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K:\2020\PRESUPUESTO\INFORME LIQUIDACIÓN PRESUPUESTARIA\CONICIT\Respaldos\"/>
    </mc:Choice>
  </mc:AlternateContent>
  <bookViews>
    <workbookView xWindow="0" yWindow="0" windowWidth="20460" windowHeight="7620" tabRatio="871" activeTab="2"/>
  </bookViews>
  <sheets>
    <sheet name="Tabla dinámica" sheetId="48" r:id="rId1"/>
    <sheet name="Base Datos PRE-2020" sheetId="47" r:id="rId2"/>
    <sheet name="Cuadros de liquidación" sheetId="53" r:id="rId3"/>
    <sheet name="Tabla FF" sheetId="55" r:id="rId4"/>
    <sheet name="CONCILIACIÓN DICIEMBRE" sheetId="58" r:id="rId5"/>
    <sheet name="ORIGEN Y APLICACION TRANSFERENC" sheetId="57" r:id="rId6"/>
    <sheet name="Tabla de equiv Anual" sheetId="59" r:id="rId7"/>
    <sheet name="Egresos por CE" sheetId="60" r:id="rId8"/>
    <sheet name="Tabla 3 Ingresos por cuenta" sheetId="36" r:id="rId9"/>
    <sheet name="Anexo 5 Presup. por programas" sheetId="39" r:id="rId10"/>
    <sheet name="Tabla 1 Ingresos y egresos" sheetId="3" r:id="rId11"/>
    <sheet name="Tabla 2" sheetId="8" r:id="rId12"/>
    <sheet name="Tabla 4 " sheetId="49" r:id="rId13"/>
    <sheet name="Tabla 5" sheetId="23" r:id="rId14"/>
    <sheet name="Anexo 3 Gastos por CE" sheetId="52" r:id="rId15"/>
    <sheet name="Anexo4Tabla de equiv CE y OBG" sheetId="51" r:id="rId16"/>
    <sheet name="Anexo 9Detalle Transferencias" sheetId="50" r:id="rId17"/>
  </sheets>
  <externalReferences>
    <externalReference r:id="rId18"/>
    <externalReference r:id="rId19"/>
    <externalReference r:id="rId20"/>
    <externalReference r:id="rId21"/>
    <externalReference r:id="rId22"/>
  </externalReferences>
  <definedNames>
    <definedName name="_xlnm._FilterDatabase" localSheetId="14" hidden="1">'Anexo 3 Gastos por CE'!$A$2:$E$354</definedName>
    <definedName name="_xlnm._FilterDatabase" localSheetId="15" hidden="1">'Anexo4Tabla de equiv CE y OBG'!$A$2:$E$354</definedName>
    <definedName name="_xlnm._FilterDatabase" localSheetId="1" hidden="1">'Base Datos PRE-2020'!$B$3:$AJ$179</definedName>
    <definedName name="_xlnm._FilterDatabase" localSheetId="7" hidden="1">'Egresos por CE'!$A$2:$E$354</definedName>
    <definedName name="_xlnm._FilterDatabase" localSheetId="6" hidden="1">'Tabla de equiv Anual'!$A$2:$E$354</definedName>
    <definedName name="AREA" localSheetId="14">'Anexo 3 Gastos por CE'!$A$2:$J$327</definedName>
    <definedName name="AREA" localSheetId="15">'Anexo4Tabla de equiv CE y OBG'!$A$2:$J$327</definedName>
    <definedName name="AREA" localSheetId="7">'Egresos por CE'!$A$2:$J$327</definedName>
    <definedName name="AREA" localSheetId="6">'Tabla de equiv Anual'!$A$2:$J$327</definedName>
    <definedName name="_xlnm.Print_Area" localSheetId="14">'Anexo 3 Gastos por CE'!$A$2:$P$364</definedName>
    <definedName name="_xlnm.Print_Area" localSheetId="15">'Anexo4Tabla de equiv CE y OBG'!$A$2:$P$364</definedName>
    <definedName name="_xlnm.Print_Area" localSheetId="2">'Cuadros de liquidación'!$A$3:$E$112</definedName>
    <definedName name="_xlnm.Print_Area" localSheetId="7">'Egresos por CE'!$A$2:$P$364</definedName>
    <definedName name="_xlnm.Print_Area" localSheetId="8">'Tabla 3 Ingresos por cuenta'!$B$1:$G$48</definedName>
    <definedName name="_xlnm.Print_Area" localSheetId="6">'Tabla de equiv Anual'!$A$2:$P$364</definedName>
    <definedName name="COLABORADOR" localSheetId="1">[1]Hoja2!$B$26:$B$68</definedName>
    <definedName name="COLABORADOR">[2]Hoja2!$B$26:$B$68</definedName>
    <definedName name="FUENTE" localSheetId="1">[1]Hoja2!$C$4:$C$16</definedName>
    <definedName name="FUENTE">[2]Hoja2!$C$4:$C$16</definedName>
    <definedName name="NOMBREMETA" localSheetId="14">#REF!</definedName>
    <definedName name="NOMBREMETA" localSheetId="16">#REF!</definedName>
    <definedName name="NOMBREMETA" localSheetId="15">#REF!</definedName>
    <definedName name="NOMBREMETA" localSheetId="1">'Base Datos PRE-2020'!$D$28:$D$60</definedName>
    <definedName name="NOMBREMETA" localSheetId="4">#REF!</definedName>
    <definedName name="NOMBREMETA" localSheetId="7">#REF!</definedName>
    <definedName name="NOMBREMETA" localSheetId="8">'[2]PRE-2020'!$D$28:$D$54</definedName>
    <definedName name="NOMBREMETA" localSheetId="12">#REF!</definedName>
    <definedName name="NOMBREMETA" localSheetId="6">#REF!</definedName>
    <definedName name="NOMBREMETA" localSheetId="3">#REF!</definedName>
    <definedName name="NOMBREMETA">#REF!</definedName>
    <definedName name="PARTIDAS" localSheetId="1">[1]partidas!$B$3:$B$13</definedName>
    <definedName name="PARTIDAS">[2]partidas!$B$3:$B$13</definedName>
    <definedName name="proyecto" localSheetId="1">[3]Hoja2!$B$4:$B$23</definedName>
    <definedName name="proyecto" localSheetId="4">[4]Hoja2!$B$4:$B$23</definedName>
    <definedName name="proyecto">[5]Hoja2!$B$4:$B$23</definedName>
    <definedName name="_xlnm.Print_Titles" localSheetId="14">'Anexo 3 Gastos por CE'!$2:$6</definedName>
    <definedName name="_xlnm.Print_Titles" localSheetId="9">'Anexo 5 Presup. por programas'!$2:$4</definedName>
    <definedName name="_xlnm.Print_Titles" localSheetId="15">'Anexo4Tabla de equiv CE y OBG'!$2:$6</definedName>
    <definedName name="_xlnm.Print_Titles" localSheetId="7">'Egresos por CE'!$2:$6</definedName>
    <definedName name="_xlnm.Print_Titles" localSheetId="6">'Tabla de equiv Anual'!$2:$6</definedName>
    <definedName name="UNIDAD" localSheetId="1">[1]Hoja2!$B$4:$B$23</definedName>
    <definedName name="UNIDAD">[2]Hoja2!$B$4:$B$23</definedName>
  </definedNames>
  <calcPr calcId="191029"/>
  <pivotCaches>
    <pivotCache cacheId="1" r:id="rId2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53" l="1"/>
  <c r="C73" i="53"/>
  <c r="C74" i="53"/>
  <c r="C75" i="53"/>
  <c r="C47" i="55"/>
  <c r="F47" i="55"/>
  <c r="E47" i="55"/>
  <c r="E46" i="55"/>
  <c r="F46" i="55"/>
  <c r="G46" i="55"/>
  <c r="G45" i="55"/>
  <c r="F45" i="55"/>
  <c r="E45" i="55"/>
  <c r="G43" i="55"/>
  <c r="F43" i="55"/>
  <c r="F42" i="55"/>
  <c r="E42" i="55"/>
  <c r="C46" i="55"/>
  <c r="C45" i="55"/>
  <c r="F41" i="55"/>
  <c r="D43" i="55"/>
  <c r="C43" i="55"/>
  <c r="D37" i="55"/>
  <c r="C37" i="55"/>
  <c r="E43" i="55" l="1"/>
  <c r="C29" i="53"/>
  <c r="C28" i="53"/>
  <c r="C76" i="53"/>
  <c r="C31" i="53" s="1"/>
  <c r="C77" i="53"/>
  <c r="C32" i="53" s="1"/>
  <c r="H30" i="55"/>
  <c r="Y185" i="47" l="1"/>
  <c r="L13" i="36" l="1"/>
  <c r="G276" i="60" l="1"/>
  <c r="F276" i="60"/>
  <c r="M275" i="60"/>
  <c r="I275" i="60"/>
  <c r="H275" i="60"/>
  <c r="G275" i="60"/>
  <c r="F275" i="60" s="1"/>
  <c r="P274" i="60"/>
  <c r="O274" i="60"/>
  <c r="N274" i="60"/>
  <c r="G271" i="60"/>
  <c r="F271" i="60" s="1"/>
  <c r="G270" i="60"/>
  <c r="F270" i="60"/>
  <c r="M264" i="60"/>
  <c r="M263" i="60"/>
  <c r="M262" i="60"/>
  <c r="M261" i="60"/>
  <c r="M260" i="60"/>
  <c r="M259" i="60"/>
  <c r="M258" i="60"/>
  <c r="M257" i="60"/>
  <c r="P256" i="60"/>
  <c r="P241" i="60" s="1"/>
  <c r="O256" i="60"/>
  <c r="H256" i="60" s="1"/>
  <c r="H254" i="60" s="1"/>
  <c r="H240" i="60" s="1"/>
  <c r="N256" i="60"/>
  <c r="M256" i="60" s="1"/>
  <c r="I254" i="60"/>
  <c r="I240" i="60" s="1"/>
  <c r="I245" i="60"/>
  <c r="H245" i="60"/>
  <c r="M238" i="60"/>
  <c r="P237" i="60"/>
  <c r="I237" i="60" s="1"/>
  <c r="O237" i="60"/>
  <c r="H237" i="60" s="1"/>
  <c r="N237" i="60"/>
  <c r="M237" i="60" s="1"/>
  <c r="M234" i="60"/>
  <c r="P233" i="60"/>
  <c r="O233" i="60"/>
  <c r="N233" i="60"/>
  <c r="M232" i="60"/>
  <c r="P231" i="60"/>
  <c r="O231" i="60"/>
  <c r="N231" i="60"/>
  <c r="M231" i="60" s="1"/>
  <c r="M228" i="60"/>
  <c r="M227" i="60"/>
  <c r="M226" i="60"/>
  <c r="P225" i="60"/>
  <c r="O225" i="60"/>
  <c r="N225" i="60"/>
  <c r="M224" i="60"/>
  <c r="M223" i="60"/>
  <c r="M222" i="60"/>
  <c r="M221" i="60"/>
  <c r="M220" i="60"/>
  <c r="P219" i="60"/>
  <c r="O219" i="60"/>
  <c r="N219" i="60"/>
  <c r="M218" i="60"/>
  <c r="M217" i="60"/>
  <c r="M216" i="60"/>
  <c r="M215" i="60"/>
  <c r="P214" i="60"/>
  <c r="O214" i="60"/>
  <c r="N214" i="60"/>
  <c r="M212" i="60"/>
  <c r="P208" i="60"/>
  <c r="O208" i="60"/>
  <c r="N208" i="60"/>
  <c r="M207" i="60"/>
  <c r="M206" i="60"/>
  <c r="M205" i="60"/>
  <c r="M204" i="60"/>
  <c r="M203" i="60"/>
  <c r="M202" i="60"/>
  <c r="M201" i="60"/>
  <c r="M200" i="60"/>
  <c r="M199" i="60"/>
  <c r="P198" i="60"/>
  <c r="I198" i="60" s="1"/>
  <c r="O198" i="60"/>
  <c r="N198" i="60"/>
  <c r="G198" i="60" s="1"/>
  <c r="I186" i="60"/>
  <c r="H186" i="60"/>
  <c r="I168" i="60"/>
  <c r="H168" i="60"/>
  <c r="F166" i="60"/>
  <c r="M150" i="60"/>
  <c r="M149" i="60"/>
  <c r="M148" i="60"/>
  <c r="M147" i="60"/>
  <c r="M146" i="60"/>
  <c r="M145" i="60"/>
  <c r="M144" i="60"/>
  <c r="M143" i="60"/>
  <c r="P142" i="60"/>
  <c r="O142" i="60"/>
  <c r="N142" i="60"/>
  <c r="M142" i="60" s="1"/>
  <c r="M138" i="60"/>
  <c r="P137" i="60"/>
  <c r="P134" i="60" s="1"/>
  <c r="P113" i="60" s="1"/>
  <c r="O137" i="60"/>
  <c r="N137" i="60"/>
  <c r="M135" i="60"/>
  <c r="O134" i="60"/>
  <c r="M133" i="60"/>
  <c r="M132" i="60"/>
  <c r="M131" i="60"/>
  <c r="M130" i="60"/>
  <c r="M129" i="60"/>
  <c r="M128" i="60"/>
  <c r="M127" i="60"/>
  <c r="P126" i="60"/>
  <c r="O126" i="60"/>
  <c r="N126" i="60"/>
  <c r="M126" i="60" s="1"/>
  <c r="M125" i="60"/>
  <c r="M124" i="60"/>
  <c r="M123" i="60"/>
  <c r="M122" i="60"/>
  <c r="P121" i="60"/>
  <c r="O121" i="60"/>
  <c r="N121" i="60"/>
  <c r="M121" i="60" s="1"/>
  <c r="M120" i="60"/>
  <c r="M119" i="60"/>
  <c r="M118" i="60"/>
  <c r="M117" i="60"/>
  <c r="M116" i="60"/>
  <c r="P115" i="60"/>
  <c r="O115" i="60"/>
  <c r="N115" i="60"/>
  <c r="M115" i="60" s="1"/>
  <c r="M111" i="60"/>
  <c r="M110" i="60"/>
  <c r="M109" i="60"/>
  <c r="M108" i="60"/>
  <c r="M107" i="60"/>
  <c r="M106" i="60"/>
  <c r="P105" i="60"/>
  <c r="O105" i="60"/>
  <c r="N105" i="60"/>
  <c r="M103" i="60"/>
  <c r="M102" i="60"/>
  <c r="M101" i="60"/>
  <c r="M100" i="60"/>
  <c r="M99" i="60"/>
  <c r="M98" i="60"/>
  <c r="M97" i="60"/>
  <c r="M96" i="60"/>
  <c r="M95" i="60"/>
  <c r="P94" i="60"/>
  <c r="O94" i="60"/>
  <c r="N94" i="60"/>
  <c r="M94" i="60" s="1"/>
  <c r="M91" i="60"/>
  <c r="P90" i="60"/>
  <c r="O90" i="60"/>
  <c r="M90" i="60" s="1"/>
  <c r="N90" i="60"/>
  <c r="M87" i="60"/>
  <c r="P86" i="60"/>
  <c r="O86" i="60"/>
  <c r="N86" i="60"/>
  <c r="M86" i="60" s="1"/>
  <c r="M85" i="60"/>
  <c r="M84" i="60"/>
  <c r="M83" i="60"/>
  <c r="M82" i="60"/>
  <c r="P81" i="60"/>
  <c r="O81" i="60"/>
  <c r="N81" i="60"/>
  <c r="M79" i="60"/>
  <c r="M78" i="60"/>
  <c r="M77" i="60"/>
  <c r="M76" i="60"/>
  <c r="M75" i="60"/>
  <c r="M74" i="60"/>
  <c r="M73" i="60"/>
  <c r="P72" i="60"/>
  <c r="O72" i="60"/>
  <c r="N72" i="60"/>
  <c r="M71" i="60"/>
  <c r="M70" i="60"/>
  <c r="M69" i="60"/>
  <c r="M68" i="60"/>
  <c r="M67" i="60"/>
  <c r="M66" i="60"/>
  <c r="M65" i="60"/>
  <c r="P64" i="60"/>
  <c r="O64" i="60"/>
  <c r="N64" i="60"/>
  <c r="M63" i="60"/>
  <c r="M62" i="60"/>
  <c r="M61" i="60"/>
  <c r="M60" i="60"/>
  <c r="M59" i="60"/>
  <c r="P58" i="60"/>
  <c r="O58" i="60"/>
  <c r="N58" i="60"/>
  <c r="M58" i="60" s="1"/>
  <c r="M57" i="60"/>
  <c r="M56" i="60"/>
  <c r="M55" i="60"/>
  <c r="M54" i="60"/>
  <c r="M53" i="60"/>
  <c r="P52" i="60"/>
  <c r="O52" i="60"/>
  <c r="N52" i="60"/>
  <c r="M52" i="60" s="1"/>
  <c r="M48" i="60"/>
  <c r="M47" i="60"/>
  <c r="M46" i="60"/>
  <c r="M45" i="60"/>
  <c r="M44" i="60"/>
  <c r="P43" i="60"/>
  <c r="O43" i="60"/>
  <c r="N43" i="60"/>
  <c r="M42" i="60"/>
  <c r="M41" i="60"/>
  <c r="M40" i="60"/>
  <c r="M39" i="60"/>
  <c r="M38" i="60"/>
  <c r="P37" i="60"/>
  <c r="O37" i="60"/>
  <c r="H36" i="60" s="1"/>
  <c r="N37" i="60"/>
  <c r="P33" i="60"/>
  <c r="O33" i="60"/>
  <c r="N33" i="60"/>
  <c r="M32" i="60"/>
  <c r="M31" i="60"/>
  <c r="M30" i="60"/>
  <c r="M29" i="60"/>
  <c r="M28" i="60"/>
  <c r="P27" i="60"/>
  <c r="O27" i="60"/>
  <c r="N27" i="60"/>
  <c r="M26" i="60"/>
  <c r="M25" i="60"/>
  <c r="M24" i="60"/>
  <c r="M23" i="60"/>
  <c r="M22" i="60"/>
  <c r="P21" i="60"/>
  <c r="O21" i="60"/>
  <c r="N21" i="60"/>
  <c r="M20" i="60"/>
  <c r="M19" i="60"/>
  <c r="M18" i="60"/>
  <c r="M17" i="60"/>
  <c r="M16" i="60"/>
  <c r="P15" i="60"/>
  <c r="O15" i="60"/>
  <c r="N15" i="60"/>
  <c r="N43" i="59"/>
  <c r="P12" i="60" l="1"/>
  <c r="F186" i="60"/>
  <c r="M64" i="60"/>
  <c r="G214" i="60"/>
  <c r="M219" i="60"/>
  <c r="P50" i="60"/>
  <c r="M105" i="60"/>
  <c r="O113" i="60"/>
  <c r="H198" i="60"/>
  <c r="M233" i="60"/>
  <c r="M81" i="60"/>
  <c r="I214" i="60"/>
  <c r="M274" i="60"/>
  <c r="M241" i="60" s="1"/>
  <c r="M33" i="60"/>
  <c r="M43" i="60"/>
  <c r="M137" i="60"/>
  <c r="F168" i="60"/>
  <c r="M208" i="60"/>
  <c r="O241" i="60"/>
  <c r="N241" i="60"/>
  <c r="G256" i="60"/>
  <c r="G254" i="60" s="1"/>
  <c r="F254" i="60" s="1"/>
  <c r="M198" i="60"/>
  <c r="I36" i="60"/>
  <c r="H214" i="60"/>
  <c r="H196" i="60" s="1"/>
  <c r="M225" i="60"/>
  <c r="P196" i="60"/>
  <c r="F198" i="60"/>
  <c r="O196" i="60"/>
  <c r="I196" i="60"/>
  <c r="M72" i="60"/>
  <c r="I50" i="60"/>
  <c r="N50" i="60"/>
  <c r="O50" i="60"/>
  <c r="M37" i="60"/>
  <c r="M15" i="60"/>
  <c r="N12" i="60"/>
  <c r="M21" i="60"/>
  <c r="M27" i="60"/>
  <c r="M50" i="60"/>
  <c r="G14" i="60"/>
  <c r="M214" i="60"/>
  <c r="H14" i="60"/>
  <c r="H12" i="60" s="1"/>
  <c r="I14" i="60"/>
  <c r="I12" i="60" s="1"/>
  <c r="I10" i="60" s="1"/>
  <c r="H50" i="60"/>
  <c r="N134" i="60"/>
  <c r="M134" i="60" s="1"/>
  <c r="M113" i="60" s="1"/>
  <c r="G36" i="60"/>
  <c r="F36" i="60" s="1"/>
  <c r="N196" i="60"/>
  <c r="G237" i="60"/>
  <c r="F237" i="60" s="1"/>
  <c r="O12" i="60"/>
  <c r="G276" i="59"/>
  <c r="F276" i="59" s="1"/>
  <c r="M275" i="59"/>
  <c r="I275" i="59"/>
  <c r="I254" i="59" s="1"/>
  <c r="I240" i="59" s="1"/>
  <c r="H275" i="59"/>
  <c r="G275" i="59"/>
  <c r="P274" i="59"/>
  <c r="O274" i="59"/>
  <c r="O241" i="59" s="1"/>
  <c r="N274" i="59"/>
  <c r="M274" i="59" s="1"/>
  <c r="G271" i="59"/>
  <c r="F271" i="59" s="1"/>
  <c r="G270" i="59"/>
  <c r="F270" i="59" s="1"/>
  <c r="M264" i="59"/>
  <c r="M263" i="59"/>
  <c r="M262" i="59"/>
  <c r="M261" i="59"/>
  <c r="M260" i="59"/>
  <c r="M259" i="59"/>
  <c r="M258" i="59"/>
  <c r="M257" i="59"/>
  <c r="P256" i="59"/>
  <c r="O256" i="59"/>
  <c r="N256" i="59"/>
  <c r="H256" i="59"/>
  <c r="I245" i="59"/>
  <c r="H245" i="59"/>
  <c r="P241" i="59"/>
  <c r="M238" i="59"/>
  <c r="P237" i="59"/>
  <c r="O237" i="59"/>
  <c r="H237" i="59" s="1"/>
  <c r="N237" i="59"/>
  <c r="G237" i="59"/>
  <c r="M234" i="59"/>
  <c r="P233" i="59"/>
  <c r="O233" i="59"/>
  <c r="N233" i="59"/>
  <c r="M233" i="59" s="1"/>
  <c r="M232" i="59"/>
  <c r="P231" i="59"/>
  <c r="O231" i="59"/>
  <c r="N231" i="59"/>
  <c r="M231" i="59" s="1"/>
  <c r="M228" i="59"/>
  <c r="M227" i="59"/>
  <c r="M226" i="59"/>
  <c r="P225" i="59"/>
  <c r="O225" i="59"/>
  <c r="N225" i="59"/>
  <c r="M224" i="59"/>
  <c r="M223" i="59"/>
  <c r="M222" i="59"/>
  <c r="M221" i="59"/>
  <c r="M220" i="59"/>
  <c r="P219" i="59"/>
  <c r="O219" i="59"/>
  <c r="N219" i="59"/>
  <c r="M218" i="59"/>
  <c r="M217" i="59"/>
  <c r="M216" i="59"/>
  <c r="M215" i="59"/>
  <c r="P214" i="59"/>
  <c r="O214" i="59"/>
  <c r="N214" i="59"/>
  <c r="M212" i="59"/>
  <c r="P208" i="59"/>
  <c r="O208" i="59"/>
  <c r="M208" i="59" s="1"/>
  <c r="N208" i="59"/>
  <c r="M207" i="59"/>
  <c r="M206" i="59"/>
  <c r="M205" i="59"/>
  <c r="M204" i="59"/>
  <c r="M203" i="59"/>
  <c r="M202" i="59"/>
  <c r="M201" i="59"/>
  <c r="M200" i="59"/>
  <c r="M199" i="59"/>
  <c r="P198" i="59"/>
  <c r="O198" i="59"/>
  <c r="N198" i="59"/>
  <c r="I186" i="59"/>
  <c r="H186" i="59"/>
  <c r="F186" i="59"/>
  <c r="I168" i="59"/>
  <c r="H168" i="59"/>
  <c r="F168" i="59" s="1"/>
  <c r="F166" i="59"/>
  <c r="M150" i="59"/>
  <c r="M149" i="59"/>
  <c r="M148" i="59"/>
  <c r="M147" i="59"/>
  <c r="M146" i="59"/>
  <c r="M145" i="59"/>
  <c r="M144" i="59"/>
  <c r="M143" i="59"/>
  <c r="P142" i="59"/>
  <c r="O142" i="59"/>
  <c r="N142" i="59"/>
  <c r="M142" i="59"/>
  <c r="M138" i="59"/>
  <c r="P137" i="59"/>
  <c r="M137" i="59" s="1"/>
  <c r="O137" i="59"/>
  <c r="N137" i="59"/>
  <c r="M135" i="59"/>
  <c r="O134" i="59"/>
  <c r="N134" i="59"/>
  <c r="M133" i="59"/>
  <c r="M132" i="59"/>
  <c r="M131" i="59"/>
  <c r="M130" i="59"/>
  <c r="M129" i="59"/>
  <c r="M128" i="59"/>
  <c r="M127" i="59"/>
  <c r="P126" i="59"/>
  <c r="O126" i="59"/>
  <c r="N126" i="59"/>
  <c r="M125" i="59"/>
  <c r="M124" i="59"/>
  <c r="M123" i="59"/>
  <c r="M122" i="59"/>
  <c r="P121" i="59"/>
  <c r="O121" i="59"/>
  <c r="N121" i="59"/>
  <c r="M120" i="59"/>
  <c r="M119" i="59"/>
  <c r="M118" i="59"/>
  <c r="M117" i="59"/>
  <c r="M116" i="59"/>
  <c r="P115" i="59"/>
  <c r="O115" i="59"/>
  <c r="N115" i="59"/>
  <c r="O113" i="59"/>
  <c r="M111" i="59"/>
  <c r="M110" i="59"/>
  <c r="M109" i="59"/>
  <c r="M108" i="59"/>
  <c r="M107" i="59"/>
  <c r="M106" i="59"/>
  <c r="P105" i="59"/>
  <c r="O105" i="59"/>
  <c r="N105" i="59"/>
  <c r="M103" i="59"/>
  <c r="M102" i="59"/>
  <c r="M101" i="59"/>
  <c r="M100" i="59"/>
  <c r="M99" i="59"/>
  <c r="M98" i="59"/>
  <c r="M97" i="59"/>
  <c r="M96" i="59"/>
  <c r="M95" i="59"/>
  <c r="P94" i="59"/>
  <c r="O94" i="59"/>
  <c r="N94" i="59"/>
  <c r="M91" i="59"/>
  <c r="P90" i="59"/>
  <c r="O90" i="59"/>
  <c r="M90" i="59" s="1"/>
  <c r="N90" i="59"/>
  <c r="M87" i="59"/>
  <c r="P86" i="59"/>
  <c r="O86" i="59"/>
  <c r="N86" i="59"/>
  <c r="M86" i="59" s="1"/>
  <c r="M85" i="59"/>
  <c r="M84" i="59"/>
  <c r="M83" i="59"/>
  <c r="M82" i="59"/>
  <c r="P81" i="59"/>
  <c r="O81" i="59"/>
  <c r="N81" i="59"/>
  <c r="M79" i="59"/>
  <c r="M78" i="59"/>
  <c r="M77" i="59"/>
  <c r="M76" i="59"/>
  <c r="M75" i="59"/>
  <c r="M74" i="59"/>
  <c r="M73" i="59"/>
  <c r="P72" i="59"/>
  <c r="O72" i="59"/>
  <c r="N72" i="59"/>
  <c r="M71" i="59"/>
  <c r="M70" i="59"/>
  <c r="M69" i="59"/>
  <c r="M68" i="59"/>
  <c r="M67" i="59"/>
  <c r="M66" i="59"/>
  <c r="M65" i="59"/>
  <c r="P64" i="59"/>
  <c r="O64" i="59"/>
  <c r="N64" i="59"/>
  <c r="M63" i="59"/>
  <c r="M62" i="59"/>
  <c r="M61" i="59"/>
  <c r="M60" i="59"/>
  <c r="M59" i="59"/>
  <c r="P58" i="59"/>
  <c r="O58" i="59"/>
  <c r="N58" i="59"/>
  <c r="M57" i="59"/>
  <c r="M56" i="59"/>
  <c r="M55" i="59"/>
  <c r="M54" i="59"/>
  <c r="M53" i="59"/>
  <c r="P52" i="59"/>
  <c r="O52" i="59"/>
  <c r="N52" i="59"/>
  <c r="M48" i="59"/>
  <c r="M47" i="59"/>
  <c r="M46" i="59"/>
  <c r="M45" i="59"/>
  <c r="M44" i="59"/>
  <c r="P43" i="59"/>
  <c r="O43" i="59"/>
  <c r="M42" i="59"/>
  <c r="M41" i="59"/>
  <c r="M40" i="59"/>
  <c r="M39" i="59"/>
  <c r="M38" i="59"/>
  <c r="P37" i="59"/>
  <c r="O37" i="59"/>
  <c r="N37" i="59"/>
  <c r="G36" i="59" s="1"/>
  <c r="P33" i="59"/>
  <c r="O33" i="59"/>
  <c r="N33" i="59"/>
  <c r="M32" i="59"/>
  <c r="M31" i="59"/>
  <c r="M30" i="59"/>
  <c r="M29" i="59"/>
  <c r="M28" i="59"/>
  <c r="P27" i="59"/>
  <c r="O27" i="59"/>
  <c r="N27" i="59"/>
  <c r="M26" i="59"/>
  <c r="M25" i="59"/>
  <c r="M24" i="59"/>
  <c r="M23" i="59"/>
  <c r="M22" i="59"/>
  <c r="P21" i="59"/>
  <c r="O21" i="59"/>
  <c r="N21" i="59"/>
  <c r="M20" i="59"/>
  <c r="M19" i="59"/>
  <c r="M18" i="59"/>
  <c r="M17" i="59"/>
  <c r="M16" i="59"/>
  <c r="M15" i="59" s="1"/>
  <c r="P15" i="59"/>
  <c r="O15" i="59"/>
  <c r="N15" i="59"/>
  <c r="M33" i="59" l="1"/>
  <c r="I14" i="59"/>
  <c r="N113" i="59"/>
  <c r="M126" i="59"/>
  <c r="M219" i="59"/>
  <c r="M196" i="60"/>
  <c r="P12" i="59"/>
  <c r="M72" i="59"/>
  <c r="M94" i="59"/>
  <c r="M121" i="59"/>
  <c r="M256" i="59"/>
  <c r="P364" i="60"/>
  <c r="F256" i="60"/>
  <c r="H198" i="59"/>
  <c r="G240" i="60"/>
  <c r="F240" i="60" s="1"/>
  <c r="I198" i="59"/>
  <c r="I8" i="60"/>
  <c r="I364" i="60" s="1"/>
  <c r="G196" i="60"/>
  <c r="F196" i="60" s="1"/>
  <c r="F214" i="60"/>
  <c r="N113" i="60"/>
  <c r="N364" i="60" s="1"/>
  <c r="O364" i="60"/>
  <c r="M12" i="60"/>
  <c r="M364" i="60" s="1"/>
  <c r="F14" i="60"/>
  <c r="G12" i="60"/>
  <c r="G50" i="60"/>
  <c r="F50" i="60" s="1"/>
  <c r="H10" i="60"/>
  <c r="H8" i="60" s="1"/>
  <c r="H364" i="60" s="1"/>
  <c r="M237" i="59"/>
  <c r="H214" i="59"/>
  <c r="O196" i="59"/>
  <c r="P196" i="59"/>
  <c r="H254" i="59"/>
  <c r="H240" i="59" s="1"/>
  <c r="M241" i="59"/>
  <c r="F275" i="59"/>
  <c r="M105" i="59"/>
  <c r="M64" i="59"/>
  <c r="H36" i="59"/>
  <c r="M27" i="59"/>
  <c r="H14" i="59"/>
  <c r="M21" i="59"/>
  <c r="O12" i="59"/>
  <c r="G214" i="59"/>
  <c r="N196" i="59"/>
  <c r="M115" i="59"/>
  <c r="P50" i="59"/>
  <c r="N50" i="59"/>
  <c r="H50" i="59"/>
  <c r="O50" i="59"/>
  <c r="M81" i="59"/>
  <c r="M43" i="59"/>
  <c r="M37" i="59"/>
  <c r="G198" i="59"/>
  <c r="I214" i="59"/>
  <c r="I196" i="59" s="1"/>
  <c r="G14" i="59"/>
  <c r="M52" i="59"/>
  <c r="M214" i="59"/>
  <c r="N241" i="59"/>
  <c r="G50" i="59"/>
  <c r="M58" i="59"/>
  <c r="M225" i="59"/>
  <c r="M198" i="59"/>
  <c r="G256" i="59"/>
  <c r="N12" i="59"/>
  <c r="P134" i="59"/>
  <c r="I50" i="59" s="1"/>
  <c r="I36" i="59"/>
  <c r="I237" i="59"/>
  <c r="F237" i="59" s="1"/>
  <c r="F63" i="58"/>
  <c r="I62" i="58"/>
  <c r="H62" i="58"/>
  <c r="I61" i="58"/>
  <c r="H61" i="58"/>
  <c r="I60" i="58"/>
  <c r="H60" i="58"/>
  <c r="L54" i="58"/>
  <c r="C29" i="58" s="1"/>
  <c r="I53" i="58"/>
  <c r="H53" i="58"/>
  <c r="M52" i="58"/>
  <c r="J52" i="58"/>
  <c r="I52" i="58"/>
  <c r="I54" i="58" s="1"/>
  <c r="J51" i="58"/>
  <c r="J50" i="58"/>
  <c r="K50" i="58" s="1"/>
  <c r="J49" i="58"/>
  <c r="K49" i="58" s="1"/>
  <c r="J48" i="58"/>
  <c r="K48" i="58" s="1"/>
  <c r="C26" i="58"/>
  <c r="C15" i="58"/>
  <c r="C17" i="58" s="1"/>
  <c r="D8" i="58"/>
  <c r="D7" i="58"/>
  <c r="J53" i="58" l="1"/>
  <c r="M53" i="58" s="1"/>
  <c r="H54" i="58"/>
  <c r="H196" i="59"/>
  <c r="H63" i="58"/>
  <c r="H56" i="58" s="1"/>
  <c r="D12" i="58"/>
  <c r="D19" i="58" s="1"/>
  <c r="J54" i="58"/>
  <c r="F36" i="59"/>
  <c r="G10" i="60"/>
  <c r="F12" i="60"/>
  <c r="H12" i="59"/>
  <c r="H10" i="59" s="1"/>
  <c r="H8" i="59" s="1"/>
  <c r="H364" i="59" s="1"/>
  <c r="O364" i="59"/>
  <c r="M12" i="59"/>
  <c r="I12" i="59"/>
  <c r="I10" i="59" s="1"/>
  <c r="I8" i="59" s="1"/>
  <c r="I364" i="59" s="1"/>
  <c r="F50" i="59"/>
  <c r="P113" i="59"/>
  <c r="P364" i="59" s="1"/>
  <c r="N364" i="59"/>
  <c r="G254" i="59"/>
  <c r="F256" i="59"/>
  <c r="M196" i="59"/>
  <c r="M134" i="59"/>
  <c r="M113" i="59" s="1"/>
  <c r="M50" i="59"/>
  <c r="G12" i="59"/>
  <c r="F14" i="59"/>
  <c r="F198" i="59"/>
  <c r="G196" i="59"/>
  <c r="F196" i="59" s="1"/>
  <c r="F214" i="59"/>
  <c r="C22" i="58"/>
  <c r="I56" i="58"/>
  <c r="I57" i="58" s="1"/>
  <c r="M54" i="58"/>
  <c r="K51" i="58"/>
  <c r="K54" i="58" s="1"/>
  <c r="M55" i="58" s="1"/>
  <c r="C31" i="58" l="1"/>
  <c r="C33" i="58" s="1"/>
  <c r="C37" i="58" s="1"/>
  <c r="H57" i="58"/>
  <c r="N57" i="58" s="1"/>
  <c r="N60" i="58" s="1"/>
  <c r="F10" i="60"/>
  <c r="G8" i="60"/>
  <c r="F254" i="59"/>
  <c r="G240" i="59"/>
  <c r="F240" i="59" s="1"/>
  <c r="G10" i="59"/>
  <c r="F12" i="59"/>
  <c r="M364" i="59"/>
  <c r="J57" i="58"/>
  <c r="M57" i="58"/>
  <c r="M59" i="58" s="1"/>
  <c r="C39" i="58" l="1"/>
  <c r="C45" i="58" s="1"/>
  <c r="F8" i="60"/>
  <c r="G364" i="60"/>
  <c r="F364" i="60" s="1"/>
  <c r="F10" i="59"/>
  <c r="G8" i="59"/>
  <c r="K24" i="57"/>
  <c r="M24" i="57" s="1"/>
  <c r="F24" i="57"/>
  <c r="G24" i="57" s="1"/>
  <c r="K23" i="57"/>
  <c r="F23" i="57"/>
  <c r="G23" i="57" s="1"/>
  <c r="F22" i="57"/>
  <c r="G22" i="57" s="1"/>
  <c r="G364" i="59" l="1"/>
  <c r="F364" i="59" s="1"/>
  <c r="F8" i="59"/>
  <c r="H11" i="57"/>
  <c r="G11" i="57"/>
  <c r="F11" i="57"/>
  <c r="L32" i="57"/>
  <c r="P31" i="57"/>
  <c r="P36" i="57" s="1"/>
  <c r="N24" i="57"/>
  <c r="N23" i="57"/>
  <c r="F32" i="57" l="1"/>
  <c r="G32" i="57"/>
  <c r="D29" i="55" l="1"/>
  <c r="E29" i="55" s="1"/>
  <c r="F30" i="55"/>
  <c r="F29" i="55"/>
  <c r="E30" i="55"/>
  <c r="G30" i="55" s="1"/>
  <c r="C31" i="55"/>
  <c r="C8" i="48"/>
  <c r="G29" i="55" l="1"/>
  <c r="G31" i="55" s="1"/>
  <c r="E31" i="55"/>
  <c r="D31" i="55"/>
  <c r="E19" i="53" l="1"/>
  <c r="B16" i="53"/>
  <c r="D59" i="53" s="1"/>
  <c r="G19" i="55"/>
  <c r="G20" i="55"/>
  <c r="B119" i="53" s="1"/>
  <c r="G21" i="55"/>
  <c r="B120" i="53" s="1"/>
  <c r="G18" i="55"/>
  <c r="B117" i="53" s="1"/>
  <c r="G9" i="55"/>
  <c r="B110" i="53" s="1"/>
  <c r="G10" i="55"/>
  <c r="B111" i="53" s="1"/>
  <c r="G11" i="55"/>
  <c r="B112" i="53" s="1"/>
  <c r="G12" i="55"/>
  <c r="B113" i="53" s="1"/>
  <c r="G13" i="55"/>
  <c r="B114" i="53" s="1"/>
  <c r="G14" i="55"/>
  <c r="B115" i="53" s="1"/>
  <c r="G15" i="55"/>
  <c r="B116" i="53" s="1"/>
  <c r="G17" i="55" l="1"/>
  <c r="B118" i="53"/>
  <c r="C6" i="55" l="1"/>
  <c r="C8" i="55"/>
  <c r="G8" i="55" s="1"/>
  <c r="I10" i="55"/>
  <c r="D14" i="55"/>
  <c r="H23" i="57" s="1"/>
  <c r="I21" i="55"/>
  <c r="I20" i="55"/>
  <c r="I19" i="55"/>
  <c r="I18" i="55"/>
  <c r="C17" i="55"/>
  <c r="I17" i="55" s="1"/>
  <c r="I15" i="55"/>
  <c r="I14" i="55"/>
  <c r="I13" i="55"/>
  <c r="I12" i="55"/>
  <c r="I11" i="55"/>
  <c r="B109" i="53" l="1"/>
  <c r="G7" i="55"/>
  <c r="G6" i="55"/>
  <c r="B108" i="53" s="1"/>
  <c r="H14" i="55"/>
  <c r="E14" i="55"/>
  <c r="B95" i="53" s="1"/>
  <c r="C7" i="55"/>
  <c r="C23" i="55" s="1"/>
  <c r="C6" i="39"/>
  <c r="E7" i="39"/>
  <c r="E8" i="39"/>
  <c r="E9" i="39"/>
  <c r="C11" i="39"/>
  <c r="E12" i="39"/>
  <c r="E13" i="39"/>
  <c r="E14" i="39"/>
  <c r="E15" i="39"/>
  <c r="C16" i="39"/>
  <c r="D16" i="39"/>
  <c r="E16" i="39"/>
  <c r="E19" i="39"/>
  <c r="E18" i="39" s="1"/>
  <c r="C20" i="39"/>
  <c r="C22" i="39"/>
  <c r="D22" i="39"/>
  <c r="E22" i="39"/>
  <c r="B122" i="53" l="1"/>
  <c r="E11" i="39"/>
  <c r="C5" i="39"/>
  <c r="E6" i="39"/>
  <c r="G23" i="55"/>
  <c r="B15" i="53"/>
  <c r="C17" i="53" s="1"/>
  <c r="B9" i="53"/>
  <c r="I7" i="55"/>
  <c r="I23" i="55"/>
  <c r="D8" i="50"/>
  <c r="G276" i="52"/>
  <c r="F276" i="52" s="1"/>
  <c r="M275" i="52"/>
  <c r="I275" i="52"/>
  <c r="I254" i="52" s="1"/>
  <c r="I240" i="52" s="1"/>
  <c r="H275" i="52"/>
  <c r="G275" i="52"/>
  <c r="P274" i="52"/>
  <c r="O274" i="52"/>
  <c r="N274" i="52"/>
  <c r="G271" i="52"/>
  <c r="F271" i="52" s="1"/>
  <c r="G270" i="52"/>
  <c r="F270" i="52" s="1"/>
  <c r="M264" i="52"/>
  <c r="M263" i="52"/>
  <c r="M262" i="52"/>
  <c r="M261" i="52"/>
  <c r="M260" i="52"/>
  <c r="M259" i="52"/>
  <c r="M258" i="52"/>
  <c r="M257" i="52"/>
  <c r="P256" i="52"/>
  <c r="O256" i="52"/>
  <c r="H256" i="52" s="1"/>
  <c r="H254" i="52" s="1"/>
  <c r="H240" i="52" s="1"/>
  <c r="N256" i="52"/>
  <c r="I245" i="52"/>
  <c r="H245" i="52"/>
  <c r="M238" i="52"/>
  <c r="P237" i="52"/>
  <c r="O237" i="52"/>
  <c r="N237" i="52"/>
  <c r="G237" i="52" s="1"/>
  <c r="I237" i="52"/>
  <c r="H237" i="52"/>
  <c r="M234" i="52"/>
  <c r="P233" i="52"/>
  <c r="O233" i="52"/>
  <c r="N233" i="52"/>
  <c r="M232" i="52"/>
  <c r="P231" i="52"/>
  <c r="O231" i="52"/>
  <c r="N231" i="52"/>
  <c r="M228" i="52"/>
  <c r="M227" i="52"/>
  <c r="M226" i="52"/>
  <c r="P225" i="52"/>
  <c r="O225" i="52"/>
  <c r="N225" i="52"/>
  <c r="M224" i="52"/>
  <c r="M223" i="52"/>
  <c r="M222" i="52"/>
  <c r="M221" i="52"/>
  <c r="M220" i="52"/>
  <c r="P219" i="52"/>
  <c r="I214" i="52" s="1"/>
  <c r="O219" i="52"/>
  <c r="N219" i="52"/>
  <c r="M218" i="52"/>
  <c r="M217" i="52"/>
  <c r="M216" i="52"/>
  <c r="M215" i="52"/>
  <c r="P214" i="52"/>
  <c r="O214" i="52"/>
  <c r="N214" i="52"/>
  <c r="M212" i="52"/>
  <c r="P208" i="52"/>
  <c r="O208" i="52"/>
  <c r="N208" i="52"/>
  <c r="M207" i="52"/>
  <c r="M206" i="52"/>
  <c r="M205" i="52"/>
  <c r="M204" i="52"/>
  <c r="M203" i="52"/>
  <c r="M202" i="52"/>
  <c r="M201" i="52"/>
  <c r="M200" i="52"/>
  <c r="M199" i="52"/>
  <c r="P198" i="52"/>
  <c r="O198" i="52"/>
  <c r="N198" i="52"/>
  <c r="I186" i="52"/>
  <c r="H186" i="52"/>
  <c r="I168" i="52"/>
  <c r="H168" i="52"/>
  <c r="F166" i="52"/>
  <c r="M150" i="52"/>
  <c r="M149" i="52"/>
  <c r="M148" i="52"/>
  <c r="M147" i="52"/>
  <c r="M146" i="52"/>
  <c r="M145" i="52"/>
  <c r="M144" i="52"/>
  <c r="M143" i="52"/>
  <c r="P142" i="52"/>
  <c r="O142" i="52"/>
  <c r="N142" i="52"/>
  <c r="M138" i="52"/>
  <c r="P137" i="52"/>
  <c r="O137" i="52"/>
  <c r="N137" i="52"/>
  <c r="N134" i="52" s="1"/>
  <c r="M135" i="52"/>
  <c r="O134" i="52"/>
  <c r="M133" i="52"/>
  <c r="M132" i="52"/>
  <c r="M131" i="52"/>
  <c r="M130" i="52"/>
  <c r="M129" i="52"/>
  <c r="M128" i="52"/>
  <c r="M127" i="52"/>
  <c r="P126" i="52"/>
  <c r="O126" i="52"/>
  <c r="N126" i="52"/>
  <c r="M125" i="52"/>
  <c r="M124" i="52"/>
  <c r="M123" i="52"/>
  <c r="M122" i="52"/>
  <c r="P121" i="52"/>
  <c r="O121" i="52"/>
  <c r="N121" i="52"/>
  <c r="M120" i="52"/>
  <c r="M119" i="52"/>
  <c r="M118" i="52"/>
  <c r="M117" i="52"/>
  <c r="M116" i="52"/>
  <c r="P115" i="52"/>
  <c r="O115" i="52"/>
  <c r="N115" i="52"/>
  <c r="M111" i="52"/>
  <c r="M110" i="52"/>
  <c r="M109" i="52"/>
  <c r="M108" i="52"/>
  <c r="M107" i="52"/>
  <c r="M106" i="52"/>
  <c r="P105" i="52"/>
  <c r="O105" i="52"/>
  <c r="N105" i="52"/>
  <c r="M103" i="52"/>
  <c r="M102" i="52"/>
  <c r="M101" i="52"/>
  <c r="M100" i="52"/>
  <c r="M99" i="52"/>
  <c r="M98" i="52"/>
  <c r="M97" i="52"/>
  <c r="M96" i="52"/>
  <c r="M95" i="52"/>
  <c r="P94" i="52"/>
  <c r="O94" i="52"/>
  <c r="N94" i="52"/>
  <c r="M91" i="52"/>
  <c r="P90" i="52"/>
  <c r="O90" i="52"/>
  <c r="N90" i="52"/>
  <c r="M87" i="52"/>
  <c r="P86" i="52"/>
  <c r="O86" i="52"/>
  <c r="N86" i="52"/>
  <c r="M85" i="52"/>
  <c r="M84" i="52"/>
  <c r="M83" i="52"/>
  <c r="M82" i="52"/>
  <c r="P81" i="52"/>
  <c r="O81" i="52"/>
  <c r="N81" i="52"/>
  <c r="M79" i="52"/>
  <c r="M78" i="52"/>
  <c r="M77" i="52"/>
  <c r="M76" i="52"/>
  <c r="M75" i="52"/>
  <c r="M74" i="52"/>
  <c r="M73" i="52"/>
  <c r="P72" i="52"/>
  <c r="O72" i="52"/>
  <c r="N72" i="52"/>
  <c r="M71" i="52"/>
  <c r="M70" i="52"/>
  <c r="M69" i="52"/>
  <c r="M68" i="52"/>
  <c r="M67" i="52"/>
  <c r="M66" i="52"/>
  <c r="M65" i="52"/>
  <c r="P64" i="52"/>
  <c r="O64" i="52"/>
  <c r="N64" i="52"/>
  <c r="M63" i="52"/>
  <c r="M62" i="52"/>
  <c r="M61" i="52"/>
  <c r="M60" i="52"/>
  <c r="M59" i="52"/>
  <c r="P58" i="52"/>
  <c r="O58" i="52"/>
  <c r="N58" i="52"/>
  <c r="M57" i="52"/>
  <c r="M56" i="52"/>
  <c r="M55" i="52"/>
  <c r="M54" i="52"/>
  <c r="M53" i="52"/>
  <c r="P52" i="52"/>
  <c r="O52" i="52"/>
  <c r="N52" i="52"/>
  <c r="G50" i="52" s="1"/>
  <c r="M48" i="52"/>
  <c r="M47" i="52"/>
  <c r="M46" i="52"/>
  <c r="M45" i="52"/>
  <c r="M44" i="52"/>
  <c r="P43" i="52"/>
  <c r="O43" i="52"/>
  <c r="N43" i="52"/>
  <c r="M42" i="52"/>
  <c r="M41" i="52"/>
  <c r="M40" i="52"/>
  <c r="M39" i="52"/>
  <c r="M38" i="52"/>
  <c r="P37" i="52"/>
  <c r="O37" i="52"/>
  <c r="N37" i="52"/>
  <c r="G36" i="52" s="1"/>
  <c r="P33" i="52"/>
  <c r="O33" i="52"/>
  <c r="N33" i="52"/>
  <c r="M32" i="52"/>
  <c r="M31" i="52"/>
  <c r="M30" i="52"/>
  <c r="M29" i="52"/>
  <c r="M28" i="52"/>
  <c r="P27" i="52"/>
  <c r="O27" i="52"/>
  <c r="N27" i="52"/>
  <c r="M27" i="52" s="1"/>
  <c r="M26" i="52"/>
  <c r="M25" i="52"/>
  <c r="M24" i="52"/>
  <c r="M23" i="52"/>
  <c r="M22" i="52"/>
  <c r="P21" i="52"/>
  <c r="O21" i="52"/>
  <c r="N21" i="52"/>
  <c r="M20" i="52"/>
  <c r="M19" i="52"/>
  <c r="M18" i="52"/>
  <c r="M17" i="52"/>
  <c r="M16" i="52"/>
  <c r="P15" i="52"/>
  <c r="I14" i="52" s="1"/>
  <c r="O15" i="52"/>
  <c r="H14" i="52" s="1"/>
  <c r="N15" i="52"/>
  <c r="O15" i="51"/>
  <c r="P241" i="52" l="1"/>
  <c r="M58" i="52"/>
  <c r="M126" i="52"/>
  <c r="O241" i="52"/>
  <c r="M81" i="52"/>
  <c r="M274" i="52"/>
  <c r="M225" i="52"/>
  <c r="F237" i="52"/>
  <c r="G198" i="52"/>
  <c r="M214" i="52"/>
  <c r="M33" i="52"/>
  <c r="M72" i="52"/>
  <c r="M90" i="52"/>
  <c r="N50" i="52"/>
  <c r="N113" i="52"/>
  <c r="M219" i="52"/>
  <c r="M15" i="52"/>
  <c r="M233" i="52"/>
  <c r="F168" i="52"/>
  <c r="M237" i="52"/>
  <c r="M256" i="52"/>
  <c r="M241" i="52" s="1"/>
  <c r="F275" i="52"/>
  <c r="P196" i="52"/>
  <c r="P134" i="52"/>
  <c r="M134" i="52" s="1"/>
  <c r="F186" i="52"/>
  <c r="M231" i="52"/>
  <c r="H198" i="52"/>
  <c r="O196" i="52"/>
  <c r="M198" i="52"/>
  <c r="M64" i="52"/>
  <c r="H50" i="52"/>
  <c r="M105" i="52"/>
  <c r="M115" i="52"/>
  <c r="M52" i="52"/>
  <c r="M94" i="52"/>
  <c r="M142" i="52"/>
  <c r="O50" i="52"/>
  <c r="M86" i="52"/>
  <c r="O113" i="52"/>
  <c r="H36" i="52"/>
  <c r="H12" i="52" s="1"/>
  <c r="H10" i="52" s="1"/>
  <c r="M43" i="52"/>
  <c r="M37" i="52"/>
  <c r="O12" i="52"/>
  <c r="P12" i="52"/>
  <c r="M21" i="52"/>
  <c r="I36" i="52"/>
  <c r="I198" i="52"/>
  <c r="I196" i="52" s="1"/>
  <c r="M121" i="52"/>
  <c r="M137" i="52"/>
  <c r="H214" i="52"/>
  <c r="P50" i="52"/>
  <c r="N196" i="52"/>
  <c r="M208" i="52"/>
  <c r="G214" i="52"/>
  <c r="G256" i="52"/>
  <c r="N12" i="52"/>
  <c r="G14" i="52"/>
  <c r="N241" i="52"/>
  <c r="I50" i="52" l="1"/>
  <c r="F50" i="52" s="1"/>
  <c r="F36" i="52"/>
  <c r="M196" i="52"/>
  <c r="M50" i="52"/>
  <c r="I12" i="52"/>
  <c r="H196" i="52"/>
  <c r="H8" i="52" s="1"/>
  <c r="H364" i="52" s="1"/>
  <c r="P113" i="52"/>
  <c r="P364" i="52" s="1"/>
  <c r="O364" i="52"/>
  <c r="M12" i="52"/>
  <c r="F214" i="52"/>
  <c r="G196" i="52"/>
  <c r="I10" i="52"/>
  <c r="I8" i="52" s="1"/>
  <c r="I364" i="52" s="1"/>
  <c r="G12" i="52"/>
  <c r="F14" i="52"/>
  <c r="F198" i="52"/>
  <c r="N364" i="52"/>
  <c r="G254" i="52"/>
  <c r="F256" i="52"/>
  <c r="M113" i="52"/>
  <c r="G276" i="51"/>
  <c r="F276" i="51" s="1"/>
  <c r="M275" i="51"/>
  <c r="I275" i="51"/>
  <c r="I254" i="51" s="1"/>
  <c r="I240" i="51" s="1"/>
  <c r="H275" i="51"/>
  <c r="G275" i="51"/>
  <c r="P274" i="51"/>
  <c r="O274" i="51"/>
  <c r="N274" i="51"/>
  <c r="G271" i="51"/>
  <c r="F271" i="51" s="1"/>
  <c r="G270" i="51"/>
  <c r="F270" i="51" s="1"/>
  <c r="M264" i="51"/>
  <c r="M263" i="51"/>
  <c r="M262" i="51"/>
  <c r="M261" i="51"/>
  <c r="M260" i="51"/>
  <c r="M259" i="51"/>
  <c r="M258" i="51"/>
  <c r="M257" i="51"/>
  <c r="P256" i="51"/>
  <c r="O256" i="51"/>
  <c r="O241" i="51" s="1"/>
  <c r="N256" i="51"/>
  <c r="I245" i="51"/>
  <c r="H245" i="51"/>
  <c r="M238" i="51"/>
  <c r="P237" i="51"/>
  <c r="I237" i="51" s="1"/>
  <c r="O237" i="51"/>
  <c r="H237" i="51" s="1"/>
  <c r="N237" i="51"/>
  <c r="G237" i="51" s="1"/>
  <c r="M234" i="51"/>
  <c r="P233" i="51"/>
  <c r="O233" i="51"/>
  <c r="N233" i="51"/>
  <c r="M233" i="51" s="1"/>
  <c r="M232" i="51"/>
  <c r="P231" i="51"/>
  <c r="O231" i="51"/>
  <c r="N231" i="51"/>
  <c r="M228" i="51"/>
  <c r="M227" i="51"/>
  <c r="M226" i="51"/>
  <c r="P225" i="51"/>
  <c r="O225" i="51"/>
  <c r="N225" i="51"/>
  <c r="M224" i="51"/>
  <c r="M223" i="51"/>
  <c r="M222" i="51"/>
  <c r="M221" i="51"/>
  <c r="M220" i="51"/>
  <c r="P219" i="51"/>
  <c r="O219" i="51"/>
  <c r="N219" i="51"/>
  <c r="M218" i="51"/>
  <c r="M217" i="51"/>
  <c r="M216" i="51"/>
  <c r="M215" i="51"/>
  <c r="P214" i="51"/>
  <c r="O214" i="51"/>
  <c r="N214" i="51"/>
  <c r="M212" i="51"/>
  <c r="P208" i="51"/>
  <c r="O208" i="51"/>
  <c r="H198" i="51" s="1"/>
  <c r="N208" i="51"/>
  <c r="M207" i="51"/>
  <c r="M206" i="51"/>
  <c r="M205" i="51"/>
  <c r="M204" i="51"/>
  <c r="M203" i="51"/>
  <c r="M202" i="51"/>
  <c r="M201" i="51"/>
  <c r="M200" i="51"/>
  <c r="M199" i="51"/>
  <c r="P198" i="51"/>
  <c r="O198" i="51"/>
  <c r="N198" i="51"/>
  <c r="I186" i="51"/>
  <c r="H186" i="51"/>
  <c r="F186" i="51"/>
  <c r="I168" i="51"/>
  <c r="H168" i="51"/>
  <c r="F168" i="51" s="1"/>
  <c r="F166" i="51"/>
  <c r="M150" i="51"/>
  <c r="M149" i="51"/>
  <c r="M148" i="51"/>
  <c r="M147" i="51"/>
  <c r="M146" i="51"/>
  <c r="M145" i="51"/>
  <c r="M144" i="51"/>
  <c r="M143" i="51"/>
  <c r="P142" i="51"/>
  <c r="O142" i="51"/>
  <c r="N142" i="51"/>
  <c r="M138" i="51"/>
  <c r="P137" i="51"/>
  <c r="P134" i="51" s="1"/>
  <c r="P113" i="51" s="1"/>
  <c r="O137" i="51"/>
  <c r="N137" i="51"/>
  <c r="M135" i="51"/>
  <c r="O134" i="51"/>
  <c r="M133" i="51"/>
  <c r="M132" i="51"/>
  <c r="M131" i="51"/>
  <c r="M130" i="51"/>
  <c r="M129" i="51"/>
  <c r="M128" i="51"/>
  <c r="M127" i="51"/>
  <c r="P126" i="51"/>
  <c r="O126" i="51"/>
  <c r="N126" i="51"/>
  <c r="M125" i="51"/>
  <c r="M124" i="51"/>
  <c r="M123" i="51"/>
  <c r="M122" i="51"/>
  <c r="P121" i="51"/>
  <c r="O121" i="51"/>
  <c r="N121" i="51"/>
  <c r="M121" i="51" s="1"/>
  <c r="M120" i="51"/>
  <c r="M119" i="51"/>
  <c r="M118" i="51"/>
  <c r="M117" i="51"/>
  <c r="M116" i="51"/>
  <c r="P115" i="51"/>
  <c r="O115" i="51"/>
  <c r="N115" i="51"/>
  <c r="O113" i="51"/>
  <c r="M111" i="51"/>
  <c r="M110" i="51"/>
  <c r="M109" i="51"/>
  <c r="M108" i="51"/>
  <c r="M107" i="51"/>
  <c r="M106" i="51"/>
  <c r="P105" i="51"/>
  <c r="O105" i="51"/>
  <c r="N105" i="51"/>
  <c r="M103" i="51"/>
  <c r="M102" i="51"/>
  <c r="M101" i="51"/>
  <c r="M100" i="51"/>
  <c r="M99" i="51"/>
  <c r="M98" i="51"/>
  <c r="M97" i="51"/>
  <c r="M96" i="51"/>
  <c r="M95" i="51"/>
  <c r="P94" i="51"/>
  <c r="O94" i="51"/>
  <c r="N94" i="51"/>
  <c r="M91" i="51"/>
  <c r="P90" i="51"/>
  <c r="O90" i="51"/>
  <c r="N90" i="51"/>
  <c r="M87" i="51"/>
  <c r="P86" i="51"/>
  <c r="O86" i="51"/>
  <c r="N86" i="51"/>
  <c r="M85" i="51"/>
  <c r="M84" i="51"/>
  <c r="M83" i="51"/>
  <c r="M82" i="51"/>
  <c r="P81" i="51"/>
  <c r="O81" i="51"/>
  <c r="N81" i="51"/>
  <c r="M79" i="51"/>
  <c r="M78" i="51"/>
  <c r="M77" i="51"/>
  <c r="M76" i="51"/>
  <c r="M75" i="51"/>
  <c r="M74" i="51"/>
  <c r="M73" i="51"/>
  <c r="P72" i="51"/>
  <c r="O72" i="51"/>
  <c r="N72" i="51"/>
  <c r="M71" i="51"/>
  <c r="M70" i="51"/>
  <c r="M69" i="51"/>
  <c r="M68" i="51"/>
  <c r="M67" i="51"/>
  <c r="M66" i="51"/>
  <c r="M65" i="51"/>
  <c r="P64" i="51"/>
  <c r="O64" i="51"/>
  <c r="N64" i="51"/>
  <c r="M63" i="51"/>
  <c r="M62" i="51"/>
  <c r="M61" i="51"/>
  <c r="M60" i="51"/>
  <c r="M59" i="51"/>
  <c r="P58" i="51"/>
  <c r="O58" i="51"/>
  <c r="N58" i="51"/>
  <c r="M57" i="51"/>
  <c r="M56" i="51"/>
  <c r="M55" i="51"/>
  <c r="M54" i="51"/>
  <c r="M53" i="51"/>
  <c r="P52" i="51"/>
  <c r="O52" i="51"/>
  <c r="N52" i="51"/>
  <c r="M48" i="51"/>
  <c r="M47" i="51"/>
  <c r="M46" i="51"/>
  <c r="M45" i="51"/>
  <c r="M44" i="51"/>
  <c r="P43" i="51"/>
  <c r="O43" i="51"/>
  <c r="N43" i="51"/>
  <c r="M42" i="51"/>
  <c r="M41" i="51"/>
  <c r="M40" i="51"/>
  <c r="M39" i="51"/>
  <c r="M38" i="51"/>
  <c r="P37" i="51"/>
  <c r="I36" i="51" s="1"/>
  <c r="O37" i="51"/>
  <c r="N37" i="51"/>
  <c r="P33" i="51"/>
  <c r="O33" i="51"/>
  <c r="N33" i="51"/>
  <c r="M32" i="51"/>
  <c r="M31" i="51"/>
  <c r="M30" i="51"/>
  <c r="M29" i="51"/>
  <c r="M28" i="51"/>
  <c r="P27" i="51"/>
  <c r="O27" i="51"/>
  <c r="N27" i="51"/>
  <c r="M26" i="51"/>
  <c r="M25" i="51"/>
  <c r="M24" i="51"/>
  <c r="M23" i="51"/>
  <c r="M22" i="51"/>
  <c r="P21" i="51"/>
  <c r="O21" i="51"/>
  <c r="N21" i="51"/>
  <c r="M20" i="51"/>
  <c r="M19" i="51"/>
  <c r="M18" i="51"/>
  <c r="M17" i="51"/>
  <c r="M16" i="51"/>
  <c r="P15" i="51"/>
  <c r="N15" i="51"/>
  <c r="D20" i="50"/>
  <c r="D23" i="50" s="1"/>
  <c r="H256" i="51" l="1"/>
  <c r="H254" i="51" s="1"/>
  <c r="H240" i="51" s="1"/>
  <c r="M208" i="51"/>
  <c r="M105" i="51"/>
  <c r="G214" i="51"/>
  <c r="M94" i="51"/>
  <c r="I214" i="51"/>
  <c r="I196" i="51" s="1"/>
  <c r="M21" i="51"/>
  <c r="M27" i="51"/>
  <c r="M33" i="51"/>
  <c r="M126" i="51"/>
  <c r="M256" i="51"/>
  <c r="F275" i="51"/>
  <c r="M86" i="51"/>
  <c r="M142" i="51"/>
  <c r="N241" i="51"/>
  <c r="P241" i="51"/>
  <c r="F237" i="51"/>
  <c r="M231" i="51"/>
  <c r="M137" i="51"/>
  <c r="I198" i="51"/>
  <c r="M219" i="51"/>
  <c r="M225" i="51"/>
  <c r="M274" i="51"/>
  <c r="M364" i="52"/>
  <c r="F196" i="52"/>
  <c r="M52" i="51"/>
  <c r="M237" i="51"/>
  <c r="G256" i="51"/>
  <c r="F256" i="51" s="1"/>
  <c r="I50" i="51"/>
  <c r="M81" i="51"/>
  <c r="P50" i="51"/>
  <c r="G240" i="52"/>
  <c r="F240" i="52" s="1"/>
  <c r="F254" i="52"/>
  <c r="G10" i="52"/>
  <c r="F12" i="52"/>
  <c r="M198" i="51"/>
  <c r="P196" i="51"/>
  <c r="M214" i="51"/>
  <c r="H214" i="51"/>
  <c r="H196" i="51" s="1"/>
  <c r="M115" i="51"/>
  <c r="M90" i="51"/>
  <c r="M72" i="51"/>
  <c r="O50" i="51"/>
  <c r="M64" i="51"/>
  <c r="M58" i="51"/>
  <c r="H36" i="51"/>
  <c r="M37" i="51"/>
  <c r="H14" i="51"/>
  <c r="I14" i="51"/>
  <c r="I12" i="51" s="1"/>
  <c r="M15" i="51"/>
  <c r="M43" i="51"/>
  <c r="G36" i="51"/>
  <c r="N12" i="51"/>
  <c r="M241" i="51"/>
  <c r="N196" i="51"/>
  <c r="G14" i="51"/>
  <c r="O196" i="51"/>
  <c r="O12" i="51"/>
  <c r="G50" i="51"/>
  <c r="N50" i="51"/>
  <c r="G198" i="51"/>
  <c r="P12" i="51"/>
  <c r="H50" i="51"/>
  <c r="N134" i="51"/>
  <c r="M134" i="51" s="1"/>
  <c r="G254" i="51"/>
  <c r="I10" i="51" l="1"/>
  <c r="M196" i="51"/>
  <c r="N113" i="51"/>
  <c r="M113" i="51"/>
  <c r="M12" i="51"/>
  <c r="I8" i="51"/>
  <c r="I364" i="51" s="1"/>
  <c r="P364" i="51"/>
  <c r="G8" i="52"/>
  <c r="F10" i="52"/>
  <c r="F214" i="51"/>
  <c r="M50" i="51"/>
  <c r="O364" i="51"/>
  <c r="F36" i="51"/>
  <c r="H12" i="51"/>
  <c r="H10" i="51" s="1"/>
  <c r="H8" i="51" s="1"/>
  <c r="H364" i="51" s="1"/>
  <c r="N364" i="51"/>
  <c r="F198" i="51"/>
  <c r="G196" i="51"/>
  <c r="F196" i="51" s="1"/>
  <c r="F254" i="51"/>
  <c r="G240" i="51"/>
  <c r="F240" i="51" s="1"/>
  <c r="F14" i="51"/>
  <c r="G12" i="51"/>
  <c r="F50" i="51"/>
  <c r="M364" i="51" l="1"/>
  <c r="G364" i="52"/>
  <c r="F364" i="52" s="1"/>
  <c r="F8" i="52"/>
  <c r="F12" i="51"/>
  <c r="G10" i="51"/>
  <c r="G8" i="51" l="1"/>
  <c r="F10" i="51"/>
  <c r="F8" i="51" l="1"/>
  <c r="G364" i="51"/>
  <c r="F364" i="51" s="1"/>
  <c r="F37" i="49" l="1"/>
  <c r="H37" i="49" s="1"/>
  <c r="I37" i="49" s="1"/>
  <c r="F36" i="49"/>
  <c r="F35" i="49"/>
  <c r="F34" i="49"/>
  <c r="F33" i="49"/>
  <c r="F32" i="49"/>
  <c r="F31" i="49" s="1"/>
  <c r="E31" i="49"/>
  <c r="D31" i="49"/>
  <c r="C31" i="49"/>
  <c r="F28" i="49"/>
  <c r="F27" i="49"/>
  <c r="F26" i="49"/>
  <c r="F25" i="49"/>
  <c r="F24" i="49" s="1"/>
  <c r="H24" i="49" s="1"/>
  <c r="E24" i="49"/>
  <c r="D24" i="49"/>
  <c r="H23" i="49"/>
  <c r="F22" i="49"/>
  <c r="H22" i="49" s="1"/>
  <c r="F21" i="49"/>
  <c r="H21" i="49" s="1"/>
  <c r="F20" i="49"/>
  <c r="H20" i="49" s="1"/>
  <c r="F19" i="49"/>
  <c r="H19" i="49" s="1"/>
  <c r="F18" i="49"/>
  <c r="H18" i="49" s="1"/>
  <c r="E17" i="49"/>
  <c r="D17" i="49"/>
  <c r="H16" i="49"/>
  <c r="F15" i="49"/>
  <c r="H15" i="49" s="1"/>
  <c r="H14" i="49"/>
  <c r="F13" i="49"/>
  <c r="H13" i="49" s="1"/>
  <c r="F12" i="49"/>
  <c r="H12" i="49" s="1"/>
  <c r="D11" i="49"/>
  <c r="D10" i="49" s="1"/>
  <c r="E10" i="49"/>
  <c r="E6" i="49" s="1"/>
  <c r="H9" i="49"/>
  <c r="F8" i="49"/>
  <c r="G7" i="49"/>
  <c r="H7" i="49" s="1"/>
  <c r="C5" i="49"/>
  <c r="D29" i="36"/>
  <c r="D25" i="36" s="1"/>
  <c r="D9" i="36"/>
  <c r="D17" i="36"/>
  <c r="K37" i="36"/>
  <c r="D43" i="36"/>
  <c r="D39" i="36" s="1"/>
  <c r="K32" i="36"/>
  <c r="K34" i="36"/>
  <c r="J32" i="36"/>
  <c r="J34" i="36"/>
  <c r="H55" i="39"/>
  <c r="G55" i="39"/>
  <c r="F54" i="39"/>
  <c r="H54" i="39" s="1"/>
  <c r="E54" i="39"/>
  <c r="D52" i="39"/>
  <c r="C52" i="39"/>
  <c r="E53" i="39"/>
  <c r="E52" i="39" s="1"/>
  <c r="H51" i="39"/>
  <c r="F50" i="39"/>
  <c r="H50" i="39" s="1"/>
  <c r="E50" i="39"/>
  <c r="D50" i="39"/>
  <c r="D48" i="39"/>
  <c r="D47" i="39" s="1"/>
  <c r="C48" i="39"/>
  <c r="E49" i="39"/>
  <c r="E48" i="39" s="1"/>
  <c r="H45" i="39"/>
  <c r="E37" i="39"/>
  <c r="D39" i="39"/>
  <c r="D32" i="39"/>
  <c r="D29" i="39"/>
  <c r="F44" i="39"/>
  <c r="H44" i="39" s="1"/>
  <c r="E44" i="39"/>
  <c r="D44" i="39"/>
  <c r="E43" i="39"/>
  <c r="E42" i="39"/>
  <c r="F42" i="39" s="1"/>
  <c r="F43" i="39"/>
  <c r="H43" i="39" s="1"/>
  <c r="E41" i="39"/>
  <c r="F41" i="39" s="1"/>
  <c r="H41" i="39" s="1"/>
  <c r="C39" i="39"/>
  <c r="E40" i="39"/>
  <c r="F40" i="39" s="1"/>
  <c r="G40" i="39" s="1"/>
  <c r="D37" i="39"/>
  <c r="C37" i="39"/>
  <c r="F38" i="39"/>
  <c r="G38" i="39" s="1"/>
  <c r="C32" i="39"/>
  <c r="E36" i="39"/>
  <c r="F36" i="39" s="1"/>
  <c r="E35" i="39"/>
  <c r="F35" i="39" s="1"/>
  <c r="E34" i="39"/>
  <c r="F34" i="39" s="1"/>
  <c r="E33" i="39"/>
  <c r="F33" i="39" s="1"/>
  <c r="C29" i="39"/>
  <c r="E31" i="39"/>
  <c r="F31" i="39" s="1"/>
  <c r="E30" i="39"/>
  <c r="F30" i="39" s="1"/>
  <c r="G30" i="39" s="1"/>
  <c r="H21" i="39"/>
  <c r="H17" i="39"/>
  <c r="F23" i="39"/>
  <c r="G23" i="39" s="1"/>
  <c r="D24" i="39"/>
  <c r="D5" i="39" s="1"/>
  <c r="E25" i="39"/>
  <c r="E24" i="39" s="1"/>
  <c r="E5" i="39" s="1"/>
  <c r="H20" i="39"/>
  <c r="G21" i="39"/>
  <c r="G20" i="39" s="1"/>
  <c r="F18" i="39"/>
  <c r="G18" i="39" s="1"/>
  <c r="G17" i="39"/>
  <c r="F15" i="39"/>
  <c r="K14" i="57" s="1"/>
  <c r="M14" i="57" s="1"/>
  <c r="N14" i="57" s="1"/>
  <c r="F14" i="39"/>
  <c r="F12" i="39"/>
  <c r="F9" i="39"/>
  <c r="F8" i="39"/>
  <c r="G8" i="39" s="1"/>
  <c r="F10" i="39"/>
  <c r="H10" i="39" s="1"/>
  <c r="F7" i="39"/>
  <c r="E47" i="39" l="1"/>
  <c r="D7" i="36"/>
  <c r="C47" i="39"/>
  <c r="C28" i="39"/>
  <c r="F37" i="39"/>
  <c r="H37" i="39" s="1"/>
  <c r="H30" i="39"/>
  <c r="G33" i="39"/>
  <c r="K16" i="57"/>
  <c r="H38" i="39"/>
  <c r="G54" i="39"/>
  <c r="G36" i="39"/>
  <c r="K19" i="57"/>
  <c r="G34" i="39"/>
  <c r="K17" i="57"/>
  <c r="E5" i="49"/>
  <c r="G12" i="39"/>
  <c r="K11" i="57"/>
  <c r="G14" i="39"/>
  <c r="K13" i="57"/>
  <c r="M13" i="57" s="1"/>
  <c r="N13" i="57" s="1"/>
  <c r="G35" i="39"/>
  <c r="K18" i="57"/>
  <c r="G43" i="39"/>
  <c r="F52" i="39"/>
  <c r="H52" i="39" s="1"/>
  <c r="G42" i="39"/>
  <c r="H42" i="39"/>
  <c r="F47" i="39"/>
  <c r="F29" i="39"/>
  <c r="H29" i="39" s="1"/>
  <c r="G31" i="39"/>
  <c r="H31" i="39"/>
  <c r="C56" i="39"/>
  <c r="F39" i="39"/>
  <c r="H39" i="39" s="1"/>
  <c r="F10" i="49"/>
  <c r="F6" i="49" s="1"/>
  <c r="D6" i="49"/>
  <c r="D5" i="49" s="1"/>
  <c r="H34" i="39"/>
  <c r="E29" i="39"/>
  <c r="F48" i="39"/>
  <c r="F53" i="39"/>
  <c r="G41" i="39"/>
  <c r="F49" i="39"/>
  <c r="D37" i="36"/>
  <c r="D48" i="36" s="1"/>
  <c r="F11" i="49"/>
  <c r="H11" i="49" s="1"/>
  <c r="E39" i="39"/>
  <c r="H40" i="39"/>
  <c r="G8" i="49"/>
  <c r="H8" i="49" s="1"/>
  <c r="F17" i="49"/>
  <c r="G17" i="49" s="1"/>
  <c r="H17" i="49" s="1"/>
  <c r="I17" i="49" s="1"/>
  <c r="H33" i="39"/>
  <c r="G29" i="39"/>
  <c r="H36" i="39"/>
  <c r="E32" i="39"/>
  <c r="H35" i="39"/>
  <c r="G32" i="49"/>
  <c r="H32" i="49" s="1"/>
  <c r="I32" i="49" s="1"/>
  <c r="G33" i="49"/>
  <c r="H33" i="49" s="1"/>
  <c r="I33" i="49" s="1"/>
  <c r="G34" i="49"/>
  <c r="H34" i="49" s="1"/>
  <c r="I34" i="49" s="1"/>
  <c r="G35" i="49"/>
  <c r="H35" i="49" s="1"/>
  <c r="I35" i="49" s="1"/>
  <c r="G36" i="49"/>
  <c r="H36" i="49" s="1"/>
  <c r="I36" i="49" s="1"/>
  <c r="G47" i="39"/>
  <c r="E28" i="39"/>
  <c r="E56" i="39" s="1"/>
  <c r="D28" i="39"/>
  <c r="F32" i="39"/>
  <c r="F16" i="39"/>
  <c r="G16" i="39" s="1"/>
  <c r="H18" i="39"/>
  <c r="H23" i="39"/>
  <c r="F25" i="39"/>
  <c r="F24" i="39"/>
  <c r="F11" i="39"/>
  <c r="H11" i="39" s="1"/>
  <c r="H12" i="39"/>
  <c r="G15" i="39"/>
  <c r="H15" i="39"/>
  <c r="G7" i="39"/>
  <c r="H7" i="39"/>
  <c r="H9" i="39"/>
  <c r="G9" i="39"/>
  <c r="G11" i="39"/>
  <c r="F13" i="39"/>
  <c r="K12" i="57" s="1"/>
  <c r="M12" i="57" s="1"/>
  <c r="N12" i="57" s="1"/>
  <c r="F19" i="39"/>
  <c r="K22" i="57" s="1"/>
  <c r="H8" i="39"/>
  <c r="G10" i="39"/>
  <c r="H14" i="39"/>
  <c r="F22" i="39"/>
  <c r="H41" i="36"/>
  <c r="H21" i="36"/>
  <c r="I21" i="36" s="1"/>
  <c r="G17" i="8"/>
  <c r="H17" i="8" s="1"/>
  <c r="F18" i="8"/>
  <c r="G18" i="8" s="1"/>
  <c r="H18" i="8" s="1"/>
  <c r="F16" i="8"/>
  <c r="G16" i="8" s="1"/>
  <c r="H16" i="8" s="1"/>
  <c r="F15" i="8"/>
  <c r="G15" i="8" s="1"/>
  <c r="H15" i="8" s="1"/>
  <c r="F10" i="8"/>
  <c r="G10" i="8" s="1"/>
  <c r="H10" i="8" s="1"/>
  <c r="F9" i="8"/>
  <c r="G9" i="8" s="1"/>
  <c r="H9" i="8" s="1"/>
  <c r="G7" i="8"/>
  <c r="H7" i="8" s="1"/>
  <c r="G11" i="8"/>
  <c r="H11" i="8" s="1"/>
  <c r="F8" i="8"/>
  <c r="G8" i="8" s="1"/>
  <c r="H8" i="8" s="1"/>
  <c r="F12" i="8"/>
  <c r="G12" i="8" s="1"/>
  <c r="H12" i="8" s="1"/>
  <c r="H9" i="3"/>
  <c r="H14" i="3"/>
  <c r="H16" i="3"/>
  <c r="H23" i="3"/>
  <c r="G7" i="3"/>
  <c r="H7" i="3" s="1"/>
  <c r="AA180" i="47"/>
  <c r="Z180" i="47"/>
  <c r="X180" i="47"/>
  <c r="W180" i="47"/>
  <c r="V180" i="47"/>
  <c r="S180" i="47"/>
  <c r="R180" i="47"/>
  <c r="Q180" i="47"/>
  <c r="P180" i="47"/>
  <c r="O180" i="47"/>
  <c r="M180" i="47"/>
  <c r="L180" i="47"/>
  <c r="K180" i="47"/>
  <c r="J180" i="47"/>
  <c r="Y179" i="47"/>
  <c r="AC179" i="47" s="1"/>
  <c r="Y178" i="47"/>
  <c r="AC178" i="47" s="1"/>
  <c r="Y177" i="47"/>
  <c r="AC177" i="47" s="1"/>
  <c r="Y176" i="47"/>
  <c r="AC176" i="47" s="1"/>
  <c r="Y175" i="47"/>
  <c r="AC175" i="47" s="1"/>
  <c r="Y174" i="47"/>
  <c r="AC174" i="47" s="1"/>
  <c r="Y173" i="47"/>
  <c r="AC173" i="47" s="1"/>
  <c r="Y172" i="47"/>
  <c r="AC172" i="47" s="1"/>
  <c r="Y171" i="47"/>
  <c r="AC171" i="47" s="1"/>
  <c r="Y170" i="47"/>
  <c r="AC170" i="47" s="1"/>
  <c r="Y169" i="47"/>
  <c r="AC169" i="47" s="1"/>
  <c r="Y168" i="47"/>
  <c r="AC168" i="47" s="1"/>
  <c r="Y167" i="47"/>
  <c r="AC167" i="47" s="1"/>
  <c r="Y166" i="47"/>
  <c r="AC166" i="47" s="1"/>
  <c r="Y165" i="47"/>
  <c r="AC165" i="47" s="1"/>
  <c r="Y164" i="47"/>
  <c r="AC164" i="47" s="1"/>
  <c r="Y163" i="47"/>
  <c r="AC163" i="47" s="1"/>
  <c r="Y162" i="47"/>
  <c r="AC162" i="47" s="1"/>
  <c r="Y161" i="47"/>
  <c r="AC161" i="47" s="1"/>
  <c r="Y160" i="47"/>
  <c r="AC160" i="47" s="1"/>
  <c r="Y159" i="47"/>
  <c r="AC159" i="47" s="1"/>
  <c r="Y158" i="47"/>
  <c r="AC158" i="47" s="1"/>
  <c r="Y157" i="47"/>
  <c r="AC157" i="47" s="1"/>
  <c r="Y156" i="47"/>
  <c r="AC156" i="47" s="1"/>
  <c r="Y155" i="47"/>
  <c r="AC155" i="47" s="1"/>
  <c r="Y154" i="47"/>
  <c r="AC154" i="47" s="1"/>
  <c r="Y153" i="47"/>
  <c r="AC153" i="47" s="1"/>
  <c r="Y152" i="47"/>
  <c r="AC152" i="47" s="1"/>
  <c r="Y151" i="47"/>
  <c r="AC151" i="47" s="1"/>
  <c r="Y150" i="47"/>
  <c r="AC150" i="47" s="1"/>
  <c r="Y149" i="47"/>
  <c r="AC149" i="47" s="1"/>
  <c r="Y148" i="47"/>
  <c r="AC148" i="47" s="1"/>
  <c r="Y147" i="47"/>
  <c r="AC147" i="47" s="1"/>
  <c r="Y146" i="47"/>
  <c r="AC146" i="47" s="1"/>
  <c r="Y145" i="47"/>
  <c r="AC145" i="47" s="1"/>
  <c r="Y144" i="47"/>
  <c r="AC144" i="47" s="1"/>
  <c r="Y143" i="47"/>
  <c r="AC143" i="47" s="1"/>
  <c r="Y142" i="47"/>
  <c r="AC142" i="47" s="1"/>
  <c r="Y141" i="47"/>
  <c r="AC141" i="47" s="1"/>
  <c r="Y140" i="47"/>
  <c r="AC140" i="47" s="1"/>
  <c r="Y139" i="47"/>
  <c r="AC139" i="47" s="1"/>
  <c r="Y138" i="47"/>
  <c r="AC138" i="47" s="1"/>
  <c r="Y137" i="47"/>
  <c r="AC137" i="47" s="1"/>
  <c r="Y136" i="47"/>
  <c r="AC136" i="47" s="1"/>
  <c r="Y135" i="47"/>
  <c r="AC135" i="47" s="1"/>
  <c r="Y134" i="47"/>
  <c r="AC134" i="47" s="1"/>
  <c r="AB133" i="47"/>
  <c r="AB180" i="47" s="1"/>
  <c r="Y133" i="47"/>
  <c r="Y132" i="47"/>
  <c r="AC132" i="47" s="1"/>
  <c r="Y131" i="47"/>
  <c r="AC131" i="47" s="1"/>
  <c r="Y130" i="47"/>
  <c r="AC130" i="47" s="1"/>
  <c r="Y129" i="47"/>
  <c r="AC129" i="47" s="1"/>
  <c r="Y128" i="47"/>
  <c r="AC128" i="47" s="1"/>
  <c r="Y127" i="47"/>
  <c r="AC127" i="47" s="1"/>
  <c r="Y126" i="47"/>
  <c r="AC126" i="47" s="1"/>
  <c r="Y125" i="47"/>
  <c r="AC125" i="47" s="1"/>
  <c r="Y124" i="47"/>
  <c r="AC124" i="47" s="1"/>
  <c r="Y123" i="47"/>
  <c r="AC123" i="47" s="1"/>
  <c r="Y122" i="47"/>
  <c r="AC122" i="47" s="1"/>
  <c r="Y121" i="47"/>
  <c r="AC121" i="47" s="1"/>
  <c r="Y120" i="47"/>
  <c r="AC120" i="47" s="1"/>
  <c r="Y119" i="47"/>
  <c r="AC119" i="47" s="1"/>
  <c r="Y118" i="47"/>
  <c r="AC118" i="47" s="1"/>
  <c r="Y117" i="47"/>
  <c r="AC117" i="47" s="1"/>
  <c r="Y116" i="47"/>
  <c r="AC116" i="47" s="1"/>
  <c r="Y115" i="47"/>
  <c r="AC115" i="47" s="1"/>
  <c r="Y114" i="47"/>
  <c r="AC114" i="47" s="1"/>
  <c r="Y113" i="47"/>
  <c r="AC113" i="47" s="1"/>
  <c r="Y112" i="47"/>
  <c r="AC112" i="47" s="1"/>
  <c r="Y111" i="47"/>
  <c r="AC111" i="47" s="1"/>
  <c r="Y110" i="47"/>
  <c r="AC110" i="47" s="1"/>
  <c r="Y109" i="47"/>
  <c r="AC109" i="47" s="1"/>
  <c r="Y108" i="47"/>
  <c r="AC108" i="47" s="1"/>
  <c r="I107" i="47"/>
  <c r="Y107" i="47" s="1"/>
  <c r="AC107" i="47" s="1"/>
  <c r="Y106" i="47"/>
  <c r="AC106" i="47" s="1"/>
  <c r="Y105" i="47"/>
  <c r="AC105" i="47" s="1"/>
  <c r="Y104" i="47"/>
  <c r="AC104" i="47" s="1"/>
  <c r="Y103" i="47"/>
  <c r="AC103" i="47" s="1"/>
  <c r="Y102" i="47"/>
  <c r="AC102" i="47" s="1"/>
  <c r="Y101" i="47"/>
  <c r="AC101" i="47" s="1"/>
  <c r="Y100" i="47"/>
  <c r="AC100" i="47" s="1"/>
  <c r="Y99" i="47"/>
  <c r="AC99" i="47" s="1"/>
  <c r="Y98" i="47"/>
  <c r="AC98" i="47" s="1"/>
  <c r="Y97" i="47"/>
  <c r="AC97" i="47" s="1"/>
  <c r="Y96" i="47"/>
  <c r="AC96" i="47" s="1"/>
  <c r="Y95" i="47"/>
  <c r="AC95" i="47" s="1"/>
  <c r="I94" i="47"/>
  <c r="Y94" i="47" s="1"/>
  <c r="AC94" i="47" s="1"/>
  <c r="Y93" i="47"/>
  <c r="AC93" i="47" s="1"/>
  <c r="Y92" i="47"/>
  <c r="AC92" i="47" s="1"/>
  <c r="Y91" i="47"/>
  <c r="AC91" i="47" s="1"/>
  <c r="Y90" i="47"/>
  <c r="AC90" i="47" s="1"/>
  <c r="Y89" i="47"/>
  <c r="AC89" i="47" s="1"/>
  <c r="Y88" i="47"/>
  <c r="AC88" i="47" s="1"/>
  <c r="Y87" i="47"/>
  <c r="AC87" i="47" s="1"/>
  <c r="Y86" i="47"/>
  <c r="AC86" i="47" s="1"/>
  <c r="Y85" i="47"/>
  <c r="AC85" i="47" s="1"/>
  <c r="Y84" i="47"/>
  <c r="AC84" i="47" s="1"/>
  <c r="Y83" i="47"/>
  <c r="AC83" i="47" s="1"/>
  <c r="Y82" i="47"/>
  <c r="AC82" i="47" s="1"/>
  <c r="Y81" i="47"/>
  <c r="AC81" i="47" s="1"/>
  <c r="Y80" i="47"/>
  <c r="AC80" i="47" s="1"/>
  <c r="Y79" i="47"/>
  <c r="AC79" i="47" s="1"/>
  <c r="Y78" i="47"/>
  <c r="AC78" i="47" s="1"/>
  <c r="Y77" i="47"/>
  <c r="AC77" i="47" s="1"/>
  <c r="Y76" i="47"/>
  <c r="AC76" i="47" s="1"/>
  <c r="Y75" i="47"/>
  <c r="AC75" i="47" s="1"/>
  <c r="Y74" i="47"/>
  <c r="AC74" i="47" s="1"/>
  <c r="Y73" i="47"/>
  <c r="AC73" i="47" s="1"/>
  <c r="Y72" i="47"/>
  <c r="AC72" i="47" s="1"/>
  <c r="Y71" i="47"/>
  <c r="AC71" i="47" s="1"/>
  <c r="Y70" i="47"/>
  <c r="AC70" i="47" s="1"/>
  <c r="Y69" i="47"/>
  <c r="AC69" i="47" s="1"/>
  <c r="Y68" i="47"/>
  <c r="AC68" i="47" s="1"/>
  <c r="Y67" i="47"/>
  <c r="AC67" i="47" s="1"/>
  <c r="I66" i="47"/>
  <c r="Y66" i="47" s="1"/>
  <c r="AC66" i="47" s="1"/>
  <c r="Y65" i="47"/>
  <c r="AC65" i="47" s="1"/>
  <c r="Y64" i="47"/>
  <c r="AC64" i="47" s="1"/>
  <c r="Y63" i="47"/>
  <c r="AC63" i="47" s="1"/>
  <c r="Y62" i="47"/>
  <c r="AC62" i="47" s="1"/>
  <c r="Y61" i="47"/>
  <c r="AC61" i="47" s="1"/>
  <c r="Y60" i="47"/>
  <c r="AC60" i="47" s="1"/>
  <c r="I59" i="47"/>
  <c r="Y59" i="47" s="1"/>
  <c r="AC59" i="47" s="1"/>
  <c r="Y58" i="47"/>
  <c r="AC58" i="47" s="1"/>
  <c r="Y57" i="47"/>
  <c r="AC57" i="47" s="1"/>
  <c r="Y56" i="47"/>
  <c r="AC56" i="47" s="1"/>
  <c r="Y55" i="47"/>
  <c r="AC55" i="47" s="1"/>
  <c r="Y54" i="47"/>
  <c r="AC54" i="47" s="1"/>
  <c r="Y53" i="47"/>
  <c r="AC53" i="47" s="1"/>
  <c r="Y52" i="47"/>
  <c r="AC52" i="47" s="1"/>
  <c r="Y51" i="47"/>
  <c r="AC51" i="47" s="1"/>
  <c r="Y50" i="47"/>
  <c r="AC50" i="47" s="1"/>
  <c r="Y49" i="47"/>
  <c r="AC49" i="47" s="1"/>
  <c r="Y48" i="47"/>
  <c r="AC48" i="47" s="1"/>
  <c r="Y47" i="47"/>
  <c r="AC47" i="47" s="1"/>
  <c r="Y46" i="47"/>
  <c r="AC46" i="47" s="1"/>
  <c r="Y45" i="47"/>
  <c r="AC45" i="47" s="1"/>
  <c r="Y44" i="47"/>
  <c r="AC44" i="47" s="1"/>
  <c r="Y43" i="47"/>
  <c r="AC43" i="47" s="1"/>
  <c r="Y42" i="47"/>
  <c r="AC42" i="47" s="1"/>
  <c r="Y41" i="47"/>
  <c r="AC41" i="47" s="1"/>
  <c r="Y40" i="47"/>
  <c r="AC40" i="47" s="1"/>
  <c r="Y39" i="47"/>
  <c r="AC39" i="47" s="1"/>
  <c r="Y38" i="47"/>
  <c r="AC38" i="47" s="1"/>
  <c r="Y37" i="47"/>
  <c r="AC37" i="47" s="1"/>
  <c r="Y36" i="47"/>
  <c r="AC36" i="47" s="1"/>
  <c r="Y35" i="47"/>
  <c r="AC35" i="47" s="1"/>
  <c r="I34" i="47"/>
  <c r="Y34" i="47" s="1"/>
  <c r="AC34" i="47" s="1"/>
  <c r="I33" i="47"/>
  <c r="Y33" i="47" s="1"/>
  <c r="AC33" i="47" s="1"/>
  <c r="Y32" i="47"/>
  <c r="AC32" i="47" s="1"/>
  <c r="Y31" i="47"/>
  <c r="AC31" i="47" s="1"/>
  <c r="Y30" i="47"/>
  <c r="AC30" i="47" s="1"/>
  <c r="I29" i="47"/>
  <c r="Y29" i="47" s="1"/>
  <c r="AC29" i="47" s="1"/>
  <c r="I28" i="47"/>
  <c r="Y28" i="47" s="1"/>
  <c r="AC28" i="47" s="1"/>
  <c r="Y27" i="47"/>
  <c r="AC27" i="47" s="1"/>
  <c r="Y26" i="47"/>
  <c r="AC26" i="47" s="1"/>
  <c r="Y25" i="47"/>
  <c r="AC25" i="47" s="1"/>
  <c r="Y24" i="47"/>
  <c r="AC24" i="47" s="1"/>
  <c r="Y23" i="47"/>
  <c r="AC23" i="47" s="1"/>
  <c r="Y22" i="47"/>
  <c r="AC22" i="47" s="1"/>
  <c r="Y21" i="47"/>
  <c r="AC21" i="47" s="1"/>
  <c r="Y20" i="47"/>
  <c r="AC20" i="47" s="1"/>
  <c r="Y19" i="47"/>
  <c r="AC19" i="47" s="1"/>
  <c r="Y18" i="47"/>
  <c r="AC18" i="47" s="1"/>
  <c r="Y17" i="47"/>
  <c r="AC17" i="47" s="1"/>
  <c r="Y16" i="47"/>
  <c r="AC16" i="47" s="1"/>
  <c r="Y15" i="47"/>
  <c r="AC15" i="47" s="1"/>
  <c r="Y14" i="47"/>
  <c r="AC14" i="47" s="1"/>
  <c r="Y13" i="47"/>
  <c r="AC13" i="47" s="1"/>
  <c r="Y12" i="47"/>
  <c r="AC12" i="47" s="1"/>
  <c r="Y11" i="47"/>
  <c r="AC11" i="47" s="1"/>
  <c r="Y10" i="47"/>
  <c r="AC10" i="47" s="1"/>
  <c r="Y9" i="47"/>
  <c r="AC9" i="47" s="1"/>
  <c r="Y8" i="47"/>
  <c r="AC8" i="47" s="1"/>
  <c r="Y7" i="47"/>
  <c r="AC7" i="47" s="1"/>
  <c r="Y6" i="47"/>
  <c r="AC6" i="47" s="1"/>
  <c r="Y5" i="47"/>
  <c r="AC5" i="47" s="1"/>
  <c r="Y4" i="47"/>
  <c r="M16" i="57" l="1"/>
  <c r="N16" i="57"/>
  <c r="M22" i="57"/>
  <c r="N22" i="57"/>
  <c r="M18" i="57"/>
  <c r="N18" i="57"/>
  <c r="M17" i="57"/>
  <c r="N17" i="57"/>
  <c r="F28" i="39"/>
  <c r="H28" i="39" s="1"/>
  <c r="M19" i="57"/>
  <c r="N19" i="57" s="1"/>
  <c r="J21" i="36"/>
  <c r="D9" i="55"/>
  <c r="H47" i="39"/>
  <c r="F5" i="49"/>
  <c r="M11" i="57"/>
  <c r="M32" i="57" s="1"/>
  <c r="K32" i="57"/>
  <c r="G52" i="39"/>
  <c r="AC133" i="47"/>
  <c r="I41" i="36"/>
  <c r="D18" i="55" s="1"/>
  <c r="H49" i="39"/>
  <c r="G49" i="39"/>
  <c r="G6" i="49"/>
  <c r="G5" i="49" s="1"/>
  <c r="H5" i="49" s="1"/>
  <c r="G53" i="39"/>
  <c r="H53" i="39"/>
  <c r="D56" i="39"/>
  <c r="F56" i="39" s="1"/>
  <c r="H56" i="39" s="1"/>
  <c r="G48" i="39"/>
  <c r="H48" i="39"/>
  <c r="H10" i="49"/>
  <c r="G56" i="39"/>
  <c r="H16" i="39"/>
  <c r="G28" i="39"/>
  <c r="G32" i="39"/>
  <c r="H32" i="39"/>
  <c r="I5" i="49"/>
  <c r="G31" i="49"/>
  <c r="H31" i="49" s="1"/>
  <c r="G22" i="39"/>
  <c r="H22" i="39"/>
  <c r="G25" i="39"/>
  <c r="H25" i="39"/>
  <c r="G19" i="39"/>
  <c r="H19" i="39"/>
  <c r="G24" i="39"/>
  <c r="H24" i="39"/>
  <c r="F6" i="39"/>
  <c r="G13" i="39"/>
  <c r="H13" i="39"/>
  <c r="F6" i="8"/>
  <c r="Y180" i="47"/>
  <c r="AC4" i="47"/>
  <c r="AC180" i="47" s="1"/>
  <c r="G33" i="36"/>
  <c r="F32" i="36"/>
  <c r="E18" i="55" l="1"/>
  <c r="H18" i="55"/>
  <c r="H9" i="55"/>
  <c r="I9" i="55"/>
  <c r="E9" i="55"/>
  <c r="B90" i="53" s="1"/>
  <c r="N11" i="57"/>
  <c r="N32" i="57" s="1"/>
  <c r="H33" i="36"/>
  <c r="I33" i="36" s="1"/>
  <c r="D13" i="55" s="1"/>
  <c r="K41" i="36"/>
  <c r="J41" i="36"/>
  <c r="H6" i="49"/>
  <c r="I40" i="49"/>
  <c r="I31" i="49"/>
  <c r="F40" i="49"/>
  <c r="G39" i="39"/>
  <c r="G37" i="39"/>
  <c r="H6" i="39"/>
  <c r="F5" i="39"/>
  <c r="G6" i="39"/>
  <c r="H24" i="57" l="1"/>
  <c r="H22" i="57"/>
  <c r="H32" i="57" s="1"/>
  <c r="E13" i="55"/>
  <c r="B94" i="53" s="1"/>
  <c r="H13" i="55"/>
  <c r="C69" i="53"/>
  <c r="C48" i="53" s="1"/>
  <c r="B67" i="53"/>
  <c r="B45" i="53" s="1"/>
  <c r="B97" i="53"/>
  <c r="K33" i="36"/>
  <c r="J33" i="36"/>
  <c r="H5" i="39"/>
  <c r="G5" i="39"/>
  <c r="D31" i="3"/>
  <c r="E31" i="3"/>
  <c r="C31" i="3"/>
  <c r="C5" i="3"/>
  <c r="G44" i="36"/>
  <c r="G45" i="36"/>
  <c r="H45" i="36" s="1"/>
  <c r="I45" i="36" s="1"/>
  <c r="D20" i="55" s="1"/>
  <c r="G46" i="36"/>
  <c r="F43" i="36"/>
  <c r="F39" i="36" s="1"/>
  <c r="F37" i="36" s="1"/>
  <c r="E43" i="36"/>
  <c r="E39" i="36" s="1"/>
  <c r="G35" i="36"/>
  <c r="G30" i="36"/>
  <c r="G13" i="36"/>
  <c r="G19" i="36"/>
  <c r="G20" i="36"/>
  <c r="G18" i="36"/>
  <c r="G31" i="36"/>
  <c r="F29" i="36"/>
  <c r="F25" i="36" s="1"/>
  <c r="E29" i="36"/>
  <c r="G23" i="36"/>
  <c r="F17" i="36"/>
  <c r="F9" i="36" s="1"/>
  <c r="E17" i="36"/>
  <c r="E9" i="36" s="1"/>
  <c r="H20" i="55" l="1"/>
  <c r="E20" i="55"/>
  <c r="B99" i="53" s="1"/>
  <c r="H23" i="36"/>
  <c r="I23" i="36"/>
  <c r="G29" i="36"/>
  <c r="G25" i="36" s="1"/>
  <c r="H30" i="36"/>
  <c r="H31" i="36"/>
  <c r="I31" i="36" s="1"/>
  <c r="D12" i="55" s="1"/>
  <c r="H13" i="36"/>
  <c r="I13" i="36" s="1"/>
  <c r="H35" i="36"/>
  <c r="I35" i="36"/>
  <c r="D15" i="55" s="1"/>
  <c r="H18" i="36"/>
  <c r="H46" i="36"/>
  <c r="I46" i="36" s="1"/>
  <c r="K45" i="36"/>
  <c r="J45" i="36"/>
  <c r="G9" i="36"/>
  <c r="H44" i="36"/>
  <c r="G43" i="36"/>
  <c r="F7" i="36"/>
  <c r="H20" i="36"/>
  <c r="I20" i="36" s="1"/>
  <c r="H19" i="36"/>
  <c r="I19" i="36" s="1"/>
  <c r="J19" i="36" s="1"/>
  <c r="G17" i="36"/>
  <c r="E37" i="36"/>
  <c r="E25" i="36"/>
  <c r="E7" i="36" s="1"/>
  <c r="J13" i="36" l="1"/>
  <c r="D6" i="55"/>
  <c r="H12" i="55"/>
  <c r="E12" i="55"/>
  <c r="B93" i="53" s="1"/>
  <c r="H29" i="36"/>
  <c r="I29" i="36" s="1"/>
  <c r="K29" i="36" s="1"/>
  <c r="J46" i="36"/>
  <c r="D21" i="55"/>
  <c r="H43" i="36"/>
  <c r="H39" i="36" s="1"/>
  <c r="H37" i="36" s="1"/>
  <c r="H15" i="55"/>
  <c r="E15" i="55"/>
  <c r="B96" i="53" s="1"/>
  <c r="L19" i="36"/>
  <c r="D10" i="55"/>
  <c r="C78" i="53"/>
  <c r="J20" i="36"/>
  <c r="K20" i="36"/>
  <c r="H17" i="36"/>
  <c r="I17" i="36" s="1"/>
  <c r="J17" i="36" s="1"/>
  <c r="I18" i="36"/>
  <c r="I30" i="36"/>
  <c r="D11" i="55" s="1"/>
  <c r="K35" i="36"/>
  <c r="J35" i="36"/>
  <c r="G39" i="36"/>
  <c r="I44" i="36"/>
  <c r="J31" i="36"/>
  <c r="K31" i="36"/>
  <c r="K23" i="36"/>
  <c r="J23" i="36"/>
  <c r="G7" i="36"/>
  <c r="H5" i="23"/>
  <c r="G5" i="23"/>
  <c r="H4" i="23"/>
  <c r="G4" i="23"/>
  <c r="C33" i="53" l="1"/>
  <c r="C35" i="53" s="1"/>
  <c r="D71" i="53"/>
  <c r="I43" i="36"/>
  <c r="J43" i="36" s="1"/>
  <c r="H25" i="36"/>
  <c r="I25" i="36" s="1"/>
  <c r="H21" i="55"/>
  <c r="E21" i="55"/>
  <c r="B100" i="53" s="1"/>
  <c r="H11" i="55"/>
  <c r="B66" i="53" s="1"/>
  <c r="E11" i="55"/>
  <c r="B92" i="53" s="1"/>
  <c r="J18" i="36"/>
  <c r="L18" i="36"/>
  <c r="D8" i="55"/>
  <c r="H6" i="55"/>
  <c r="I6" i="55"/>
  <c r="E6" i="55"/>
  <c r="H10" i="55"/>
  <c r="E10" i="55"/>
  <c r="B91" i="53" s="1"/>
  <c r="J44" i="36"/>
  <c r="D19" i="55"/>
  <c r="K30" i="36"/>
  <c r="J30" i="36"/>
  <c r="J29" i="36" s="1"/>
  <c r="J25" i="36" s="1"/>
  <c r="H9" i="36"/>
  <c r="K25" i="36"/>
  <c r="G37" i="36"/>
  <c r="I39" i="36"/>
  <c r="J39" i="36" s="1"/>
  <c r="J37" i="36" s="1"/>
  <c r="G6" i="23"/>
  <c r="F15" i="3"/>
  <c r="H15" i="3" s="1"/>
  <c r="F25" i="3"/>
  <c r="E10" i="3"/>
  <c r="E19" i="55" l="1"/>
  <c r="H19" i="55"/>
  <c r="H17" i="55" s="1"/>
  <c r="D17" i="55"/>
  <c r="E8" i="55"/>
  <c r="I8" i="55"/>
  <c r="D7" i="55"/>
  <c r="D23" i="55" s="1"/>
  <c r="B10" i="53" s="1"/>
  <c r="H8" i="55"/>
  <c r="B44" i="53"/>
  <c r="B88" i="53"/>
  <c r="B68" i="53"/>
  <c r="B46" i="53" s="1"/>
  <c r="H7" i="55"/>
  <c r="H23" i="55" s="1"/>
  <c r="H26" i="55"/>
  <c r="I37" i="36"/>
  <c r="G48" i="36"/>
  <c r="H7" i="36"/>
  <c r="H48" i="36" s="1"/>
  <c r="I9" i="36"/>
  <c r="F13" i="3"/>
  <c r="F12" i="3"/>
  <c r="H12" i="3" s="1"/>
  <c r="D58" i="53" l="1"/>
  <c r="E61" i="53" s="1"/>
  <c r="C11" i="53"/>
  <c r="C19" i="53" s="1"/>
  <c r="E7" i="55"/>
  <c r="B89" i="53"/>
  <c r="B102" i="53" s="1"/>
  <c r="H25" i="55"/>
  <c r="H27" i="55" s="1"/>
  <c r="C65" i="53"/>
  <c r="D63" i="53" s="1"/>
  <c r="C43" i="53"/>
  <c r="C50" i="53" s="1"/>
  <c r="B98" i="53"/>
  <c r="E17" i="55"/>
  <c r="J9" i="36"/>
  <c r="I7" i="36"/>
  <c r="D7" i="8"/>
  <c r="H13" i="3"/>
  <c r="E80" i="53" l="1"/>
  <c r="E81" i="53" s="1"/>
  <c r="E23" i="55"/>
  <c r="J7" i="36"/>
  <c r="I48" i="36"/>
  <c r="J48" i="36" s="1"/>
  <c r="D11" i="3"/>
  <c r="D10" i="3" s="1"/>
  <c r="F10" i="3" s="1"/>
  <c r="H10" i="3" s="1"/>
  <c r="F18" i="3" l="1"/>
  <c r="H18" i="3" s="1"/>
  <c r="F19" i="3"/>
  <c r="H19" i="3" s="1"/>
  <c r="F8" i="3"/>
  <c r="F11" i="3"/>
  <c r="H11" i="3" s="1"/>
  <c r="E6" i="3"/>
  <c r="F6" i="3" l="1"/>
  <c r="G8" i="3"/>
  <c r="H8" i="3" s="1"/>
  <c r="G6" i="3" l="1"/>
  <c r="D11" i="8"/>
  <c r="H6" i="3" l="1"/>
  <c r="F33" i="3"/>
  <c r="F34" i="3"/>
  <c r="F35" i="3"/>
  <c r="F36" i="3"/>
  <c r="F32" i="3"/>
  <c r="E24" i="3"/>
  <c r="D24" i="3"/>
  <c r="E17" i="3"/>
  <c r="D17" i="3"/>
  <c r="F20" i="3"/>
  <c r="H20" i="3" s="1"/>
  <c r="F21" i="3"/>
  <c r="H21" i="3" s="1"/>
  <c r="F22" i="3"/>
  <c r="H22" i="3" s="1"/>
  <c r="G36" i="3" l="1"/>
  <c r="H36" i="3" s="1"/>
  <c r="I36" i="3" s="1"/>
  <c r="G34" i="3"/>
  <c r="H34" i="3" s="1"/>
  <c r="I34" i="3" s="1"/>
  <c r="G33" i="3"/>
  <c r="H33" i="3" s="1"/>
  <c r="I33" i="3" s="1"/>
  <c r="G35" i="3"/>
  <c r="H35" i="3" s="1"/>
  <c r="I35" i="3" s="1"/>
  <c r="G32" i="3"/>
  <c r="E5" i="3"/>
  <c r="D6" i="3"/>
  <c r="D5" i="3" s="1"/>
  <c r="F17" i="3"/>
  <c r="G31" i="3" l="1"/>
  <c r="H32" i="3"/>
  <c r="I32" i="3" s="1"/>
  <c r="G17" i="3"/>
  <c r="G5" i="3" s="1"/>
  <c r="H17" i="3" l="1"/>
  <c r="I17" i="3" s="1"/>
  <c r="C6" i="8" l="1"/>
  <c r="D6" i="23" l="1"/>
  <c r="C6" i="23"/>
  <c r="F6" i="23" l="1"/>
  <c r="E6" i="23" l="1"/>
  <c r="H6" i="23"/>
  <c r="C14" i="8"/>
  <c r="C20" i="8" s="1"/>
  <c r="E6" i="8" l="1"/>
  <c r="E14" i="8"/>
  <c r="E20" i="8" l="1"/>
  <c r="G6" i="8"/>
  <c r="F37" i="3"/>
  <c r="F26" i="3"/>
  <c r="D16" i="8" s="1"/>
  <c r="F27" i="3"/>
  <c r="D17" i="8" s="1"/>
  <c r="F28" i="3"/>
  <c r="D18" i="8" s="1"/>
  <c r="F31" i="3" l="1"/>
  <c r="H31" i="3" s="1"/>
  <c r="H37" i="3"/>
  <c r="I37" i="3" s="1"/>
  <c r="H6" i="8"/>
  <c r="D15" i="8"/>
  <c r="F24" i="3"/>
  <c r="H24" i="3" s="1"/>
  <c r="I31" i="3" l="1"/>
  <c r="F5" i="3"/>
  <c r="D14" i="8"/>
  <c r="F14" i="8"/>
  <c r="D8" i="8"/>
  <c r="D10" i="8"/>
  <c r="D9" i="8"/>
  <c r="D12" i="8"/>
  <c r="G14" i="8" l="1"/>
  <c r="F20" i="8"/>
  <c r="H5" i="3"/>
  <c r="I5" i="3"/>
  <c r="D6" i="8"/>
  <c r="H40" i="3" l="1"/>
  <c r="I40" i="3"/>
  <c r="H14" i="8"/>
  <c r="G20" i="8"/>
  <c r="H20" i="8" s="1"/>
  <c r="D20" i="8"/>
</calcChain>
</file>

<file path=xl/comments1.xml><?xml version="1.0" encoding="utf-8"?>
<comments xmlns="http://schemas.openxmlformats.org/spreadsheetml/2006/main">
  <authors>
    <author>Walter Ocampo Sanchez</author>
    <author>Seidy Zuniga</author>
  </authors>
  <commentList>
    <comment ref="I52" authorId="0" shapeId="0">
      <text>
        <r>
          <rPr>
            <b/>
            <sz val="9"/>
            <color indexed="81"/>
            <rFont val="Tahoma"/>
            <charset val="1"/>
          </rPr>
          <t>Walter Ocampo Sanchez:</t>
        </r>
        <r>
          <rPr>
            <sz val="9"/>
            <color indexed="81"/>
            <rFont val="Tahoma"/>
            <charset val="1"/>
          </rPr>
          <t xml:space="preserve">
Este monto es el que se pagó en enero, quedando sin pagar el monto de 195.241.20 de imouesto sobre la renta.</t>
        </r>
      </text>
    </comment>
    <comment ref="F63" authorId="1" shapeId="0">
      <text>
        <r>
          <rPr>
            <b/>
            <sz val="9"/>
            <color indexed="81"/>
            <rFont val="Tahoma"/>
            <family val="2"/>
          </rPr>
          <t>Seidy Zuniga:</t>
        </r>
        <r>
          <rPr>
            <sz val="9"/>
            <color indexed="81"/>
            <rFont val="Tahoma"/>
            <family val="2"/>
          </rPr>
          <t xml:space="preserve">
Falta sumar 90.207 de ISR 3%</t>
        </r>
      </text>
    </comment>
  </commentList>
</comments>
</file>

<file path=xl/sharedStrings.xml><?xml version="1.0" encoding="utf-8"?>
<sst xmlns="http://schemas.openxmlformats.org/spreadsheetml/2006/main" count="6854" uniqueCount="1432">
  <si>
    <t>Servicios</t>
  </si>
  <si>
    <t>Total general</t>
  </si>
  <si>
    <t>Monto ejecutado</t>
  </si>
  <si>
    <t>Partida</t>
  </si>
  <si>
    <t>Transferencias corrientes</t>
  </si>
  <si>
    <t>Remuneraciones</t>
  </si>
  <si>
    <t>Bienes duraderos</t>
  </si>
  <si>
    <t>TRANSFERENCIAS CORRIENTES</t>
  </si>
  <si>
    <t>TOTAL</t>
  </si>
  <si>
    <t>Ingresos no tributarios</t>
  </si>
  <si>
    <t xml:space="preserve"> Intereses sobre cuenta corriente</t>
  </si>
  <si>
    <t>Total Reintegros en efectivo:</t>
  </si>
  <si>
    <t>Caja Única Fondo Incentivos</t>
  </si>
  <si>
    <t>Ley 5048 CONICIT</t>
  </si>
  <si>
    <t>Ley 7169 Fondo Incentivos</t>
  </si>
  <si>
    <t>Recursos vigencias anteriores</t>
  </si>
  <si>
    <t>Superávit libre CONICIT</t>
  </si>
  <si>
    <t>Materiales y Suministros</t>
  </si>
  <si>
    <t>BCR  Fondo Incentivos pendiente de trasladar a CU</t>
  </si>
  <si>
    <t>Cuentas especiales</t>
  </si>
  <si>
    <t>Fondo de Incentivos</t>
  </si>
  <si>
    <t>% de ejecución</t>
  </si>
  <si>
    <t>Superávit específico Ley 8262 (3% PROPYME)</t>
  </si>
  <si>
    <t>RESULTADO DEL PERÍODO</t>
  </si>
  <si>
    <t>001 Transferencias corrientes Ley 5048 CONICIT</t>
  </si>
  <si>
    <t>001 Transferencias corrientes Ley 7169 Fondo de Incentivos</t>
  </si>
  <si>
    <t>001 Transferencias corrientes Ley 8262 Propyme</t>
  </si>
  <si>
    <t>900 Superavit libre Ley 5048 CONICIT</t>
  </si>
  <si>
    <t>924 Superavit específico 3% Propyme</t>
  </si>
  <si>
    <t>Saldo disponible</t>
  </si>
  <si>
    <t>Ley 8262 Fondo Propyme</t>
  </si>
  <si>
    <t>Ley 9028 Fondo Control de Tabaco</t>
  </si>
  <si>
    <t>3% Propyme</t>
  </si>
  <si>
    <t>Total aprobado</t>
  </si>
  <si>
    <t>0.01.01</t>
  </si>
  <si>
    <t>0.01.05</t>
  </si>
  <si>
    <t>REMUNERACIONES EVENTUALES</t>
  </si>
  <si>
    <t>0.02.05</t>
  </si>
  <si>
    <t>Dietas</t>
  </si>
  <si>
    <t>0.03</t>
  </si>
  <si>
    <t>INCENTIVOS SALARIALES</t>
  </si>
  <si>
    <t>0.03.01</t>
  </si>
  <si>
    <t>Retribución por años servidos</t>
  </si>
  <si>
    <t>0.03.02</t>
  </si>
  <si>
    <t>Restricción al ejercicio liberal de la profesión</t>
  </si>
  <si>
    <t>0.03.03</t>
  </si>
  <si>
    <t>Decimotercer mes</t>
  </si>
  <si>
    <t>0.03.04</t>
  </si>
  <si>
    <t>Salario escolar</t>
  </si>
  <si>
    <t>0.03.99</t>
  </si>
  <si>
    <t>Otros incentivos salariales</t>
  </si>
  <si>
    <t>0.04</t>
  </si>
  <si>
    <t>CONTRIBUCIONES PATRONALES AL DESARROLLO Y LA SEGURIDAD SOCIAL</t>
  </si>
  <si>
    <t>0.04.01</t>
  </si>
  <si>
    <t>0.04.03</t>
  </si>
  <si>
    <t>0.04.04</t>
  </si>
  <si>
    <t>0.04.05</t>
  </si>
  <si>
    <t>0.05</t>
  </si>
  <si>
    <t>0.05.01</t>
  </si>
  <si>
    <t>0.05.02</t>
  </si>
  <si>
    <t>0.05.03</t>
  </si>
  <si>
    <t>0.05.05</t>
  </si>
  <si>
    <t>1.01.99</t>
  </si>
  <si>
    <t>Otros alquileres</t>
  </si>
  <si>
    <t>1.02</t>
  </si>
  <si>
    <t>1.02.01</t>
  </si>
  <si>
    <t>1.02.02</t>
  </si>
  <si>
    <t>Servicio de energía eléctrica</t>
  </si>
  <si>
    <t>1.02.03</t>
  </si>
  <si>
    <t>Servicio de correo</t>
  </si>
  <si>
    <t>1.02.04</t>
  </si>
  <si>
    <t>Servicio de telecomunicaciones</t>
  </si>
  <si>
    <t>1.02.99</t>
  </si>
  <si>
    <t>1.03</t>
  </si>
  <si>
    <t>SERVICIOS COMERCIALES Y FINANCIEROS</t>
  </si>
  <si>
    <t>1.03.01</t>
  </si>
  <si>
    <t>1.03.03</t>
  </si>
  <si>
    <t>Impresión, encuadernación y otros</t>
  </si>
  <si>
    <t>1.03.06</t>
  </si>
  <si>
    <t>1.03.07</t>
  </si>
  <si>
    <t>1.04.01</t>
  </si>
  <si>
    <t>1.04</t>
  </si>
  <si>
    <t>1.04.04</t>
  </si>
  <si>
    <t>001 Transferencias corrientes 3% Propyme</t>
  </si>
  <si>
    <t>1.04.06</t>
  </si>
  <si>
    <t>1.04.99</t>
  </si>
  <si>
    <t>GASTOS DE VIAJE Y DE TRANSPORTE</t>
  </si>
  <si>
    <t>1.05.01</t>
  </si>
  <si>
    <t>Transporte dentro del país</t>
  </si>
  <si>
    <t>1.05.02</t>
  </si>
  <si>
    <t>Viáticos dentro del país</t>
  </si>
  <si>
    <t>SEGUROS, REASEGUROS Y OTRAS OBLIGACIONES</t>
  </si>
  <si>
    <t>1.06.01</t>
  </si>
  <si>
    <t>CAPACITACIÓN Y PROTOCOLO</t>
  </si>
  <si>
    <t>1.07.01</t>
  </si>
  <si>
    <t>Actividades de capacitación</t>
  </si>
  <si>
    <t>1.08.01</t>
  </si>
  <si>
    <t>Mantenimiento de edificios, locales y terrenos</t>
  </si>
  <si>
    <t>1.08.04</t>
  </si>
  <si>
    <t>Mantenimiento y reparación de maquinaria y equipo de producción</t>
  </si>
  <si>
    <t>1.08.05</t>
  </si>
  <si>
    <t>1.08</t>
  </si>
  <si>
    <t>1.08.06</t>
  </si>
  <si>
    <t>Mantenimiento y reparación de equipo de comunicación</t>
  </si>
  <si>
    <t>1.08.07</t>
  </si>
  <si>
    <t>1.08.08</t>
  </si>
  <si>
    <t>IMPUESTOS</t>
  </si>
  <si>
    <t>1.09.99</t>
  </si>
  <si>
    <t>Otros impuestos</t>
  </si>
  <si>
    <t>2.01</t>
  </si>
  <si>
    <t>2.01.01</t>
  </si>
  <si>
    <t>Combustibles y lubricantes</t>
  </si>
  <si>
    <t>2.01.04</t>
  </si>
  <si>
    <t>2.03.04</t>
  </si>
  <si>
    <t>Materiales y productos eléctricos, telefónicos y de cómputo</t>
  </si>
  <si>
    <t>2.99</t>
  </si>
  <si>
    <t>2.99.01</t>
  </si>
  <si>
    <t>Útiles y materiales de oficina y cómputo</t>
  </si>
  <si>
    <t>2.99.03</t>
  </si>
  <si>
    <t>Productos de papel, cartón e impresos</t>
  </si>
  <si>
    <t>2.99.05</t>
  </si>
  <si>
    <t>Útiles y materiales de limpieza</t>
  </si>
  <si>
    <t>2.99.99</t>
  </si>
  <si>
    <t>MAQUINARIA, EQUIPO Y MOBILIARIO</t>
  </si>
  <si>
    <t>5.01.04</t>
  </si>
  <si>
    <t>Equipo y mobiliario de oficina</t>
  </si>
  <si>
    <t>5.01.05</t>
  </si>
  <si>
    <t>5.01.06</t>
  </si>
  <si>
    <t>Equipo sanitario, de laboratorio e investigación</t>
  </si>
  <si>
    <t>5.01.99</t>
  </si>
  <si>
    <t>BIENES DURADEROS DIVERSOS</t>
  </si>
  <si>
    <t>5.99.03</t>
  </si>
  <si>
    <t>Bienes intangibles</t>
  </si>
  <si>
    <t>6 TRANSFERENCIAS CORRIENTES</t>
  </si>
  <si>
    <t>6.01</t>
  </si>
  <si>
    <t>6.01.02</t>
  </si>
  <si>
    <t>6.01.03</t>
  </si>
  <si>
    <t>001 Transferencias corrientes Ley 9028 Tabaco</t>
  </si>
  <si>
    <t>921 Superávit específico Ley 7169 Fondo de Incentivos</t>
  </si>
  <si>
    <t>926 Superávit específico Ley 9028 Tabaco</t>
  </si>
  <si>
    <t>6.01.08</t>
  </si>
  <si>
    <t xml:space="preserve"> Aporte Ley 8262 Fondo PROPYME</t>
  </si>
  <si>
    <t>TRANSFERENCIAS CORRIENTES A PERSONAS</t>
  </si>
  <si>
    <t>6.02.02</t>
  </si>
  <si>
    <t>Becas a terceras personas</t>
  </si>
  <si>
    <t>6.02.99</t>
  </si>
  <si>
    <t>Otras transferencias a personas</t>
  </si>
  <si>
    <t>6.03.01</t>
  </si>
  <si>
    <t>Prestaciones legales</t>
  </si>
  <si>
    <t>TRANSFERENCIAS CORRIENTES A ENTIDADES PRIVADAS SIN FINES DE LUCRO</t>
  </si>
  <si>
    <t>6.04.01</t>
  </si>
  <si>
    <t>6.04.02</t>
  </si>
  <si>
    <t>6.04.03</t>
  </si>
  <si>
    <t>TRANSFERENCIAS CORRIENTES A EMPRESAS PRIVADAS</t>
  </si>
  <si>
    <t>6.05.01</t>
  </si>
  <si>
    <t>6.06.01</t>
  </si>
  <si>
    <t>Indemnizaciones</t>
  </si>
  <si>
    <t>6.06.02</t>
  </si>
  <si>
    <t>Reintegros o devoluciones</t>
  </si>
  <si>
    <t>6.07</t>
  </si>
  <si>
    <t>TRANSFERENCIAS CORRIENTES AL SECTOR EXTERNO</t>
  </si>
  <si>
    <t>6.07.01</t>
  </si>
  <si>
    <t>Reservas</t>
  </si>
  <si>
    <t>6.03.99</t>
  </si>
  <si>
    <t>FUENTE DE FINANCIAMIENTO</t>
  </si>
  <si>
    <t>INGRESOS REALES</t>
  </si>
  <si>
    <t>GASTOS EJECUTADOS</t>
  </si>
  <si>
    <t>1.0.0.0.00.00.0.0.000</t>
  </si>
  <si>
    <t>INGRESOS CORRIENTES</t>
  </si>
  <si>
    <t>1.3.0.0.00.00.0.0.000</t>
  </si>
  <si>
    <t>INGRESOS NO TRIBUTARIOS</t>
  </si>
  <si>
    <t>1.3.9.0.00.00.0.0.000</t>
  </si>
  <si>
    <t>OTROS INGRESOS NO TRIBUTARIOS</t>
  </si>
  <si>
    <t>1.4.0.0.00.00.0.0.000</t>
  </si>
  <si>
    <t xml:space="preserve">      </t>
  </si>
  <si>
    <t>1.4.1.0.00.00.0.0.000</t>
  </si>
  <si>
    <t>TRANSFERENCIAS CORRIENTES DEL SECTOR PÚBLICO</t>
  </si>
  <si>
    <t>1.4.1.1.00.00.0.0.000</t>
  </si>
  <si>
    <t>Transferencias corrientes del Gobierno Central:</t>
  </si>
  <si>
    <t xml:space="preserve"> Aporte Ley 5048 Recursos Propios</t>
  </si>
  <si>
    <t xml:space="preserve"> Aporte Ley 7169 Fondo Incentivos</t>
  </si>
  <si>
    <t xml:space="preserve"> Aporte Ley 9028 Fondo Control de Tabaco</t>
  </si>
  <si>
    <t>1.4.1.6.00.00.0.0.000</t>
  </si>
  <si>
    <t>Transferencias corrientes de Instituciones Públicas Financieras (3% Propyme según la Ley 8262)</t>
  </si>
  <si>
    <t>3.0.0.0.00.00.0.0.000</t>
  </si>
  <si>
    <t>FINANCIAMIENTO</t>
  </si>
  <si>
    <t>3.3.0.0.00.00.0.0.000</t>
  </si>
  <si>
    <t>RECURSOS DE VIGENCIAS ANTERIORES</t>
  </si>
  <si>
    <t>3.3.1.0.00.00.0.0.000</t>
  </si>
  <si>
    <t>3.3.2.0.00.00.0.0.000</t>
  </si>
  <si>
    <t xml:space="preserve">Ley 8262 (3% Propyme) </t>
  </si>
  <si>
    <t>TOTAL PRESUPUESTO INGRESOS</t>
  </si>
  <si>
    <t xml:space="preserve"> </t>
  </si>
  <si>
    <t>Monto en Reservas</t>
  </si>
  <si>
    <t>Monto en compromisos</t>
  </si>
  <si>
    <t>Compromisos</t>
  </si>
  <si>
    <t>6.01.08 Fondos en Fideicomiso para gasto corriente</t>
  </si>
  <si>
    <t>Fideicomiso 25-02 Fondo Propyme</t>
  </si>
  <si>
    <t>Servicios de tecnologías de información</t>
  </si>
  <si>
    <t>Servicios en ciencias de la salud</t>
  </si>
  <si>
    <t>Servicios en ciencias económicas y sociales</t>
  </si>
  <si>
    <t>1.05.03</t>
  </si>
  <si>
    <t>Transporte en el exterior</t>
  </si>
  <si>
    <t>1.05.04</t>
  </si>
  <si>
    <t>Viáticos en el exterior</t>
  </si>
  <si>
    <t>Transferencias corrientes a asociaciones</t>
  </si>
  <si>
    <t>Transferencias corrientes a cooperativas</t>
  </si>
  <si>
    <t>Transferencias corrientes a empresas privadas</t>
  </si>
  <si>
    <t>Transferencias corrientes a organismos internacionales</t>
  </si>
  <si>
    <t>Fondo</t>
  </si>
  <si>
    <t>6.03.99 Otras prestaciones</t>
  </si>
  <si>
    <t xml:space="preserve">Funcionarios </t>
  </si>
  <si>
    <t>6.01.03 Transferencias Corrientes a Instituciones Descentralizadas no empresariales</t>
  </si>
  <si>
    <r>
      <t xml:space="preserve">% DE EJECUCIÓN </t>
    </r>
    <r>
      <rPr>
        <b/>
        <vertAlign val="superscript"/>
        <sz val="11"/>
        <color theme="0"/>
        <rFont val="Arial"/>
        <family val="2"/>
      </rPr>
      <t>1/</t>
    </r>
  </si>
  <si>
    <t>CLASIFICADOR ECONÓMICO DEL GASTO DEL SECTOR PÚBLICO</t>
  </si>
  <si>
    <t>MONTO ACUMULADO</t>
  </si>
  <si>
    <t>PROGRAMA 1 
Promoción de la
Ciencia,
Tecnología e
Innovación</t>
  </si>
  <si>
    <t>PROGRAMA 2
Gestión
Administrativa</t>
  </si>
  <si>
    <t>PROGRAMA 3
Desarrollo Científico y Tecnológico</t>
  </si>
  <si>
    <t>Código por CE</t>
  </si>
  <si>
    <t>Código por OBG</t>
  </si>
  <si>
    <t>CLASIFICADOR POR OBJETO DEL GASTO DEL SECTOR PÚBLICO</t>
  </si>
  <si>
    <t>1</t>
  </si>
  <si>
    <t>GASTOS CORRIENTES</t>
  </si>
  <si>
    <t>1.1</t>
  </si>
  <si>
    <t>GASTOS DE CONSUMO</t>
  </si>
  <si>
    <t>1.1.1</t>
  </si>
  <si>
    <t>REMUNERACIONES</t>
  </si>
  <si>
    <t>1.1.1.1</t>
  </si>
  <si>
    <t xml:space="preserve">Sueldos y salarios </t>
  </si>
  <si>
    <t>0.0 1</t>
  </si>
  <si>
    <t>REMUNERACIONES BÁSICAS</t>
  </si>
  <si>
    <t xml:space="preserve">Sueldos para cargos fijos </t>
  </si>
  <si>
    <t>0.01.02</t>
  </si>
  <si>
    <t>Jornales</t>
  </si>
  <si>
    <t>0.01.03</t>
  </si>
  <si>
    <t>Servicios especiales</t>
  </si>
  <si>
    <t>0.01.04</t>
  </si>
  <si>
    <t>Sueldos a base de comisión</t>
  </si>
  <si>
    <t xml:space="preserve">Suplencias </t>
  </si>
  <si>
    <t>0.02</t>
  </si>
  <si>
    <t>0.02.01</t>
  </si>
  <si>
    <t>Tiempo extraordinario</t>
  </si>
  <si>
    <t>0.02.02</t>
  </si>
  <si>
    <t>Recargo de funciones</t>
  </si>
  <si>
    <t>0.02.03</t>
  </si>
  <si>
    <t>Disponibilidad laboral</t>
  </si>
  <si>
    <t>0.02.04</t>
  </si>
  <si>
    <t>Compensación de vacaciones</t>
  </si>
  <si>
    <t>0.99</t>
  </si>
  <si>
    <t>REMUNERACIONES DIVERSAS</t>
  </si>
  <si>
    <t>0.99.01</t>
  </si>
  <si>
    <t>Gastos de representación personal</t>
  </si>
  <si>
    <t>0.99.99</t>
  </si>
  <si>
    <t>Otras remuneraciones</t>
  </si>
  <si>
    <t>1.1.1.2</t>
  </si>
  <si>
    <t>Contribuciones sociales</t>
  </si>
  <si>
    <t>Contribución Patronal al Seguro de Salud de la Caja Costarricense de Seguro Social</t>
  </si>
  <si>
    <t>0.04.02</t>
  </si>
  <si>
    <t xml:space="preserve">Contribución Patronal al Instituto Mixto de Ayuda Social </t>
  </si>
  <si>
    <t xml:space="preserve">Contribución Patronal al Instituto Nacional de Aprendizaje  </t>
  </si>
  <si>
    <t>Contribución Patronal al Fondo de Desarrollo Social  y Asignaciones Familiares</t>
  </si>
  <si>
    <t>Contribución Patronal al Banco Popular y de Desarrollo  Comunal</t>
  </si>
  <si>
    <t>CONTRIBUCIONES PATRONALES A FONDOS DE PENSIONES Y OTROS FONDOS DE CAPITALIZACIÓN</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</si>
  <si>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</si>
  <si>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</si>
  <si>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</si>
  <si>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0.05.04</t>
  </si>
  <si>
    <t>Contribución Patronal a otros fondos administrados por entes públicos</t>
  </si>
  <si>
    <t>Contribución Patronal a otros fondos administrados por entes privados</t>
  </si>
  <si>
    <t>1.1.2</t>
  </si>
  <si>
    <t>ADQUISICIÓN DE BIENES Y SERVICIOS</t>
  </si>
  <si>
    <t xml:space="preserve">SERVICIOS </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</si>
  <si>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</si>
  <si>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</si>
  <si>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</si>
  <si>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</si>
  <si>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</si>
  <si>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</si>
  <si>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</si>
  <si>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</si>
  <si>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</si>
  <si>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</si>
  <si>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SERVICIOS BÁSICOS</t>
  </si>
  <si>
    <t xml:space="preserve">Servicio de agua y alcantarillado </t>
  </si>
  <si>
    <t xml:space="preserve">Otros servicios básicos </t>
  </si>
  <si>
    <t xml:space="preserve">Información </t>
  </si>
  <si>
    <t>1.03.02</t>
  </si>
  <si>
    <t>Publicidad y propaganda</t>
  </si>
  <si>
    <t>1.03.04</t>
  </si>
  <si>
    <t>Transporte de bienes</t>
  </si>
  <si>
    <t>1.03.05</t>
  </si>
  <si>
    <t>Servicios aduaneros</t>
  </si>
  <si>
    <t>Comisiones y gastos por servicios financieros y comerciales</t>
  </si>
  <si>
    <t>SERVICIOS DE GESTIÓN Y APOYO</t>
  </si>
  <si>
    <t>1.04.02</t>
  </si>
  <si>
    <t xml:space="preserve">Servicios jurídicos </t>
  </si>
  <si>
    <t>1.04.03</t>
  </si>
  <si>
    <t>Servicios de ingeniería y arquitectura</t>
  </si>
  <si>
    <t>1.04.05</t>
  </si>
  <si>
    <t>Servicios informáticos</t>
  </si>
  <si>
    <t xml:space="preserve">Servicios generales </t>
  </si>
  <si>
    <t>Otros servicios de gestión y apoyo</t>
  </si>
  <si>
    <t>1.05</t>
  </si>
  <si>
    <t>1.06</t>
  </si>
  <si>
    <t xml:space="preserve">Seguros </t>
  </si>
  <si>
    <t>1.06.02</t>
  </si>
  <si>
    <t xml:space="preserve">Reaseguros </t>
  </si>
  <si>
    <t>1.06.03</t>
  </si>
  <si>
    <t>Obligaciones por contratos de seguros</t>
  </si>
  <si>
    <t>1.07</t>
  </si>
  <si>
    <t>1.07.02</t>
  </si>
  <si>
    <t xml:space="preserve">Actividades protocolarias y sociales </t>
  </si>
  <si>
    <t>1.07.03</t>
  </si>
  <si>
    <t>Gastos de representación institucional</t>
  </si>
  <si>
    <t>MANTENIMIENTO Y REPARACIÓN</t>
  </si>
  <si>
    <t>1.08.02</t>
  </si>
  <si>
    <t>Mantenimiento de vías de comunicación</t>
  </si>
  <si>
    <t>1.08.03</t>
  </si>
  <si>
    <t>Mantenimiento de instalaciones y otras obras</t>
  </si>
  <si>
    <t>Mantenimiento y reparación de equipo de transporte</t>
  </si>
  <si>
    <t>Mantenimiento y reparación de equipo y mobiliario de oficina</t>
  </si>
  <si>
    <t>Mantenimiento y reparación de equipo de cómputo y  sistemas de informacion</t>
  </si>
  <si>
    <t>1.08.99</t>
  </si>
  <si>
    <t>Mantenimiento y reparación de otros equipos</t>
  </si>
  <si>
    <t>1.99</t>
  </si>
  <si>
    <t>SERVICIOS DIVERSOS</t>
  </si>
  <si>
    <t>1.99.01</t>
  </si>
  <si>
    <t>Servicios de regulación</t>
  </si>
  <si>
    <t>1.99.02</t>
  </si>
  <si>
    <t>Intereses moratorios y multas</t>
  </si>
  <si>
    <t>1.99.03</t>
  </si>
  <si>
    <t>Gastos de oficinas en el exterior</t>
  </si>
  <si>
    <t>1.99.04</t>
  </si>
  <si>
    <t>Gastos de misiones especiales en el exterior</t>
  </si>
  <si>
    <t>1.99.05</t>
  </si>
  <si>
    <t>Deducibles</t>
  </si>
  <si>
    <t>1.99.99</t>
  </si>
  <si>
    <t>Otros servicios no especificados</t>
  </si>
  <si>
    <t>MATERIALES Y SUMINISTROS</t>
  </si>
  <si>
    <t>PRODUCTOS QUÍMICOS Y CONEXOS</t>
  </si>
  <si>
    <t>2.01.02</t>
  </si>
  <si>
    <t>Productos farmacéuticos y medicinales</t>
  </si>
  <si>
    <t>2.01.03</t>
  </si>
  <si>
    <t>Productos veterinarios</t>
  </si>
  <si>
    <t xml:space="preserve">Tintas, pinturas y diluyentes </t>
  </si>
  <si>
    <t>2.01.99</t>
  </si>
  <si>
    <t>Otros productos químicos y conexos</t>
  </si>
  <si>
    <t>2.02</t>
  </si>
  <si>
    <t>ALIMENTOS Y PRODUCTOS AGROPECUARIOS</t>
  </si>
  <si>
    <t>2.02.01</t>
  </si>
  <si>
    <t>Productos pecuarios y otras especies</t>
  </si>
  <si>
    <t>2.02.02</t>
  </si>
  <si>
    <t>Productos agroforestales</t>
  </si>
  <si>
    <t>2.02.03</t>
  </si>
  <si>
    <t>Alimentos y bebidas</t>
  </si>
  <si>
    <t>2.02.04</t>
  </si>
  <si>
    <t>Alimentos para animales</t>
  </si>
  <si>
    <t>2.03</t>
  </si>
  <si>
    <t>MATERIALES Y PRODUCTOS DE USO EN LA CONSTRUCCIÓN Y MANTENIMIENTO</t>
  </si>
  <si>
    <t>2.03.01</t>
  </si>
  <si>
    <t>Materiales y productos metálicos</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</si>
  <si>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</si>
  <si>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</si>
  <si>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</si>
  <si>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</si>
  <si>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</si>
  <si>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</si>
  <si>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</si>
  <si>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</si>
  <si>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</si>
  <si>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</si>
  <si>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2.04</t>
  </si>
  <si>
    <t>HERRAMIENTAS, REPUESTOS Y ACCESORIOS</t>
  </si>
  <si>
    <t>2.04.01</t>
  </si>
  <si>
    <t>Herramientas e instrumentos</t>
  </si>
  <si>
    <t>2.04.02</t>
  </si>
  <si>
    <t>Repuestos y accesorios</t>
  </si>
  <si>
    <t>2.05</t>
  </si>
  <si>
    <t>BIENES PARA LA PRODUCCIÓN Y COMERCIALIZACIÓN</t>
  </si>
  <si>
    <t>2.05.01</t>
  </si>
  <si>
    <t>Materia prima</t>
  </si>
  <si>
    <t>2.05.02</t>
  </si>
  <si>
    <t>Productos terminados</t>
  </si>
  <si>
    <t>2.05.03</t>
  </si>
  <si>
    <t>Energía eléctrica</t>
  </si>
  <si>
    <t>2.05.99</t>
  </si>
  <si>
    <t>Otros bienes para la producción y comercialización</t>
  </si>
  <si>
    <t>ÚTILES, MATERIALES Y SUMINISTROS DIVERSOS</t>
  </si>
  <si>
    <t>2.99.02</t>
  </si>
  <si>
    <t>Útiles y materiales médico, hospitalario y de investigación</t>
  </si>
  <si>
    <t>2.99.04</t>
  </si>
  <si>
    <t>Textiles y vestuario</t>
  </si>
  <si>
    <t>2.99.06</t>
  </si>
  <si>
    <t>Útiles y materiales de resguardo y seguridad</t>
  </si>
  <si>
    <t>2.99.07</t>
  </si>
  <si>
    <t>Útiles y materiales de cocina y comedor</t>
  </si>
  <si>
    <t>Otros útiles, materiales y suministros diversos</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</si>
  <si>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</si>
  <si>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</si>
  <si>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</si>
  <si>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</si>
  <si>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</si>
  <si>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</si>
  <si>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</si>
  <si>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</si>
  <si>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</si>
  <si>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</si>
  <si>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</si>
  <si>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</si>
  <si>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</si>
  <si>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</si>
  <si>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</si>
  <si>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</si>
  <si>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</si>
  <si>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</si>
  <si>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</si>
  <si>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</si>
  <si>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</si>
  <si>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</si>
  <si>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</si>
  <si>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</si>
  <si>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</si>
  <si>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</si>
  <si>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</si>
  <si>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</si>
  <si>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</si>
  <si>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</si>
  <si>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</si>
  <si>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</si>
  <si>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</si>
  <si>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</si>
  <si>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</si>
  <si>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</si>
  <si>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</si>
  <si>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</si>
  <si>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</si>
  <si>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</si>
  <si>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</si>
  <si>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</si>
  <si>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</si>
  <si>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</si>
  <si>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</si>
  <si>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</si>
  <si>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</si>
  <si>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</si>
  <si>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</si>
  <si>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</si>
  <si>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</si>
  <si>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</si>
  <si>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</si>
  <si>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</si>
  <si>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</si>
  <si>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</si>
  <si>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</si>
  <si>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</si>
  <si>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</si>
  <si>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</si>
  <si>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</si>
  <si>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</si>
  <si>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</si>
  <si>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TRANSFERENCIAS CORRIENTES AL SECTOR PÚBLICO</t>
  </si>
  <si>
    <t>6.01.01</t>
  </si>
  <si>
    <t>Transferencias corrientes al Gobierno Central</t>
  </si>
  <si>
    <t>Transferencias corrientes a Órganos Desconcentrados</t>
  </si>
  <si>
    <t>Transferencias corrientes a Instituciones Descentralizadas no  Empresariales</t>
  </si>
  <si>
    <t>6.01.04</t>
  </si>
  <si>
    <t>Transferencias corrientes a Gobiernos Locales.</t>
  </si>
  <si>
    <t>6.01.05</t>
  </si>
  <si>
    <t>Transferencias corrientes a Empresas Públicas no Financieras</t>
  </si>
  <si>
    <t>6.01.06</t>
  </si>
  <si>
    <t xml:space="preserve">Transferencias corrientes a Instituciones  Públicas Financieras </t>
  </si>
  <si>
    <t>6.01.07</t>
  </si>
  <si>
    <t>Dividendos</t>
  </si>
  <si>
    <t>Fondos en fideicomiso para gasto corriente</t>
  </si>
  <si>
    <t>6.01.09</t>
  </si>
  <si>
    <t>Impuestos por transferir</t>
  </si>
  <si>
    <t>1.09</t>
  </si>
  <si>
    <t>1.09.01</t>
  </si>
  <si>
    <t>Impuestos sobre ingresos y utilidades</t>
  </si>
  <si>
    <t>SE ELIMINO EN EL GASTO</t>
  </si>
  <si>
    <t>1.09.02</t>
  </si>
  <si>
    <t xml:space="preserve">Impuestos sobre la propiedad de  bienes inmuebles          </t>
  </si>
  <si>
    <t>1.09.03</t>
  </si>
  <si>
    <t>Impuestos de patentes</t>
  </si>
  <si>
    <t>1.3.2</t>
  </si>
  <si>
    <t>Transferencias corrientes al Sector Privado</t>
  </si>
  <si>
    <t>6.02</t>
  </si>
  <si>
    <t>6.02.01</t>
  </si>
  <si>
    <t>Becas a funcionarios</t>
  </si>
  <si>
    <t>6.02.03</t>
  </si>
  <si>
    <t xml:space="preserve">Ayudas a funcionarios </t>
  </si>
  <si>
    <t>6.03</t>
  </si>
  <si>
    <t xml:space="preserve">PRESTACIONES </t>
  </si>
  <si>
    <t>6.03.02</t>
  </si>
  <si>
    <t xml:space="preserve">Pensiones y jubilaciones contributivas </t>
  </si>
  <si>
    <t>6.03.03</t>
  </si>
  <si>
    <t xml:space="preserve">Pensiones no contributivas </t>
  </si>
  <si>
    <t>6.03.04</t>
  </si>
  <si>
    <t>Decimotercer mes de jubilaciones y pensiones</t>
  </si>
  <si>
    <t xml:space="preserve">Otras prestaciones </t>
  </si>
  <si>
    <t>6.04</t>
  </si>
  <si>
    <t xml:space="preserve">Transferencias corrientes a fundaciones          </t>
  </si>
  <si>
    <t>6.04.04</t>
  </si>
  <si>
    <t>Transferencias corrientes a otras entidades privadas sin fines de lucro</t>
  </si>
  <si>
    <t>6.05</t>
  </si>
  <si>
    <t>6.06</t>
  </si>
  <si>
    <t>OTRAS TRANSFERENCIAS CORRIENTES AL  SECTOR PRIVADO</t>
  </si>
  <si>
    <t>1.3.3</t>
  </si>
  <si>
    <t xml:space="preserve"> Transferencias corrientes al Sector Externo</t>
  </si>
  <si>
    <t>6.07.02</t>
  </si>
  <si>
    <t xml:space="preserve">Otras transferencias corrientes al sector externo </t>
  </si>
  <si>
    <t>2</t>
  </si>
  <si>
    <t>GASTOS DE CAPITAL</t>
  </si>
  <si>
    <t>BIENES DURADEROS</t>
  </si>
  <si>
    <t>2.1</t>
  </si>
  <si>
    <t>FORMACIÓN DE CAPITAL</t>
  </si>
  <si>
    <t>5.02</t>
  </si>
  <si>
    <t>CONSTRUCCIONES, ADICIONES Y MEJORAS</t>
  </si>
  <si>
    <t>2.1.1</t>
  </si>
  <si>
    <t>Edificaciones</t>
  </si>
  <si>
    <t>5.02.01</t>
  </si>
  <si>
    <t>Edificios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</si>
  <si>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</si>
  <si>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</si>
  <si>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</si>
  <si>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</si>
  <si>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</si>
  <si>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</si>
  <si>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</si>
  <si>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</si>
  <si>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</si>
  <si>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</si>
  <si>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</si>
  <si>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</si>
  <si>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</si>
  <si>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</si>
  <si>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</si>
  <si>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</si>
  <si>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</si>
  <si>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</si>
  <si>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</si>
  <si>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</si>
  <si>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</si>
  <si>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</si>
  <si>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</si>
  <si>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</si>
  <si>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</si>
  <si>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5.01.01</t>
  </si>
  <si>
    <t>Maquinaria y equipo para la producción</t>
  </si>
  <si>
    <t>5.01.02</t>
  </si>
  <si>
    <t>Equipo de transporte</t>
  </si>
  <si>
    <t>5.01.03</t>
  </si>
  <si>
    <t>Equipo de comunicación</t>
  </si>
  <si>
    <t>Equipo de  cómputo</t>
  </si>
  <si>
    <t>5.01.07</t>
  </si>
  <si>
    <t>Equipo y mobiliario educacional, deportivo y recreativo</t>
  </si>
  <si>
    <t>Maquinaria, equipo y mobiliario  diverso</t>
  </si>
  <si>
    <t>5.99</t>
  </si>
  <si>
    <t>5.99.01</t>
  </si>
  <si>
    <t>Semovientes</t>
  </si>
  <si>
    <t>5.03</t>
  </si>
  <si>
    <t>BIENES PREEXISTENTES</t>
  </si>
  <si>
    <t>2.2.2</t>
  </si>
  <si>
    <t>Terrenos</t>
  </si>
  <si>
    <t>5.03.01</t>
  </si>
  <si>
    <t>2.2.3</t>
  </si>
  <si>
    <t>5.03.02</t>
  </si>
  <si>
    <t>Edificios preexistentes</t>
  </si>
  <si>
    <t>5.03.99</t>
  </si>
  <si>
    <t>Otras obras preexistentes</t>
  </si>
  <si>
    <t>2.2.4</t>
  </si>
  <si>
    <t>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</si>
  <si>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</si>
  <si>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</si>
  <si>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</si>
  <si>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</si>
  <si>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</si>
  <si>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</si>
  <si>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</si>
  <si>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</si>
  <si>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</si>
  <si>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</si>
  <si>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</si>
  <si>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</si>
  <si>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</si>
  <si>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</si>
  <si>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</si>
  <si>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</si>
  <si>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</si>
  <si>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</si>
  <si>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</si>
  <si>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</si>
  <si>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</si>
  <si>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</si>
  <si>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</si>
  <si>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</si>
  <si>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</si>
  <si>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</si>
  <si>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</si>
  <si>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</si>
  <si>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</si>
  <si>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</si>
  <si>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</si>
  <si>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</si>
  <si>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</si>
  <si>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</si>
  <si>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</si>
  <si>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</si>
  <si>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</si>
  <si>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</si>
  <si>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</si>
  <si>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</si>
  <si>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</si>
  <si>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</si>
  <si>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</si>
  <si>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</si>
  <si>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</si>
  <si>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</si>
  <si>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</si>
  <si>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</si>
  <si>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</si>
  <si>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</si>
  <si>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</si>
  <si>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</si>
  <si>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</si>
  <si>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</si>
  <si>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</si>
  <si>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</si>
  <si>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</si>
  <si>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</si>
  <si>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</si>
  <si>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</si>
  <si>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</si>
  <si>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</si>
  <si>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</si>
  <si>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</si>
  <si>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</si>
  <si>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</si>
  <si>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</si>
  <si>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</si>
  <si>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</si>
  <si>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</si>
  <si>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</si>
  <si>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</si>
  <si>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</si>
  <si>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</si>
  <si>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</si>
  <si>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</si>
  <si>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</si>
  <si>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</si>
  <si>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</si>
  <si>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</si>
  <si>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</si>
  <si>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</si>
  <si>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</si>
  <si>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</si>
  <si>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</si>
  <si>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</si>
  <si>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</si>
  <si>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</si>
  <si>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</si>
  <si>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</si>
  <si>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</si>
  <si>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</si>
  <si>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</si>
  <si>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</si>
  <si>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</si>
  <si>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</si>
  <si>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</si>
  <si>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</si>
  <si>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</si>
  <si>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</si>
  <si>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</si>
  <si>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</si>
  <si>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</si>
  <si>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</si>
  <si>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</si>
  <si>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</si>
  <si>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</si>
  <si>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</si>
  <si>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</si>
  <si>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</si>
  <si>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</si>
  <si>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</si>
  <si>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</si>
  <si>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</si>
  <si>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</si>
  <si>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</si>
  <si>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</si>
  <si>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</si>
  <si>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</si>
  <si>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</si>
  <si>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</si>
  <si>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</si>
  <si>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</si>
  <si>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</si>
  <si>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</si>
  <si>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</si>
  <si>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</si>
  <si>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</si>
  <si>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</si>
  <si>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</si>
  <si>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</si>
  <si>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</si>
  <si>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</si>
  <si>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</si>
  <si>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</si>
  <si>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</si>
  <si>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</si>
  <si>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</si>
  <si>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</si>
  <si>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</si>
  <si>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</si>
  <si>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</si>
  <si>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</si>
  <si>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</si>
  <si>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</si>
  <si>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</si>
  <si>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</si>
  <si>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</si>
  <si>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</si>
  <si>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</si>
  <si>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 xml:space="preserve">
</t>
  </si>
  <si>
    <t>6.02.99 Otras transferencias a personas</t>
  </si>
  <si>
    <t>6.04.01 Transferencias corrientes a asociaciones</t>
  </si>
  <si>
    <t>Traslado de recursos provenientes del MICITT para el Fideicomiso 25-02 Fondo Propyme, Ley 8262.</t>
  </si>
  <si>
    <t>Nombre de la Unidad</t>
  </si>
  <si>
    <t>Tema</t>
  </si>
  <si>
    <t>Nombre de la actividad</t>
  </si>
  <si>
    <t>Responsable</t>
  </si>
  <si>
    <t>Fecha de Inicio</t>
  </si>
  <si>
    <t>Subpartidas</t>
  </si>
  <si>
    <t>Monto Aprobado Escenario 6</t>
  </si>
  <si>
    <t>Modificación 01-2020</t>
  </si>
  <si>
    <t>Modificación 02-2020</t>
  </si>
  <si>
    <t>Ejecutado</t>
  </si>
  <si>
    <t>Saldo Disponible</t>
  </si>
  <si>
    <t>Unidad responsable</t>
  </si>
  <si>
    <t>Fuente de Ingresos</t>
  </si>
  <si>
    <t>Código Meta Sistema Administrativo</t>
  </si>
  <si>
    <t>Nombre Meta Sistema Administrativo</t>
  </si>
  <si>
    <t>Código Meta Planificación</t>
  </si>
  <si>
    <t>Meta Planificación</t>
  </si>
  <si>
    <t>Justificación detallada de la  solicitud de presupuesto</t>
  </si>
  <si>
    <t>Dirección de Promoción</t>
  </si>
  <si>
    <t>Salarios</t>
  </si>
  <si>
    <t>VICENTE LEÓN GUILLERMO ARTURO</t>
  </si>
  <si>
    <t>0.01.01 Sueldos para cargos fijos</t>
  </si>
  <si>
    <t>Programa 1</t>
  </si>
  <si>
    <t>Dirección de Promción</t>
  </si>
  <si>
    <t>DP0101</t>
  </si>
  <si>
    <t>Ejecutar 90% PRESU-planilla TC-5048 DP</t>
  </si>
  <si>
    <t>DH0101</t>
  </si>
  <si>
    <t>Ejecutar el 90% del Plan de Trabajo de Gestión del Desarrollo Humano</t>
  </si>
  <si>
    <t>Dirección de Soporte Administrativo</t>
  </si>
  <si>
    <t>DIAZ DIAZ MARIA GABRIELA</t>
  </si>
  <si>
    <t>Programa 2</t>
  </si>
  <si>
    <t>DSA0101</t>
  </si>
  <si>
    <t>Ejecutar 90% PRESU-planilla TC-5048 DSA</t>
  </si>
  <si>
    <t>0.01.05 Suplencias</t>
  </si>
  <si>
    <t>0.02.01 Tiempo extraordinario</t>
  </si>
  <si>
    <t>Secretaría Ejecutiva</t>
  </si>
  <si>
    <t>Sesiones del Consejo Director</t>
  </si>
  <si>
    <t>0.02.05 Dietas</t>
  </si>
  <si>
    <t>Secretaria Ejecutiva</t>
  </si>
  <si>
    <t>SE0101</t>
  </si>
  <si>
    <t>Ejecutar 90% PRESU TC 5048 SE</t>
  </si>
  <si>
    <t>Ejecución del 90% del Plan de Trabajo de la Secretaría Ejecutiva</t>
  </si>
  <si>
    <t>El Consejo Director del CONICIT consta de 5 miembros y se reúnen 48 veces al año, a un costo de 50 mil colones por sesión por miembro. Es el órgano colegiado que aprueba las ayudas financieras que otorga el CONICIT.</t>
  </si>
  <si>
    <t>0.03.01 Retribución por años servidos</t>
  </si>
  <si>
    <t>0.03.02 Restricción al ejercicio liberal de la profesión</t>
  </si>
  <si>
    <t>0.03.03 Decimotercer mes</t>
  </si>
  <si>
    <t>0.03.04 Salario escolar</t>
  </si>
  <si>
    <t>0.03.99 Otros incentivos salariales</t>
  </si>
  <si>
    <t>Complemento salarial TICs</t>
  </si>
  <si>
    <t>0.04.01 Contribución Patronal al Seguro de Salud de la Caja</t>
  </si>
  <si>
    <t>0.04.03 Contribución Patronal al Instituto Nacional de Aprendizaje</t>
  </si>
  <si>
    <t>0.04.04 Contribución Patronal al Fondo de Desarrollo Social y</t>
  </si>
  <si>
    <t>0.04.05 Contribución Patronal al Banco Popular y de Desarrollo</t>
  </si>
  <si>
    <t>0.05.01 Contribución Patronal al Seguro de Pensiones de la Caja</t>
  </si>
  <si>
    <t>0.05.02 Aporte Patronal al Régimen Obligatorio de Pensiones</t>
  </si>
  <si>
    <t>0.05.03 Aporte Patronal al Fondo de Capitalización Laboral</t>
  </si>
  <si>
    <t>0.05.05 Contribución Patronal a fondos administrados por entes</t>
  </si>
  <si>
    <t>Unidad de Tecnologías de la Información</t>
  </si>
  <si>
    <t>Seguridad Informática</t>
  </si>
  <si>
    <t>Respaldos de Bases de datos</t>
  </si>
  <si>
    <t>PORRAS JIMÉNEZ VINICIO</t>
  </si>
  <si>
    <t>1.01.99 Otros alquileres</t>
  </si>
  <si>
    <t>TICs</t>
  </si>
  <si>
    <t>TC0101</t>
  </si>
  <si>
    <t>Ejecutar 90% PRESU TC 5048 TIC</t>
  </si>
  <si>
    <t>Ejecutar el 90% del Plan de Trabajo de la Unidad de TIC</t>
  </si>
  <si>
    <t xml:space="preserve">Pago del contrato continuo de medios magnéticos que se tiene con el Banco Nacional para el resguardo de discos externos de respaldo
Monto anual $252+13% IVA. TC 648.44 </t>
  </si>
  <si>
    <t>Unidad de Recursos Materiales y Servicios</t>
  </si>
  <si>
    <t>Operativa institucional</t>
  </si>
  <si>
    <t>Servicios Públicos</t>
  </si>
  <si>
    <t>AGUILAR ROMERO NATALI PAOLA</t>
  </si>
  <si>
    <t>1.02.01 Servicio de agua y alcantarillado</t>
  </si>
  <si>
    <t>Recursos Materiales y Servicios</t>
  </si>
  <si>
    <t>RM0101</t>
  </si>
  <si>
    <t>Ejecutar 90% PRESU TC 5048 RMS</t>
  </si>
  <si>
    <t>Ejecutar el 90% del Plan de Trabajo de la Unidad de Recursos Materiales y Servicios</t>
  </si>
  <si>
    <t>Pago  del servicio de agua y alcantarillado</t>
  </si>
  <si>
    <t>1.02.02 Servicio de energía eléctrica</t>
  </si>
  <si>
    <t>Pago del servicio de energía eléctrica</t>
  </si>
  <si>
    <t>Servicio de apartado postal</t>
  </si>
  <si>
    <t>1.02.03 Servicio de correo</t>
  </si>
  <si>
    <t>Pago del servicio anual de apartado postal 599-2200, Coronado, San José.</t>
  </si>
  <si>
    <t xml:space="preserve">Servicio de Telecomunicaciones </t>
  </si>
  <si>
    <t>1.02.04 Servicio de telecomunicaciones</t>
  </si>
  <si>
    <t xml:space="preserve">Pago del servicio de telecomunicaciones (central telefónica, 4 líneas fijas, 2 datacard, 2 líneas celular e internet simétrico) en caso de no contar con estos recursos se deberán cancelar estos servicios los cuales se requieren para la atención de las labores propias del Conicit.  Es importante tener presente que el servicio de internet, banda ancha es de gran relevancia para contar con el enlace para acceder a los sistemas tales como SICOP y eventualmente al SIGAF e Integra, esto fundamentado en que esta Institución está realizando las gestiones necesarias para que se nos faciliten las herramientas considerando que ante las limitaciones presupuestarias no se cuenta con recursos suficientes para adquirir sistemas propios o realizar mejoras en los actuales.
</t>
  </si>
  <si>
    <t xml:space="preserve">Impuestos municipales </t>
  </si>
  <si>
    <t>1.02.99 Otros servicios básicos</t>
  </si>
  <si>
    <t xml:space="preserve">Pago de impuestos municipales </t>
  </si>
  <si>
    <t>Operativa administrativa</t>
  </si>
  <si>
    <t>Sistema de Compras habilitado</t>
  </si>
  <si>
    <t>DALORZO CHINCHILLA WILLIAM</t>
  </si>
  <si>
    <t>1.03.01 Información</t>
  </si>
  <si>
    <t>Pago de publicaciones en el Diario Oficial La Gaceta de Reglamentos que por normativa deben publicarse para conocimiento de terceros o comunicados atinentes a los premios que otorgará el Conicit, según Ley 5048, Ley 7169 y Ley 8262. Actualmente el Conicit se encuentra en el proceso de revisión y actualización de diversos reglamentos internos que requieren publicación en La Gaceta, así como la publicación en La Gaceta de la convocatoria de los premios Institucionales, establecidos mediante la ley 7169 “Ley de promoción del desarrollo científico y tecnológico”.</t>
  </si>
  <si>
    <t>Unidad de Finanzas</t>
  </si>
  <si>
    <t>Estados Financieros</t>
  </si>
  <si>
    <t>SANCHEZ ANCHIA CRISTINA</t>
  </si>
  <si>
    <t>1.03.03 Impresión, encuadernación y otros</t>
  </si>
  <si>
    <t>Finanzas</t>
  </si>
  <si>
    <t>FI0103</t>
  </si>
  <si>
    <t>Ejecutar 90% PRESU TC 5048 FI</t>
  </si>
  <si>
    <t>FI-0101</t>
  </si>
  <si>
    <t>Ejecutar el 90% del Plan de Trabajo de la Unidad de Finanzas</t>
  </si>
  <si>
    <t xml:space="preserve">Empastes de libros legales (Inventario y balances, Libro mayor y libro de diario), 16 empastes comprobantes de diario año 2012-2019. La base de cálculo: El costo se establece mediante una cotización de octubre del año pasado, por un costo unitario de ¢6.500 cada empaste, se le aplica un aumento del 5% de inflación anualizada. Los empastes son importantes realizarlos para cumplir con la normas de control interno "Normas sobre sistemas de información", en las variables 5.4 "Gestión Documental", 5.5. "Archivo Institucional".  </t>
  </si>
  <si>
    <t>Unidad de Gestión del Desarrollo Humano</t>
  </si>
  <si>
    <t>Ética y Valores</t>
  </si>
  <si>
    <t>Realizar actividades varias dirigidas a los funcionarios del Conicit para el fortalecimiento de la ética institucional</t>
  </si>
  <si>
    <t>CARVAJAL RUIZ TABATA</t>
  </si>
  <si>
    <t>Gestión del Desarrollo Humano</t>
  </si>
  <si>
    <t>Ejecutar 90% PRESU TC 5048 GDH</t>
  </si>
  <si>
    <t>Se requiere realizar talleres de trabajo, concursos, celebración del 15 de setiembre  y otras  actividades para fortalecimiento de la ética institucional, la promoción del  Código de Ética Institucional, así como la evaluación de estas actividades en la institución. Lo anterior para atender las recomendaciones de la Auditoría Interna, lo establecido en el Índice de Gestión Institucional y las funciones de la Comisión. Estos recursos serán utilizados para impresiones de los materiales que se distribuyan.</t>
  </si>
  <si>
    <t>1.03.06 Comisiones y gastos por servicios financieros y comerciales</t>
  </si>
  <si>
    <t>Pago por la utilización del SICOP, lo cual fue establecido como sistema de compras de uso obligatorio mediante decreto N°38830-H-MICITT a $360 por mes a TC 628,44</t>
  </si>
  <si>
    <t>Renovación de certificados digitales de los colaboradores</t>
  </si>
  <si>
    <t>1.03.07 Servicios de tecnologías de información</t>
  </si>
  <si>
    <t>Para renovación de certificados digitales, herramienta fundamental para el acceso a los sistemas de la organización, la firma de documentos digitales y la seguridad y acceso a entes externos como CGR, Min de Hacienda, Bancos entre otros.</t>
  </si>
  <si>
    <t>Gestionar el médico de empresa</t>
  </si>
  <si>
    <t>VILLEGAS SÁNCHEZ NATALIA</t>
  </si>
  <si>
    <t>1.04.01 Servicios en ciencias de la salud</t>
  </si>
  <si>
    <t xml:space="preserve">2 consultas para los meses de enero , febrero y marzo 2020. Dichas consultas están programadas en el contrato comprendido entre 01/04/2019 al 31/03/2020. Actualmente el Conicit tiene un contrato por servicios médicos por una vez cada quince dias, una hora, para la atención del personal de la institución. Es importante considerar que, si la institución no tuviera este contrato, el servicio ofrecido por la institución se vería afectado por los desplazamientos del personal a los centros de salud respectivos para atender sus necesidades de tratamientos crónicos o de emergencia, ya que el tiempo de atención pasaría de los 15 minutos que se estiman en el Consultorio institucional a horas o inclusive un día completo en el caso de la atención en los sistemas de la CCSS. Por otra parte, con este contrato se estaría cumpliendo con lo dispuesto en el reglamento 8814 de la CCSS “Reglamento sistema de atención de salud de medicina de empresa” publicado en La Gaceta 4 del 7 de enero de 2016 relativo al contrato de servicios médicos. 
</t>
  </si>
  <si>
    <t xml:space="preserve">13 consultas para el periodo de abril 2020 a marzo 2021 (aumento de 1 consulta cada quince días para completar 3 consultas por mes) Actualmente el Conicit tiene un contrato por servicios médicos por una vez cada quince dias, una hora, para la atención del personal de la institución. Es importante considerar que, si la institución no tuviera este contrato, el servicio ofrecido por la institución se vería afectado por los desplazamientos del personal a los centros de salud respectivos para atender sus necesidades de tratamientos crónicos o de emergencia, ya que el tiempo de atención pasaría de los 15 minutos que se estiman en el Consultorio institucional a horas o inclusive un día completo en el caso de la atención en los sistemas de la CCSS. Por otra parte, con este contrato se estaría cumpliendo con lo dispuesto en el reglamento 8814 de la CCSS “Reglamento sistema de atención de salud de medicina de empresa” publicado en La Gaceta 4 del 7 de enero de 2016 relativo al contrato de servicios médicos. </t>
  </si>
  <si>
    <t>Unidad de Evaluación Técnica</t>
  </si>
  <si>
    <t xml:space="preserve">Elaboración de dictámenes </t>
  </si>
  <si>
    <t>Elaboración de dictámenes (paneles de expertos)</t>
  </si>
  <si>
    <t>ARAYA MARRONI ALEJANDRA</t>
  </si>
  <si>
    <t>1.04.04 Servicios en ciencias económicas y sociales</t>
  </si>
  <si>
    <t>Evaluación Técnica</t>
  </si>
  <si>
    <t>ET0104</t>
  </si>
  <si>
    <t>Ejecutar 90% PRESU-SUPERAVIT 3% PROPYME ET</t>
  </si>
  <si>
    <t>ET0101</t>
  </si>
  <si>
    <t>Ejecutar el 90% del Plan de Trabajo de la Unidad de Evaluación Técnica</t>
  </si>
  <si>
    <t>Contratación de servicios expertos para valoraciones especializadas. Se estima que se requerirá al menos 10 valoraciones para casos particulares (de las 50 empresas que presentan solicitud). Se calcula el costo unitario en 10 horas de trabajo consultor, a razón de US$60/hora, tc= ¢600/dólar.</t>
  </si>
  <si>
    <t>Unidad de Gestión de la Información</t>
  </si>
  <si>
    <t>Registro Cientifico y Tecnológico</t>
  </si>
  <si>
    <t>Actualización de bases de bases de datos ( RCT y Talento Costa Rica)</t>
  </si>
  <si>
    <t>Gestión de la Información</t>
  </si>
  <si>
    <t>GI0102</t>
  </si>
  <si>
    <t>Ejecutar 90% PRESU SUPERAVIT 3% PROPYME GI</t>
  </si>
  <si>
    <t>GI0101</t>
  </si>
  <si>
    <t>Ejecutar el 90% del Plan de Trabajo de la Unidad de Gestión de la Información</t>
  </si>
  <si>
    <t>Contratar la prestación de los servicios de personas jurídicas o físicas para cumplir con tareas de actualización, digitación y depuración de datos de los sistemas de información que operan en la Unidad de Gestión de la Información (bases de datos del RCT y plataforma “Talento Costa Rica”) según los alcances de la Ley No. 5048, Capítulo V, Art. 25 al 29) y la Ley No. 8262.</t>
  </si>
  <si>
    <t xml:space="preserve">Servicios de limpieza, chapia, mensajería, seguridad y vigilancia </t>
  </si>
  <si>
    <t>1.04.06 Servicios generales</t>
  </si>
  <si>
    <t xml:space="preserve">Pago por el servicio de limpieza, es necesario considerar que resulta indispensable contar con la limpieza en las oficinas del CONICIT ya que con este servicio se garantiza la integridad y la salud tanto de los funcionarios como de los usuarios, aunado a la obligación de la Administración de proveer un ambiente que cumpla con las medidas básicas de higiene y sanidad, en acatamiento a las disposiciones del Ministerio de Salud. </t>
  </si>
  <si>
    <t>Pago por servicios de mensajería, debido a que en el CONICIT no se cuenta con una plaza de mensajero y al ser tan reducida la planilla no es posible atender estas labores con el personal actual.</t>
  </si>
  <si>
    <t xml:space="preserve">Pago por servicios de chapia para el mantenimiento de las zonas verdes del Conicit y evitar así la proliferación de insectos </t>
  </si>
  <si>
    <t>Confección de sellos</t>
  </si>
  <si>
    <t xml:space="preserve">Confección de sellos a las diferentes Unidades del CONICIT, lo anterior debido a que los actuales están muy deteriorados y en algunos casos laimpresión es ilegible </t>
  </si>
  <si>
    <t>Atención de desastres</t>
  </si>
  <si>
    <t>Mantenimiento de extintores</t>
  </si>
  <si>
    <t>BENAVIDES BARRANTES LUIS DAVID</t>
  </si>
  <si>
    <t>Para la recarga  y mantenimiento de extintores y otros, con el fin de cumplir con la Ley del Benemérito Cuerpo de Bomberos de Costa Rica, Ley Nº 8228 del 19 de
marzo del 2002, y sus reglamentos que  define e integra las responsabilidades de los
entes que participen en lo referente a la extinción y prevención de incendios, protección y
mitigación en las situaciones específicas de emergencia</t>
  </si>
  <si>
    <t>Vehículos</t>
  </si>
  <si>
    <t>1.04.99 Otros servicios de gestión y apoyo</t>
  </si>
  <si>
    <t>Pago de la Revisión Técnica Vehicular (6 vehículos) en cumplimiento a la normativa establecida</t>
  </si>
  <si>
    <t>Elaboración de dictámenes</t>
  </si>
  <si>
    <t>Elaboración de dictámenes (visitas a empresas)</t>
  </si>
  <si>
    <t>1.05.01 Transporte dentro del país</t>
  </si>
  <si>
    <t>Ejecutar 90% PRESU-3% PROPYME ET</t>
  </si>
  <si>
    <t>Transporte público para funcionarios, para visitas a empresas Propyme, dentro del GAM</t>
  </si>
  <si>
    <t>Elaboración de dictámenes (visitas evaluativas)</t>
  </si>
  <si>
    <t>ET0103</t>
  </si>
  <si>
    <t>Ejecutar 90% PRESU-TC 5048 ET</t>
  </si>
  <si>
    <t>Transporte público para funcionarios, para visitas a solicitantes de los programas de Fondo Incentivos, PINN, Ley 9028, residencias Alemania, Reinserción de investigadores Propyme, dentro del GAM. Reuniones COREDES de la Región Pacífico Central</t>
  </si>
  <si>
    <t>Unidad de Planificación</t>
  </si>
  <si>
    <t>COREDES</t>
  </si>
  <si>
    <t>BRICEÑO JIMÉNEZ FRANCISCO JOSÉ</t>
  </si>
  <si>
    <t>Planificación</t>
  </si>
  <si>
    <t>PL0101</t>
  </si>
  <si>
    <t>Ejecutar 90% PRESU TC5048 PL</t>
  </si>
  <si>
    <t>Ejecutar el 90% del Plan de Trabajo de la Unidad de Planificación.</t>
  </si>
  <si>
    <t>Transporte para asistir a las reuniones del COREDES de la Región Chorotega. Política de Gobierno. Ley de Planificación Nacional. Ley 5525. Sólo se otorga para dos viajes a la Región de  Chorotega en bus</t>
  </si>
  <si>
    <t>Representaciones institucionales</t>
  </si>
  <si>
    <t>Se está incluyendo servicio de taxi, autobús y peajes a fin de poder transportarse al aeropuerto, o a alguna actividad si el funcionario se encuentra en funciones de su cargo y no tiene acceso a transporte institucional.</t>
  </si>
  <si>
    <t>Unidad de Vinculación y Asesoría</t>
  </si>
  <si>
    <t>Asesorías</t>
  </si>
  <si>
    <t>CERDAS LÓPEZ MAXIMILIANO FRANCISCO</t>
  </si>
  <si>
    <t>Vinculación y Asesoría</t>
  </si>
  <si>
    <t>VA0101</t>
  </si>
  <si>
    <t>Ejecutar 90% PRESU-TC-5048 VA</t>
  </si>
  <si>
    <t>Ejecutar el 90% del Plan de Trabajo de la Unidad de Vinculación y Asesoría</t>
  </si>
  <si>
    <t xml:space="preserve">Atención y promoción mediante Asesorías de los Fondos PINN para presentar Proyectos de beneficio a la Región Brunca como parte de los  Programas Coredes y Micitt. </t>
  </si>
  <si>
    <t>VA0102</t>
  </si>
  <si>
    <t>Ejecutar 90% del PRESU-TC 3% PROPYME VA</t>
  </si>
  <si>
    <t xml:space="preserve">Atención y promoción mediante Asesorías de los Fondos Propyme para presentar Proyectos de beneficio a Pymes de la Región Brunca, mediante promoción y asesoría como parte de los  Programas Coredes y Micitt. </t>
  </si>
  <si>
    <t>1.05.02 Viáticos dentro del país</t>
  </si>
  <si>
    <t>Viáticos para colaboradores de la Unidad, para visitas a empresas concursantes del Fondo Propyme (de un potencial de 50 empresas solicitantes se estima que la visita a 25 requerirán gastos en esta partida). El costo  unitario se estima considerando el Reglamento de viáticos de la CGR vigente al 22/05/2018, para Desayuno, Almuerzo y Cena; en 10 casos de los 25 se considera Hospedaje a un promedio diario de 15.000, lo cual se refleja en el total de esta línea.</t>
  </si>
  <si>
    <t>Viáticos para colaboradores de la Unidad, para visitas a entidades solicitantes de los programas de Fondo Incentivos, PINN, Ley 9028, residencias Alemania, Reinserción de investigadores (de un potencial de 50 solicitudes se estima que la visita a 25 requerirán gastos en esta partida). El costo  unitario se estima considerando el Reglamento de viáticos de la CGR vigente al 22/05/2018, para Desayuno, Almuerzo y Cena; en 10 casos de los 25 se considera Hospedaje a un promedio diario de 15.000, lo cual se refleja en el total de esta línea.</t>
  </si>
  <si>
    <t>Promoción de los servicios de información de la UGI (RCT, Talento CR, Cipcyt)</t>
  </si>
  <si>
    <t>MORA MORA WILLIAM</t>
  </si>
  <si>
    <t>GI0103</t>
  </si>
  <si>
    <t>Ejecutar 90% PRESU-TC 5048 GI</t>
  </si>
  <si>
    <t>Ley No. 7169, Capítulo V. Artículos del 25 al 29; Ley No. 8262. Las bases del datos del RCT contribuyen a  toma de decisiones de los entes y los órganos que componen el Sistema Nacional de Ciencia y Tecnología y para contribuir en la información a todos los interesados.</t>
  </si>
  <si>
    <t>Viáticos para asistir a las reuniones del COREDES de la Región Chorotega. Política de Gobierno. Ley de Planificación Nacional. Ley 5525.</t>
  </si>
  <si>
    <t>Unidad de Gestión del Financiamiento</t>
  </si>
  <si>
    <t xml:space="preserve"> COREDES</t>
  </si>
  <si>
    <t>Participación en actividades de COREDES</t>
  </si>
  <si>
    <t>MUÑOZ RIVERA JORGE</t>
  </si>
  <si>
    <t>25/011/2019</t>
  </si>
  <si>
    <t>Gestión del Financiamiento</t>
  </si>
  <si>
    <t>GF0104</t>
  </si>
  <si>
    <t>Ejecutar 90% PRESU-TC 5048 GF</t>
  </si>
  <si>
    <t>GF0101</t>
  </si>
  <si>
    <t>Ejecutar el 90% del Plan de Trabajo de la Unidad de Gestión del Financiamiento</t>
  </si>
  <si>
    <t>La participación en COREDES al menos una vez al año, implica participar en la Asamblea anual de rendición de cuentas, cambios en el directorio y presentación de propuestas regionales.</t>
  </si>
  <si>
    <t>Participación en actividades de Promoción en CTI con MICITT y otras entidades.</t>
  </si>
  <si>
    <t>Promover el PINN, al menos una visita de promoción a las 5 regiones de participación CONICIT-COREDES.  En Fondo de Incentivos, las visitas de promoción son una actividad permanente, sin embargo, solo se están atendiendo a solicitud del MICITT, se prevén 4 con MICITT y 4 por acción de CONICIT,  como la vinculación con la Reserva Biológica la Tirimbina. Se prevén al menos 2 personas por visita.</t>
  </si>
  <si>
    <t>Seguimiento de contratos</t>
  </si>
  <si>
    <r>
      <t xml:space="preserve">Seguimiento de contratos de PROPYME, </t>
    </r>
    <r>
      <rPr>
        <b/>
        <sz val="10"/>
        <rFont val="Franklin Gothic Book"/>
        <family val="2"/>
      </rPr>
      <t xml:space="preserve"> (</t>
    </r>
    <r>
      <rPr>
        <b/>
        <vertAlign val="superscript"/>
        <sz val="10"/>
        <rFont val="Franklin Gothic Book"/>
        <family val="2"/>
      </rPr>
      <t>1</t>
    </r>
    <r>
      <rPr>
        <b/>
        <sz val="10"/>
        <rFont val="Franklin Gothic Book"/>
        <family val="2"/>
      </rPr>
      <t>)</t>
    </r>
  </si>
  <si>
    <t>Equipo de analista GF</t>
  </si>
  <si>
    <t>Ejecutar 90%  PRESU-3% PROPYME GF</t>
  </si>
  <si>
    <t>El seguimiento de 8 contratos de proyectos de pymes, en el campo, se consideran ¢13 500 para un día de viáticos y ¢20 000 de hospedaje, pero solo para el 50% de las veces que se visitan proyectos que requieran hospedaje. Se prevén al menos 2 personas por visita de seguimiento.</t>
  </si>
  <si>
    <t xml:space="preserve">Seguimiento de contratos </t>
  </si>
  <si>
    <r>
      <t xml:space="preserve">Seguimiento de contratos de  Fondo de Incentivos, PINN y Fondos Propios </t>
    </r>
    <r>
      <rPr>
        <b/>
        <sz val="10"/>
        <rFont val="Franklin Gothic Book"/>
        <family val="2"/>
      </rPr>
      <t xml:space="preserve"> (</t>
    </r>
    <r>
      <rPr>
        <b/>
        <vertAlign val="superscript"/>
        <sz val="10"/>
        <rFont val="Franklin Gothic Book"/>
        <family val="2"/>
      </rPr>
      <t>1</t>
    </r>
    <r>
      <rPr>
        <b/>
        <sz val="10"/>
        <rFont val="Franklin Gothic Book"/>
        <family val="2"/>
      </rPr>
      <t>)</t>
    </r>
  </si>
  <si>
    <t>El seguimiento en el campo de 10 contratos de proyectos  de los programas FI, PINN y Fondos Propios, se consideran ¢13 500 para un día de viáticos y ¢20 000 de hospedaje, pero solo para el 50% de las veces que se visitan proyectos que requieran hospedaje. Se prevén al menos 2 personas por visita de seguimiento.</t>
  </si>
  <si>
    <t>1.05.03 Transporte en el exterior</t>
  </si>
  <si>
    <t>SE0103</t>
  </si>
  <si>
    <t>Ejecutar 90% del PRESU-3% PROPYME SE</t>
  </si>
  <si>
    <t>SE0104</t>
  </si>
  <si>
    <t>Ejecutar 90% del PRESU-SUPERAVIT 3% PROPYME SE</t>
  </si>
  <si>
    <t>Prevención de accidentes</t>
  </si>
  <si>
    <t>1.06.01 Seguros</t>
  </si>
  <si>
    <t>Póliza de riesgos profesionales</t>
  </si>
  <si>
    <t>Renovación de Póliza de equipo electrónico</t>
  </si>
  <si>
    <t>Renovación de la Póliza 0101EQE001003208 de equipo electrónico 2020</t>
  </si>
  <si>
    <t>Previsión de desastres</t>
  </si>
  <si>
    <t>Pago de la Póliza de 6 Vehículos</t>
  </si>
  <si>
    <t xml:space="preserve">Póliza Responsabilidad Civil </t>
  </si>
  <si>
    <t xml:space="preserve">Pago de la Póliza de responsabilidad Civil con las máximas coberturas </t>
  </si>
  <si>
    <t>1.05.04 Viáticos en el exterior</t>
  </si>
  <si>
    <t>capacitación</t>
  </si>
  <si>
    <t>Capacitación</t>
  </si>
  <si>
    <t>1.07.01 Actividades de capacitación</t>
  </si>
  <si>
    <t>Para todo el personal relacionado a la Ley 8262, según lo indicado en el artículo 15 "...para que cree y aplique los mecanismos que aseguren la administración, la promoción, la evaluación, el control y el seguimiento de los proyectos presentados a este al PROPYME".</t>
  </si>
  <si>
    <t>1.07.02 Actividades protocolarias y sociales</t>
  </si>
  <si>
    <t>Promoción en los Coredes fondo PROPYME</t>
  </si>
  <si>
    <t>Realización de taller para proveedores de información del RCT, Talento CR y Cipcyt</t>
  </si>
  <si>
    <t>El taller para proveedores de información estará a cargo del personal de la UGI; se persigue que los invitados aprendan a interactuar con las nuevas herramientas diseñadas para el RCT y  se familiaricen con la plataforma Talento CR; los costos previstos están asociados a un refrigerio para los participantes Ley No. 7169, Capítulo V. Artículos del 25 al 29.Las bases del datos del RCT contribuyen a  toma de decisiones de los entes y los órganos que componen el Sistema Nacional de Ciencia y Tecnología y para contribuir en la información a todos los interesados.
Ley No. 8262. Las bases de datos del RCT contribuyen a apoyar la gestión de las Pymes por medio de las unidades de implementación de servicios de asesoría.</t>
  </si>
  <si>
    <t>Atender reuniones de promoción y organización de talleres y reuniones COREDES</t>
  </si>
  <si>
    <t>Premios Nacionales e Internacionales</t>
  </si>
  <si>
    <t>ALFARO ALFARO SEIDY MARÍA</t>
  </si>
  <si>
    <t>Actividades Protocolarias de Premiación a los ganadores de Premios que  entrega el Conicit y Programas en los que participa.</t>
  </si>
  <si>
    <t>Mantenimiento</t>
  </si>
  <si>
    <t>1.08.01 Mantenimiento de edificios, locales y terrenos</t>
  </si>
  <si>
    <t>RM0102</t>
  </si>
  <si>
    <t>Ejecutar 90% PRESU SUPERAVIT 5048 RMS</t>
  </si>
  <si>
    <t xml:space="preserve">Pintura de paredes externas del edificio aproximadamente 3570 mts 2, mantenimiento de la alarma contra incendios y mantenimiento de puertas de emergencia </t>
  </si>
  <si>
    <t>1.08.04 Mantenimiento y reparación de maquinaria y equipo de</t>
  </si>
  <si>
    <t xml:space="preserve">Mantenimiento Correctivo del cuarto de bombas de agua </t>
  </si>
  <si>
    <t xml:space="preserve">Monitoreo de la central telefónica y  CCTV, así como su mantenimiento
</t>
  </si>
  <si>
    <t>1.08.06 Mantenimiento y reparación de equipo de comunicación</t>
  </si>
  <si>
    <t>Para cubrir los contratos de mantenimiento para la central telefónica (12 visitas anuales) y el las cámaras de vigilancia (CCTV) (cuatro visitas anuales)</t>
  </si>
  <si>
    <t xml:space="preserve">Atención servicio de terceros por mantenimiento a sistemas y equipos </t>
  </si>
  <si>
    <t>1.08.07 Mantenimiento y reparación de equipo y mobiliario de oficina</t>
  </si>
  <si>
    <t>Para cubrir el contrato de mantenimiento de los aires acondicionados del cuarto de servidores (Una visita anual)</t>
  </si>
  <si>
    <t>1.08.08 Mantenimiento y reparación de equipo de cómputo y sistemas</t>
  </si>
  <si>
    <t>Cubrir contrato de  actualización de Wizdom ¢4,300,000.</t>
  </si>
  <si>
    <t>Cubrir contrato de mantenimiento  anual de  Wizdom ($50*20*12*628.44+ IVA)</t>
  </si>
  <si>
    <t xml:space="preserve">Mantenimiento preventivo para 15 computadoras de escritorio (20,000 C/U), 40 computadoras portátiles (15,000 C/U) , 3 impresoras de inyección (12,000 C/U), 1 escáner (18,000 C/U), 6 servidores (95,000 C/U), Mantenimiento correctivo para 4 impresoras multifuncionales (350,000 C/U) y 5 computadoras personales (50,000 C/U) mas el IVA
</t>
  </si>
  <si>
    <t>1.99.02 Intereses moratorios y multas</t>
  </si>
  <si>
    <t>1.09.99 Otros impuestos</t>
  </si>
  <si>
    <t>Pago del derecho de circulación de 5 vehículos.</t>
  </si>
  <si>
    <t>2.01.01 Combustibles y lubricantes</t>
  </si>
  <si>
    <t>Promover el PINN, al menos una visita de promoción a las 5 regiones de participación CONICIT-COREDES.  En Fondo de Incentivos, las visitas de promoción son una actividad permanente, sin embargo, solo se están atendiendo a solicitud del MICITT, se prevén 4 con MICITT y 4 por acción de CONICIT,  como la vinculación con la Reserva Biológica la Tirimbina.</t>
  </si>
  <si>
    <t xml:space="preserve">Seguimiento de contratos de PROPYME, </t>
  </si>
  <si>
    <t>El seguimiento de 8 contratos de proyectos de pymes, en el campo, se consideran  ¢20 000 por visita de seguimiento.</t>
  </si>
  <si>
    <r>
      <t xml:space="preserve">Seguimiento de contratos de  Fondo de Incentivos, PNN y Fondos Propios </t>
    </r>
    <r>
      <rPr>
        <b/>
        <sz val="10"/>
        <rFont val="Franklin Gothic Book"/>
        <family val="2"/>
      </rPr>
      <t xml:space="preserve"> (</t>
    </r>
    <r>
      <rPr>
        <b/>
        <vertAlign val="superscript"/>
        <sz val="10"/>
        <rFont val="Franklin Gothic Book"/>
        <family val="2"/>
      </rPr>
      <t>1</t>
    </r>
    <r>
      <rPr>
        <b/>
        <sz val="10"/>
        <rFont val="Franklin Gothic Book"/>
        <family val="2"/>
      </rPr>
      <t>)</t>
    </r>
  </si>
  <si>
    <t>El seguimiento en el campo, de 10 contratos de proyectos  de los programas FI, PINN y Fondos Propios, se considera un costo   ¢20 000 por visita.</t>
  </si>
  <si>
    <t>Gasolina para visitas a empresas concursantes del Fondo Propyme (se estima un potencial de 50 empresas solicitantes) y se calcula un recorrido promedio de 60 Km/viaje; el precio de la gasolina vigente al 06/05/2019 según RECOPE (¢669/litro) y un rendimiento de 10 Km/litro.</t>
  </si>
  <si>
    <t>Promoción</t>
  </si>
  <si>
    <t>Gasolina para visitas a entidades solicitantes de los programas de Fondo Incentivos, PINN, Ley 9028, residencias Alemania, Reinserción de investigadores (se estima un potencial de 50 solicitantes) y se calcula un recorrido promedio de 60 Km/viaje; el precio de la gasolina vigente al 06/05/2019 según RECOPE (¢669/litro) y un rendimiento de 10 Km/litro.</t>
  </si>
  <si>
    <t>Pago de tarjeta de gastos de combustible de los vehículos y planta eléctrica del CONICIT</t>
  </si>
  <si>
    <t>Materiales</t>
  </si>
  <si>
    <t>2.01.04 Tintas, pinturas y diluyentes</t>
  </si>
  <si>
    <t xml:space="preserve">Compra de 8 Tóneres para impresoras multifuncionales ubicadas en los diferentes pisos del CONICIT  así como cartuchos de tintas para impresoras Canon Maxify y Canon Pixma ubicadas en TICS y oficina de actas </t>
  </si>
  <si>
    <t>2.99.01 Útiles y materiales de oficina y cómputo</t>
  </si>
  <si>
    <t xml:space="preserve">Compra de suministros de oficina </t>
  </si>
  <si>
    <t>2.99.03 Productos de papel, cartón e impresos</t>
  </si>
  <si>
    <t>Compra de papelería para uso en el consultorio médico</t>
  </si>
  <si>
    <t>Se requiere realizar talleres de trabajo, concursos, celebración del 15 de setiembre  y otras  actividades para fortalecimiento de la ética institucional, la promoción del  Código de Ética Institucional, así como la evaluación de estas actividades en la institución. Lo anterior para atender las recomendaciones de la Auditoría Interna, lo establecido en el Índice de Gestión Institucional y las funciones de la Comisión. Estos recursos serán utilizados para compra de materiales cartulina.</t>
  </si>
  <si>
    <t xml:space="preserve">Compra de suministros de papel como carpetas ,block de notas y hojas de colores de papel, sobres de manila  y papel bond oficio para el uso diario de las actividades de las oficinas del CONICIT </t>
  </si>
  <si>
    <t>Se incluyen esta papelería para proveer de toallas al servicio sanitario de la sala del Consejo Director y de la cocineta en aras de velar por la higiene adecuada.</t>
  </si>
  <si>
    <t>Gestión Ambiental</t>
  </si>
  <si>
    <r>
      <rPr>
        <b/>
        <sz val="10"/>
        <rFont val="Franklin Gothic Book"/>
        <family val="2"/>
      </rPr>
      <t>William Dalorzo</t>
    </r>
    <r>
      <rPr>
        <sz val="10"/>
        <rFont val="Franklin Gothic Book"/>
        <family val="2"/>
      </rPr>
      <t>, Pablo Solís, Irene Armas y Rocío Vargas, según el aspecto ambiental responsable</t>
    </r>
  </si>
  <si>
    <t>Cartulina y similares para la Feria Ambiental y otras actividades de la Comisión. Según Decreto Ejecutivo N° 36499-S-MINAET de la elaboración del Programa de Gestión Ambiental Institucional (PGAI)</t>
  </si>
  <si>
    <t>2.99.04 Textiles y vestuario</t>
  </si>
  <si>
    <t>Camisetas para todo el personal relacionado a la actividad de promoción</t>
  </si>
  <si>
    <t>2.99.99 Otros útiles, materiales y suministros diversos</t>
  </si>
  <si>
    <t>VA0103</t>
  </si>
  <si>
    <t>Ejecutar 90% del presupuesto TC-5048-Superavit VA</t>
  </si>
  <si>
    <t xml:space="preserve">Adquisición de estatuillas u otros Útiles y materiales que se requieren para los Programas y Premios de la Institución. Para 4 premios </t>
  </si>
  <si>
    <t>Renovación de licencias para el uso de correo, antivirus, seguridad perimetral y de los  colaboradores</t>
  </si>
  <si>
    <t>5.99.03 Bienes intangibles</t>
  </si>
  <si>
    <t>TC0102</t>
  </si>
  <si>
    <t>Ejecutar 90% PRESU SUPERAVIT 5048 TIC</t>
  </si>
  <si>
    <t>Renovación de licencia de Zextras anual ($1,100), Renovación de licencias de antivirus y seguridad perimetral de Panda ($5,000), renovación de 12 licencias de Adobe Acrobat ($1,900), una licencia de Adobe Ilustrador ($350), 2 licencias de Adobe Photo Shop ($700), a todo este rubro se le suma el IVA</t>
  </si>
  <si>
    <t xml:space="preserve">Pagos via Tesoro Digital </t>
  </si>
  <si>
    <t xml:space="preserve">COMISION DE CAPACITACION </t>
  </si>
  <si>
    <t>6.01.02 Transferencias corrientes a Órganos Desconcentrados</t>
  </si>
  <si>
    <t>FI0102</t>
  </si>
  <si>
    <t>Ejecutar 90% PRESU SUPERAVI 5048 FI</t>
  </si>
  <si>
    <t>Tributo: Comisión Nacional de Prevención de Riesgos y Atención de Emergencias (CNE). En cumplimiento a lo establecido en el Artículo 46 de la Ley 8488 correspondiente al pago del 3% del superávit libre como resultado de la liquidación presupuestaria del año anterior. Se estimo con el promedio de los años 2017-2018-2019.</t>
  </si>
  <si>
    <t>6.01.03 Transferencias corrientes a Instituciones Descentralizadas no empresariales</t>
  </si>
  <si>
    <t>Programa 3</t>
  </si>
  <si>
    <t>GF0302</t>
  </si>
  <si>
    <t>Ejecutar 90% PRESU TC FONDO INCENTIVOS GF</t>
  </si>
  <si>
    <t>Según convocatorias del MICITT</t>
  </si>
  <si>
    <t>926 Superavit específicoLey 9028 Tabaco</t>
  </si>
  <si>
    <t>GF0305</t>
  </si>
  <si>
    <t>Ejecutar 90% PRESU SUPERAVIT 9028 GF</t>
  </si>
  <si>
    <t>Según convocatorias de CCSS-MICITT-</t>
  </si>
  <si>
    <t>6.01.08 Fondos en fideicomiso para gasto corriente</t>
  </si>
  <si>
    <t>Ejecutar 90% PRESU TC 8262 GF</t>
  </si>
  <si>
    <t>6.02.02 Becas a terceras personas</t>
  </si>
  <si>
    <t>921 Superavit específico Ley 7169 Fondo de Incentivos</t>
  </si>
  <si>
    <t>GF0306</t>
  </si>
  <si>
    <t>Ejecutar 90% PRESU SUPERAVIT 7169 GF</t>
  </si>
  <si>
    <t>GF0303</t>
  </si>
  <si>
    <t>Ejecutar 90% PRESU TC 9028 GF</t>
  </si>
  <si>
    <t>Premio Joven Científico $1500 de contraparte del Conicit. Acuerdo Consejo Director pendiente.</t>
  </si>
  <si>
    <t>Premio Joven Tecnológico $1500 de contraparte del Conicit. Acuerdo Consejo Director pendiente.</t>
  </si>
  <si>
    <t>VA0104</t>
  </si>
  <si>
    <t>Ejecutar 90% PRESU TC FONDO INCENTIVOS VA</t>
  </si>
  <si>
    <t>Premio Empresa Editorial de acuerdo al artículo 62 de la Ley 7169.  Para el 2020 se está proponiendo aumentar el Premio de $2000 a $5000 (negociación con el MICITT), por fondos de incentivos.</t>
  </si>
  <si>
    <t>Premio Nacional de Ciencia y Tecnología. Ley 7169 por un monto de ¢15.000.000 para dos galardonados en las áreas de Ciencia y Tecnología, con fondos de Incentivos, MICITT.</t>
  </si>
  <si>
    <t>Premio a la innovación y la tecnología que otorga el Conicit en el marco del Premio a la Excelencia de la Cámara de Industrias, $5.500, correspondiente a $3.000 a la categoría de Empresa Mediana  y $2500 categoría Empresa Pequeña. Ley 8262.</t>
  </si>
  <si>
    <t>Derechos laborales</t>
  </si>
  <si>
    <t>Jubilación Juan José, Max Cerdas</t>
  </si>
  <si>
    <t>6.03.01 Prestaciones legales</t>
  </si>
  <si>
    <t>DH0102</t>
  </si>
  <si>
    <t>Ejecutar el 90% PRESU SUPERAVIT 5048 GDH</t>
  </si>
  <si>
    <t>Jubilaciones Juan José Madrigal, Max Cerdas,</t>
  </si>
  <si>
    <t>Incapacidades</t>
  </si>
  <si>
    <t>Pago de incapacidades</t>
  </si>
  <si>
    <t>6.04.02 Transferencias corrientes a fundaciones</t>
  </si>
  <si>
    <t>6.05.01 Transferencias corrientes a empresas privadas</t>
  </si>
  <si>
    <t>Asesoría Legal</t>
  </si>
  <si>
    <t>Operativa legal</t>
  </si>
  <si>
    <t>Contingencias</t>
  </si>
  <si>
    <t>RAMOS BRENES MARIA DESIRÉE</t>
  </si>
  <si>
    <t>6.06.01 Indemnizaciones</t>
  </si>
  <si>
    <t>AL0302</t>
  </si>
  <si>
    <t>Ejecutar 90% PRESU 5048 SUPERAVIT AL</t>
  </si>
  <si>
    <t>AL0301</t>
  </si>
  <si>
    <t>Ejecución del 90% del Plan de Trabajo de la Asesoría Legal</t>
  </si>
  <si>
    <t>Monto previsto para contingencias ante denuncias, contrademandas, etc.</t>
  </si>
  <si>
    <t>Consecución de Recursos Técnicos y Financieros.</t>
  </si>
  <si>
    <t>6.07.01 Transferencias corrientes a organismos internacionales</t>
  </si>
  <si>
    <t>Consecución de recursos por medio de afiliaciones internacionales: Asociación Interciencia $300  y la International Foundation for Science, Suecia (IFS) $100</t>
  </si>
  <si>
    <t>Compromiso legal</t>
  </si>
  <si>
    <t>SOLÍS CAMPOS PABLO ANDRÉS</t>
  </si>
  <si>
    <t xml:space="preserve">Pago de cuotas de Organismos Internacionales para el año 2020. Ministerio de Hacienda de conformidad con lo establecido en la Ley 3418 por concepto de cuotas de Organismos Internacionales para el año 2020. Se estimó el monto cancelado para el período 2019. </t>
  </si>
  <si>
    <t>9.02.01 Sumas libres sin asignación presupuestaria</t>
  </si>
  <si>
    <t>Por improbación del TC</t>
  </si>
  <si>
    <t>Total</t>
  </si>
  <si>
    <t>₡2,535,735,877.19</t>
  </si>
  <si>
    <t>Superávit específico Ley 7169 Fondo Incentivos</t>
  </si>
  <si>
    <t>Superávit específico Ley 9028 Fondo Control de Tabaco</t>
  </si>
  <si>
    <t>Suma de Ejecutado</t>
  </si>
  <si>
    <t>MONTO TOTAL PRESUPUESTADO</t>
  </si>
  <si>
    <t>1 SERVICIOS</t>
  </si>
  <si>
    <t>9 CUENTAS ESPECIALES</t>
  </si>
  <si>
    <t>Programa 2 Gestión Administrativa</t>
  </si>
  <si>
    <t>Programa 3 Desarrollo Científico y Tecnológico</t>
  </si>
  <si>
    <t>Partida presupuestaria y fuente de financiamiento</t>
  </si>
  <si>
    <t>Presupuesto total</t>
  </si>
  <si>
    <t>TABLA DE EQUIVALENCIAS</t>
  </si>
  <si>
    <t>en millones de colones</t>
  </si>
  <si>
    <r>
      <t xml:space="preserve">Fondo Tabaco </t>
    </r>
    <r>
      <rPr>
        <vertAlign val="superscript"/>
        <sz val="11"/>
        <color theme="1"/>
        <rFont val="Arial"/>
        <family val="2"/>
      </rPr>
      <t>1/</t>
    </r>
  </si>
  <si>
    <t>Universidad Nacional (UNA)</t>
  </si>
  <si>
    <t>Ministerio de Hacienda</t>
  </si>
  <si>
    <t>Modificación 03-2020</t>
  </si>
  <si>
    <t>PRESUPUESTO TOTAL AJUSTADO</t>
  </si>
  <si>
    <t>_0_REMUNERACION</t>
  </si>
  <si>
    <t>_1_SERVICIOS</t>
  </si>
  <si>
    <t>Empastes de Actas y anexos de actas del CD</t>
  </si>
  <si>
    <t xml:space="preserve">2 consultas para los meses de enero , febrero y marzo 2020+ 13 consultas para el periodo de abril 2020 a marzo 2021 (aumento de 1 consulta cada quince días para completar 3 consultas por mes)+ 30 consultas para el periodo de abril 2020 a marzo 2021 (2 consultas cada quince días y 3 adicionales para la Feria de Salud) Actualmente el Conicit tiene un contrato por servicios médicos por una vez cada quince dias, una hora, para la atención del personal de la institución. Es importante considerar que, si la institución no tuviera este contrato, el servicio ofrecido por la institución se vería afectado por los desplazamientos del personal a los centros de salud respectivos para atender sus necesidades de tratamientos crónicos o de emergencia, ya que el tiempo de atención pasaría de los 15 minutos que se estiman en el Consultorio institucional a horas o inclusive un día completo en el caso de la atención en los sistemas de la CCSS. Por otra parte, con este contrato se estaría cumpliendo con lo dispuesto en el reglamento 8814 de la CCSS “Reglamento sistema de atención de salud de medicina de empresa” publicado en La Gaceta 4 del 7 de enero de 2016 relativo al contrato de servicios médicos. </t>
  </si>
  <si>
    <t>Pago por los servicios de seguridad y vigilancia, Limpieza,mensajería, chapia, sellos</t>
  </si>
  <si>
    <t>GF0103</t>
  </si>
  <si>
    <t>Pago de la Póliza de Incendios del Edificio y planta eléctrica, póliza vehículos y resposabilidad civil</t>
  </si>
  <si>
    <t>Cubrir contrato de mantenimiento de la UPS del cuarto de servidores una visita anual 170,000  + IVA
Cubrir contrato de  actualización de Wizdom ¢4,300,000.
Cubrir contrato de mantenimiento  anual de  Wizdom ($50*20*12*628.44+ IVA)
Mantenimiento preventivo para 15 computadoras de escritorio (20,000 C/U), 40 computadoras portátiles (15,000 C/U) , 3 impresoras de inyección (12,000 C/U), 1 escáner (18,000 C/U), 6 servidores (95,000 C/U), Mantenimiento correctivo para 4 impresoras multifuncionales (350,000 C/U) y 5 computadoras personales (50,000 C/U) mas el IVA</t>
  </si>
  <si>
    <t xml:space="preserve">pago de intereses más el cobro de intereses por intereses según corresponda, según lo indicado en el "Informe de Inspección 1204-07137-2019-I" emitido en el Departamento de Inspección de la Sucursal de la CCSS de Guadalupe, y recibido en el Conicit en el mes de diciembre 2019, en el cual se determina la omisión salarial en el repotre a la CCSS del perído comprendido entre enero y agosto de 1984 y mayo de 1985 de la exfuncionaria María del Pilar Cruz Saborio, según factura de la CCSS N° 120420191204403544-1, por lo tanto, se debe pagar, entre otros rubros, un total de ¢31.604,00.
Cancelar a la CCSS las cargas sociales originadas, por lo que se va a proceder a solicitar una factura adicional para el pago de esas cuotas.  </t>
  </si>
  <si>
    <t>AL0101</t>
  </si>
  <si>
    <t xml:space="preserve">Timbres fiscales, legales y de abogado </t>
  </si>
  <si>
    <t>_2_MATERIALES_Y_SUMINISTROS</t>
  </si>
  <si>
    <t>2.01.02 Productos farmacéuticos y medicinales</t>
  </si>
  <si>
    <t xml:space="preserve">Compra de alcohol en gel </t>
  </si>
  <si>
    <t>2.04.01 Herramientas e instrumentos</t>
  </si>
  <si>
    <t>Compra de dos termómetros infrarrojos</t>
  </si>
  <si>
    <t>Compra de audífonos para la transcripción de actas</t>
  </si>
  <si>
    <t>2.99.06 Útiles y materiales de resguardo y seguridad</t>
  </si>
  <si>
    <t>compra mascarillas desechables, caretas y guantes</t>
  </si>
  <si>
    <t>_5_BIENES_DURADEROS</t>
  </si>
  <si>
    <t>_6_TRANSFERENCIAS_CORRIENTES</t>
  </si>
  <si>
    <t>_9_CUENTAS_ESPECIALES</t>
  </si>
  <si>
    <t>Suma de PRESUPUESTO TOTAL AJUSTADO</t>
  </si>
  <si>
    <t xml:space="preserve">1.3.9.1.00.00.0.0.000 </t>
  </si>
  <si>
    <t>Reintegros y Devoluciones </t>
  </si>
  <si>
    <t>1.3.9.2.00.00.0.0.000</t>
  </si>
  <si>
    <t xml:space="preserve">SUPERÁVIT LIBRE, LEY 5048 </t>
  </si>
  <si>
    <t>SUPERÁVIT ESPECÍFICO</t>
  </si>
  <si>
    <t xml:space="preserve">CÓDIGO </t>
  </si>
  <si>
    <t>PARTIDA Y SUBPARTIDA DE INGRESOS</t>
  </si>
  <si>
    <t xml:space="preserve">1.3.2.3.03.01.0.0.000 </t>
  </si>
  <si>
    <t>1.3.2.0.00.00.0.0.000</t>
  </si>
  <si>
    <t>INGRESOS DE LA PROPIEDAD</t>
  </si>
  <si>
    <t>Intereses sobre cuentas corrientes y otros depósitos en bancos públicos</t>
  </si>
  <si>
    <t xml:space="preserve">Ejecución de contratos de seguros </t>
  </si>
  <si>
    <t>Caja Única Ley 5048, Conicit</t>
  </si>
  <si>
    <t>001 Transferencias corrientes Ley 5048 Reintegros INS</t>
  </si>
  <si>
    <t>INGRESOS REALES ACUMULADO</t>
  </si>
  <si>
    <t>Programa 1 Promoción de la Ciencia, Tecnología e Innovación</t>
  </si>
  <si>
    <t>0 REMUNERACION</t>
  </si>
  <si>
    <t xml:space="preserve"> 5 BIENES DURADEROS</t>
  </si>
  <si>
    <t>2 MATERIALES Y SUMINISTROS</t>
  </si>
  <si>
    <t xml:space="preserve">Desarrollo de proyectos de investigación con recursos del Fondo de Incentivos, Ley 7169. </t>
  </si>
  <si>
    <t>I TRIMESTRE</t>
  </si>
  <si>
    <t>II TRIMESTRE</t>
  </si>
  <si>
    <t>Caja Única Ley 5048, Conicit INS</t>
  </si>
  <si>
    <t>DETALLE</t>
  </si>
  <si>
    <t>% EJECUCIÓN</t>
  </si>
  <si>
    <t>Movimiento MN-02-2020</t>
  </si>
  <si>
    <t>Movimiento MN-03-2020</t>
  </si>
  <si>
    <t>Movimiento MN-04-2020</t>
  </si>
  <si>
    <t>PE-02-2020</t>
  </si>
  <si>
    <t>Modificación 04-2020</t>
  </si>
  <si>
    <t>Movimiento MN-05-2020</t>
  </si>
  <si>
    <t>Movimiento MN-06-2020</t>
  </si>
  <si>
    <t>Movimiento MN-07-2020</t>
  </si>
  <si>
    <t>Movimiento MN-07-2021</t>
  </si>
  <si>
    <t>Modificación 05-2020</t>
  </si>
  <si>
    <t>Modificación 06-2020</t>
  </si>
  <si>
    <t>Modificación 07-2020</t>
  </si>
  <si>
    <t>Programa</t>
  </si>
  <si>
    <t>Pago Fibra Óptica</t>
  </si>
  <si>
    <t>Publicación SINART</t>
  </si>
  <si>
    <t>1.03.02 Publicidad y propaganda</t>
  </si>
  <si>
    <t xml:space="preserve">lanzamiento de las nuevas plataformas de información "RCT consulta" y "RCT datos" las cuales permiten a los usuarios acceder a servicios de consulta e inscripción de datos, así como el contar con productos de información de acuerdo a los alcances de la Ley No. 7169, Capítulo V. </t>
  </si>
  <si>
    <t>Pgo comisión BCR pro certificación saldos</t>
  </si>
  <si>
    <t>1.04.03 Servicios de ingeniería</t>
  </si>
  <si>
    <t>contratación de servicios profesionales para realizar un peritaje (avaluo) a los vehículos institucionales con el objetivo de darlos de baja.</t>
  </si>
  <si>
    <t>1.04.05 Servicios de desarrollo de sistemas informáticos</t>
  </si>
  <si>
    <t>revisión de las bases de datos disponibles en la UET y otras unidades vinculadas a los servicios de financiamiento (según mapa de proceso del Conicit), para contar con un diagnóstico y recomendaciones para su mejora escalonada.</t>
  </si>
  <si>
    <t>2.03.04 Materiales y productos eléctricos, telefónicos y de cómputo</t>
  </si>
  <si>
    <t>Debido a problemas en la carga de las baterias de las computadoras portátiles que están utilizando algunos colaboradores, se requiere el reemplazo de al menos 4 baterías.</t>
  </si>
  <si>
    <t>Compra de mouse pad (almohadillas) ergonómicas o con descansa muñecas</t>
  </si>
  <si>
    <t>normas: INTE/ISO 19011:2018 Directrices para la auditoría de los sistemas de gestión y INTE/ISO 9001:2015 Sistemas de gestión de la calidad.</t>
  </si>
  <si>
    <t>5.01.05 Equipo y programas de cómputo</t>
  </si>
  <si>
    <t>001 Transferencias corrientes Ley 5048 CONICIT, INS</t>
  </si>
  <si>
    <t>TC0103</t>
  </si>
  <si>
    <t>5.01.99 Maquinaria, equipo y mobiliario diverso</t>
  </si>
  <si>
    <t>Cámara tipo domo de seguridad WiFI robotizada para cuarto de servidores.</t>
  </si>
  <si>
    <t>FI0101</t>
  </si>
  <si>
    <t>VA0106</t>
  </si>
  <si>
    <t>Premio Nacional de Ciencia y Tecnología</t>
  </si>
  <si>
    <t>eventual pago de intereses y otros extremos a exfuncionario</t>
  </si>
  <si>
    <t xml:space="preserve">Premio Editorial </t>
  </si>
  <si>
    <t>Etiquetas de fila</t>
  </si>
  <si>
    <t>PRESUPUESTO TOTAL MODIFICADO</t>
  </si>
  <si>
    <t>EJECUCIÓN I SEMESTRE</t>
  </si>
  <si>
    <t>EJCUCIÓN II SEMESTRE</t>
  </si>
  <si>
    <t>EJECUTADO ANUAL</t>
  </si>
  <si>
    <t>INGRESO I SEMESTRE</t>
  </si>
  <si>
    <t>INGRESO II SEMESTRE</t>
  </si>
  <si>
    <t>INGRESO TOTAL</t>
  </si>
  <si>
    <t>Ejecución Presupuestaria de Ingresos</t>
  </si>
  <si>
    <t>al 31 de diciembre del 2020</t>
  </si>
  <si>
    <t>Intereses pagados por facturas de periodos anteriores</t>
  </si>
  <si>
    <t>Monto ejecutado I Semestre</t>
  </si>
  <si>
    <t>Monto ejecutado II Semestre</t>
  </si>
  <si>
    <t xml:space="preserve">Monto total ejecutado </t>
  </si>
  <si>
    <t>001 TRANSFERENCIAS CORRIENTES 3% Propyme</t>
  </si>
  <si>
    <t>001 TRANSFERENCIAS CORRIENTES Ley 5048 CONICIT</t>
  </si>
  <si>
    <t>001 TRANSFERENCIAS CORRIENTES Ley 7169 Fondo de Incentivos</t>
  </si>
  <si>
    <t>001 TRANSFERENCIAS CORRIENTES Ley 8262 Propyme</t>
  </si>
  <si>
    <t>001 TRANSFERENCIAS CORRIENTES Ley 5048, INS</t>
  </si>
  <si>
    <t>001 TRANSFERENCIAS CORRIENTES Ley 9028 Tabaco</t>
  </si>
  <si>
    <r>
      <rPr>
        <b/>
        <sz val="11"/>
        <color theme="1"/>
        <rFont val="Arial"/>
        <family val="2"/>
      </rPr>
      <t xml:space="preserve">Nota: </t>
    </r>
    <r>
      <rPr>
        <sz val="11"/>
        <color theme="1"/>
        <rFont val="Arial"/>
        <family val="2"/>
      </rPr>
      <t xml:space="preserve">El porcentaje de la línea de ingresos no tributarios y recursos de vigencias anteriores se calcula en función del monto presupuestado ya que con el ingreso real se supera el 100%. </t>
    </r>
  </si>
  <si>
    <t>EJECUCIÓN II SEMESTRE</t>
  </si>
  <si>
    <r>
      <rPr>
        <b/>
        <sz val="11"/>
        <color theme="1"/>
        <rFont val="Arial"/>
        <family val="2"/>
      </rPr>
      <t xml:space="preserve">Nota: </t>
    </r>
    <r>
      <rPr>
        <sz val="11"/>
        <color theme="1"/>
        <rFont val="Arial"/>
        <family val="2"/>
      </rPr>
      <t>El porcentaje de ejecución corresponde al resultado del ejecutadoanual entre el monto presupuestado</t>
    </r>
  </si>
  <si>
    <t>MONTO APROBADO</t>
  </si>
  <si>
    <t>MONTO POR INGRESAR</t>
  </si>
  <si>
    <t xml:space="preserve">Nota: El porcentaje de ejecuión de ingresos en ciertos casos se calcula en función del monto presupuestado ya que con el ingreso real se supera el 100%. </t>
  </si>
  <si>
    <t>Ejecución Presupuestaria de Egresos por Fuente de Financiamiento y por Programa Presupuestario</t>
  </si>
  <si>
    <t xml:space="preserve">Detalle de Transferencias </t>
  </si>
  <si>
    <t>Subpartida</t>
  </si>
  <si>
    <t>Entidad</t>
  </si>
  <si>
    <t>Monto Transferido</t>
  </si>
  <si>
    <t>Finalidad</t>
  </si>
  <si>
    <t>Desarrollo de proyectos de investigación con recursos del Fondo de Incentivos, Ley 7169.</t>
  </si>
  <si>
    <t xml:space="preserve">Rolando Herrero Acosta </t>
  </si>
  <si>
    <t>Pago incapacidades</t>
  </si>
  <si>
    <t>6.04.02 Transferencias corrientes a Fundaciones</t>
  </si>
  <si>
    <t>Fundación Inciensa</t>
  </si>
  <si>
    <t>Fundación Centro Nacional de Alta Tecnología (FUNCENAT)</t>
  </si>
  <si>
    <t xml:space="preserve">FUNDACION PARA EL DESARROLLO ACADEMICO DE LA UNIVERSIDAD NACIONAL (FUNDAUNA) </t>
  </si>
  <si>
    <t>Premio Editorial</t>
  </si>
  <si>
    <t>6.05.01 Transferencias Corrientes a Empresas Privadas</t>
  </si>
  <si>
    <t xml:space="preserve">Aromas Y Sabores Técnicos S.A. </t>
  </si>
  <si>
    <t>Premio a la Excelencia con la  CICR</t>
  </si>
  <si>
    <t>Global Kemical S.A.</t>
  </si>
  <si>
    <t>Speratum CR S.A.</t>
  </si>
  <si>
    <t>Juzgado De Trabajo Del Primer Circuito Judicial De San Jose</t>
  </si>
  <si>
    <t>Sentencia Judicial</t>
  </si>
  <si>
    <t xml:space="preserve">Eliécer Pérez Arguedas </t>
  </si>
  <si>
    <t>6.07.01 Transferencias Corrientes a Organismos Internacionales</t>
  </si>
  <si>
    <t>Cumplimiento Ley 3418 por concepto de cuotas de Organismos Internacionales para el año 2020</t>
  </si>
  <si>
    <t xml:space="preserve">Asociación Interciencia </t>
  </si>
  <si>
    <t>Afiliación Asociación Interciencia</t>
  </si>
  <si>
    <t>EJECUCIÓN PRESUPUESTARIA II SEMESTRE 2020</t>
  </si>
  <si>
    <t>Universidad de Costa Rica (UCR)</t>
  </si>
  <si>
    <t>Luis Roberto Víquez Rodríguez</t>
  </si>
  <si>
    <t>Estudio de posgrado</t>
  </si>
  <si>
    <t>realizadas en el II Semestre, 2020</t>
  </si>
  <si>
    <t>PRESUPUESTO DE INGRESOS</t>
  </si>
  <si>
    <t>Ingresos presupuestados</t>
  </si>
  <si>
    <t>Ingresos reales</t>
  </si>
  <si>
    <t>Déficit de ingresos</t>
  </si>
  <si>
    <t>PRESUPUESTO DE EGRESOS</t>
  </si>
  <si>
    <t>Egresos presupuestados</t>
  </si>
  <si>
    <t>Egresos reales (-)</t>
  </si>
  <si>
    <t>Superávit de egresos</t>
  </si>
  <si>
    <t>SUPERÁVIT DEL PERÍODO</t>
  </si>
  <si>
    <t>Ingresos del período</t>
  </si>
  <si>
    <t>Egresos del período</t>
  </si>
  <si>
    <t>SUPERÁVIT del período</t>
  </si>
  <si>
    <t>Superávit libre</t>
  </si>
  <si>
    <t>Superávit específico</t>
  </si>
  <si>
    <t>Fondos Propyme 3%</t>
  </si>
  <si>
    <t xml:space="preserve">TOTAL SUPERÁVIT </t>
  </si>
  <si>
    <t>** Diferencia en caja</t>
  </si>
  <si>
    <t>DETALLE DEL DÉFICIT DE INGRESOS</t>
  </si>
  <si>
    <t>DÉFICIT</t>
  </si>
  <si>
    <t>DETALLE DEL SUPERÁVIT DE EGRESOS</t>
  </si>
  <si>
    <t>SUPERÁVIT</t>
  </si>
  <si>
    <t>AÑO 2020</t>
  </si>
  <si>
    <t>GASTO EJECUTADO ANUAL</t>
  </si>
  <si>
    <t>Superávit acumulado 2019, Ley 5048</t>
  </si>
  <si>
    <t>001 Transferencias corrientes Ley 7169 F. Incent. Reintegros</t>
  </si>
  <si>
    <t>Ejecución de contratos de seguro INS</t>
  </si>
  <si>
    <t>001 Transferencias corrientes Ley 5048 Reintegros periodos anter.</t>
  </si>
  <si>
    <t>Fondos Ley 5048, año 2020</t>
  </si>
  <si>
    <t>+</t>
  </si>
  <si>
    <t xml:space="preserve"> Intereses sobre cuenta corriente BCR Fondo Incentivos</t>
  </si>
  <si>
    <t>Reintegro intereses factura periodo 2019</t>
  </si>
  <si>
    <t>Reintegros poliza INS</t>
  </si>
  <si>
    <t>TC MICITT, Ley 5048</t>
  </si>
  <si>
    <t>Fondos Ley 7169, año 2020</t>
  </si>
  <si>
    <t>Fondos Ley 8262, año 2020</t>
  </si>
  <si>
    <t>Fondos Ley 9028, año 2020</t>
  </si>
  <si>
    <t>Superávit específico 2019, Ley 7169</t>
  </si>
  <si>
    <t>Superávit específico 2019, Ley 9028</t>
  </si>
  <si>
    <t>Reintegros Ley 7169 Fondo de Incentivos</t>
  </si>
  <si>
    <t>SALDO DISPONIBLE REAL
(D-F)</t>
  </si>
  <si>
    <t>INGRESOS POR RECIBIR
(C-D)</t>
  </si>
  <si>
    <t>GASTOS POR EJECUTAR
(C-F)</t>
  </si>
  <si>
    <t>Superavit específico 2019, Ley 8262 (3% Propyme)</t>
  </si>
  <si>
    <t>Intereses sobre cuenta corriente BCR FI</t>
  </si>
  <si>
    <t>Superávit libre 2019, Ley 5048</t>
  </si>
  <si>
    <t>Fondos Propyme, Ley 8262 (3% Propyme)</t>
  </si>
  <si>
    <t>b) i)</t>
  </si>
  <si>
    <t>DETALLE DE LA CONFORMACIÓN DEL SUPERÁVIT ESPECÍFICO</t>
  </si>
  <si>
    <t>RESULTADO DE LA EJECUCIÓN DEL PRESUPUESTO</t>
  </si>
  <si>
    <t>b) iii)</t>
  </si>
  <si>
    <t>MONTO DEL SUPERÁVIT LIBRE</t>
  </si>
  <si>
    <t>DETALLE DEL MONTO DEL SUPERAVIT LIBRE Y ESPECÍFICO</t>
  </si>
  <si>
    <t>SUPERÁVIT LIBRE</t>
  </si>
  <si>
    <t>Superávit acumulado 2020, Ley 5048</t>
  </si>
  <si>
    <t>Presupuesto inicial</t>
  </si>
  <si>
    <t>Suma de Monto Aprobado Escenario 6</t>
  </si>
  <si>
    <t>Suma de Saldo Disponible</t>
  </si>
  <si>
    <t>PE 02-2020</t>
  </si>
  <si>
    <t>Presupuesto final</t>
  </si>
  <si>
    <t>CONCILIACIÓN MOVIMIENTOS DE CAJA VS PRESUPUESTO</t>
  </si>
  <si>
    <t>Banco</t>
  </si>
  <si>
    <t>Cuenta bancaria</t>
  </si>
  <si>
    <t xml:space="preserve">Saldo colones </t>
  </si>
  <si>
    <t>BCR  Ley 7169</t>
  </si>
  <si>
    <t xml:space="preserve">   001-0457693-4</t>
  </si>
  <si>
    <t>Se rebaja la suma de ¢20.009,7 ya que no corresponde a un reintegro del FI e ingresó por error a esta cuenta. No ha sido reclamado a la fecha por lo cual hasta que no prescriba el derecho eventualmente se deberá hacer una devolución</t>
  </si>
  <si>
    <t>Caja Única Ley 5048</t>
  </si>
  <si>
    <t xml:space="preserve">  73900011305001015</t>
  </si>
  <si>
    <t xml:space="preserve">1- Se rebajan 11.740 por pago comisiones de certificación solicitada por la UFI y cancelada con cta BCR 0305777.
2- Se suma 2.758,00 reintegro de Gabriel Mata por recargo multa factura periodo 11/2019, el cual ingresó a cta BCR 0305777. </t>
  </si>
  <si>
    <t>Caja Única  Ley 7169</t>
  </si>
  <si>
    <t xml:space="preserve">  73911121800043955</t>
  </si>
  <si>
    <t>Caja Única  Ley 9028</t>
  </si>
  <si>
    <t>73911121800046853</t>
  </si>
  <si>
    <t>Caja Única Ley 8262</t>
  </si>
  <si>
    <t>73911121800048272</t>
  </si>
  <si>
    <t>Total cuentas bancarias</t>
  </si>
  <si>
    <t>PRESUPUESTO</t>
  </si>
  <si>
    <t>Saldo colones</t>
  </si>
  <si>
    <r>
      <t xml:space="preserve">1-El monto registrado en el superávit libre no contempla el saldo real en CU por lo tanto a los ingresos reales se le deben de sumar ¢477.412,09, esto considerando que tanto el auxiliar de tesorería como la conciliación bancaria cierran sin diferencia.
</t>
    </r>
    <r>
      <rPr>
        <sz val="11"/>
        <color rgb="FFFF0000"/>
        <rFont val="Calibri"/>
        <family val="2"/>
        <scheme val="minor"/>
      </rPr>
      <t xml:space="preserve">2- Se rebaja la suma de ¢20.009,7 ya que no corresponde a un reintegro del FI </t>
    </r>
  </si>
  <si>
    <t>Egresos reales</t>
  </si>
  <si>
    <t>Diferencia del período</t>
  </si>
  <si>
    <t>Diferencia Bancos - Presupuesto</t>
  </si>
  <si>
    <t>Menos:</t>
  </si>
  <si>
    <t>Devengos</t>
  </si>
  <si>
    <t>Renta devengos proveedores</t>
  </si>
  <si>
    <t xml:space="preserve">Renta salarios </t>
  </si>
  <si>
    <t>Renta dietas</t>
  </si>
  <si>
    <t xml:space="preserve">Renta proveedores </t>
  </si>
  <si>
    <t>CCSS 10.5%</t>
  </si>
  <si>
    <t>Reintegro que se realizó a los funcionarios exonerados por aportes a la pensión voluntaria, sin afectar las subpartidas presupuestarias.</t>
  </si>
  <si>
    <t xml:space="preserve">Devolución % dietas </t>
  </si>
  <si>
    <t>Devolución % retención renta dietas de julio a diciembre 2019</t>
  </si>
  <si>
    <t>Total Renta y devoluciones CCSS</t>
  </si>
  <si>
    <t>Diferencia real</t>
  </si>
  <si>
    <t>Diferencia en la liquidación 2019</t>
  </si>
  <si>
    <t>Diferencia entre real menos liquidación</t>
  </si>
  <si>
    <t>Total diferencias</t>
  </si>
  <si>
    <t>CxC empleados</t>
  </si>
  <si>
    <t>Saldo cuenta por cobrar a empleados que data de períodos anteriores a la fecha, sin afectar las subpartidas presupuestarias. Según lo indicado por Cristina vía Teams</t>
  </si>
  <si>
    <t>Rectificativa Dietas</t>
  </si>
  <si>
    <t xml:space="preserve">Se resta ¢119.379,56 devolución % retención dietas ener+feb 2020. Este monto se rebajó de CU pero no de presupuesto. </t>
  </si>
  <si>
    <t>DEVENGO</t>
  </si>
  <si>
    <t>OP</t>
  </si>
  <si>
    <t>Beneficiario</t>
  </si>
  <si>
    <t>Monto total</t>
  </si>
  <si>
    <t xml:space="preserve">Monto pagado </t>
  </si>
  <si>
    <t>Diferencia</t>
  </si>
  <si>
    <t>ISR</t>
  </si>
  <si>
    <t>Sevin</t>
  </si>
  <si>
    <t>Pineda</t>
  </si>
  <si>
    <t>Dequisa</t>
  </si>
  <si>
    <t>Optec</t>
  </si>
  <si>
    <t>M.Virginia</t>
  </si>
  <si>
    <t>Juan José</t>
  </si>
  <si>
    <t>ISR reportado</t>
  </si>
  <si>
    <t>Renta proveedores 3%</t>
  </si>
  <si>
    <t>AL 31 DE DICIEMBRE 2020</t>
  </si>
  <si>
    <t>INSTITUCIÓN: Consejo Nacional para Investigaciones Científicas y Tecnológicas (CONICIT)</t>
  </si>
  <si>
    <t>CUADRO N.° 1</t>
  </si>
  <si>
    <r>
      <t>ORIGEN Y APLICACIÓN DE RECURSOS PROVENIENTES DE TRANSFERENCIAS ASIGNADAS EN EL PRESUPUESTO NACIONAL</t>
    </r>
    <r>
      <rPr>
        <b/>
        <i/>
        <sz val="12"/>
        <rFont val="Arial"/>
        <family val="2"/>
      </rPr>
      <t xml:space="preserve"> (MONTOS EN MILLONES)</t>
    </r>
  </si>
  <si>
    <r>
      <t xml:space="preserve">Notas: 1. Si se aplican los ingresos en transferencias indicar en la columna de observaciones el destinatario de cada una de las transferencia.
2. Se debe reflejar el resultado por cada transferencia registrada, de manera que se pueda obtener el remanente global de las transferencias incorporadas (ver hoja de cálculo "Ejemplo").
</t>
    </r>
    <r>
      <rPr>
        <i/>
        <sz val="9"/>
        <rFont val="Arial"/>
        <family val="2"/>
      </rPr>
      <t xml:space="preserve">
</t>
    </r>
  </si>
  <si>
    <t>Origen</t>
  </si>
  <si>
    <t>Aplicación de los gastos ejecutados</t>
  </si>
  <si>
    <t>Tipo de transferencia (Corriente o de capital)</t>
  </si>
  <si>
    <t>Concedente (Ministerio o título)</t>
  </si>
  <si>
    <t>Descripción de la finalidad de la transferencia según lo incluido en la Ley de Presupuesto Nacional y su base legal</t>
  </si>
  <si>
    <t>La aplicación de la transferencia es:</t>
  </si>
  <si>
    <t>Monto incorporado en la Ley de Presupuesto Nacional</t>
  </si>
  <si>
    <t>Presupuesto definitivo incorporado por la entidad</t>
  </si>
  <si>
    <t>Ingreso real</t>
  </si>
  <si>
    <t>Composición del gastos según C.E</t>
  </si>
  <si>
    <t>Total gasto ejecutado</t>
  </si>
  <si>
    <t>Remanente</t>
  </si>
  <si>
    <t>Observaciones</t>
  </si>
  <si>
    <t>Partida por objeto del gasto</t>
  </si>
  <si>
    <t>Gasto corriente real</t>
  </si>
  <si>
    <t>Gasto de Capital real</t>
  </si>
  <si>
    <t>Parámetros</t>
  </si>
  <si>
    <t>Transferencia corriente</t>
  </si>
  <si>
    <t>Ministerio de Ciencia y Tecnología</t>
  </si>
  <si>
    <t xml:space="preserve">PARA GASTOS DE OPERACIÓN, SEGÚN LEY N°5048 </t>
  </si>
  <si>
    <t>Libre</t>
  </si>
  <si>
    <t>0 - Remuneraciones</t>
  </si>
  <si>
    <t>Transferencia de capital</t>
  </si>
  <si>
    <t>6 - Transferencias corrientes</t>
  </si>
  <si>
    <t>Pago de incapacidades a funcionarios</t>
  </si>
  <si>
    <t>1 - Servicios</t>
  </si>
  <si>
    <t>Título</t>
  </si>
  <si>
    <t>2 - Materiales y suministros</t>
  </si>
  <si>
    <t>Asamblea Legislativa</t>
  </si>
  <si>
    <t>5 - Bienes duraderos</t>
  </si>
  <si>
    <t>Defensoría de los Habitantes de la República</t>
  </si>
  <si>
    <t>Asociación INTERCIENCIA (Membresía)</t>
  </si>
  <si>
    <t xml:space="preserve">Ministerio de Hacienda (cuota de Organismos Internacionales 2019) </t>
  </si>
  <si>
    <t>TRANSFERENCIA AL FIDEICOMISO 25-02, FONDO PROPYME, SEGÚN LEY N°8262, PARA FINANCIAMIENTO DE PROYECTOS</t>
  </si>
  <si>
    <t>Específica</t>
  </si>
  <si>
    <t>Traslado de recursos provenientes del MICITT para el Fideicomiso 25-02 Fondo Propyme.</t>
  </si>
  <si>
    <t>Ministerio de Agricultura y Ganadería</t>
  </si>
  <si>
    <t>Ministerio de Salud</t>
  </si>
  <si>
    <t>TRANSFERENCIA AL FONDO DE TABACO, SEGÚN LEY N°9028, PARA FINANCIAMIENTO VARIOS</t>
  </si>
  <si>
    <t>Ministerio de Cultura y Juventud</t>
  </si>
  <si>
    <t>TRANSFERENCIA AL FONDO DE INCENTIVOS, SEGÚN LEY N°7169, PARA FINANCIAMIENTO VARIOS</t>
  </si>
  <si>
    <t xml:space="preserve">Instituto Tecnológico de Costa Rica </t>
  </si>
  <si>
    <t>Subtotal</t>
  </si>
  <si>
    <t>Pago de intereses y otros extremos a exfuncionario</t>
  </si>
  <si>
    <t>Universidad De Costa Rica</t>
  </si>
  <si>
    <t>Universidad Nacional</t>
  </si>
  <si>
    <t>Fundación Centro De Alta Tecnología (FUNCENAT)</t>
  </si>
  <si>
    <r>
      <rPr>
        <b/>
        <sz val="11"/>
        <color theme="1"/>
        <rFont val="Arial"/>
        <family val="2"/>
      </rPr>
      <t xml:space="preserve">Nota: </t>
    </r>
    <r>
      <rPr>
        <sz val="11"/>
        <color theme="1"/>
        <rFont val="Arial"/>
        <family val="2"/>
      </rPr>
      <t>El porcentaje de ejecución corresponde al resultado del ejecutado anual entre el monto presupuestado</t>
    </r>
  </si>
  <si>
    <t>Pago renta exfuncionarios</t>
  </si>
  <si>
    <t>Registro no realizados de Planilla adicional RES-SE-017-2020</t>
  </si>
  <si>
    <t>El monto real de  pago  de la planilla adicional de la CCSS por pago a exfuncionarios en el mes de noviembre del 2020 según RES-SE-047.2020, era 2.877.353.00, sin embargo se realizó un registro por 2.082.549.00, quedando sin registrar la suma de 828.296.00 de menos.</t>
  </si>
  <si>
    <t>ISR Salario</t>
  </si>
  <si>
    <t>ISR M. Virginia</t>
  </si>
  <si>
    <t>b) ii) y iv)</t>
  </si>
  <si>
    <t>b) v)</t>
  </si>
  <si>
    <t>Diferencia final</t>
  </si>
  <si>
    <t>EJECUCIÓN PRESUPUESTARIA ANUAL 2020</t>
  </si>
  <si>
    <t>superávit 2019</t>
  </si>
  <si>
    <t>superávit 2018</t>
  </si>
  <si>
    <t xml:space="preserve">Superávit 2019, Fondo Tabaco, Ley 9028 </t>
  </si>
  <si>
    <t>Superávit libre acumulado 2020, Ley 5048</t>
  </si>
  <si>
    <t xml:space="preserve">Superávit 2019, Fondo de Incentivos, Ley 7169 </t>
  </si>
  <si>
    <t xml:space="preserve">Superávit 2020, Fondo de Incentivos, Ley 7169 </t>
  </si>
  <si>
    <t>Superávit 2020, Fondos Propyme, Ley 8262 (3% Propyme)</t>
  </si>
  <si>
    <t>Superávit 2019, Fondos Propyme, Ley 8262 (3% Propyme)</t>
  </si>
  <si>
    <t>total</t>
  </si>
  <si>
    <t>Desglose superávit 5048según liquidación 2019</t>
  </si>
  <si>
    <t>Desglose superávit 3% Propyme según liquidación 2019</t>
  </si>
  <si>
    <t>Disponible</t>
  </si>
  <si>
    <t>TC 2020 (superávit 2020)</t>
  </si>
  <si>
    <t>Superávit 2018, Fondos Propyme, Ley 8262 (3% Propyme)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</si>
</sst>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00\ _P_t_s_-;\-* #,##0.00\ _P_t_s_-;_-* &quot;-&quot;??\ _P_t_s_-;_-@_-"/>
    <numFmt numFmtId="167" formatCode="&quot;₡&quot;#,##0.00"/>
    <numFmt numFmtId="168" formatCode="#.00,,"/>
    <numFmt numFmtId="169" formatCode="#,##0.0"/>
  </numFmts>
  <fonts count="6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0"/>
      <name val="Courier"/>
      <family val="3"/>
    </font>
    <font>
      <sz val="10"/>
      <name val="Courier"/>
      <family val="3"/>
    </font>
    <font>
      <sz val="11"/>
      <name val="Arial Narrow"/>
      <family val="2"/>
    </font>
    <font>
      <b/>
      <sz val="9"/>
      <color theme="1"/>
      <name val="Arial"/>
      <family val="2"/>
    </font>
    <font>
      <sz val="9"/>
      <color theme="1"/>
      <name val="Arial"/>
      <family val="2"/>
    </font>
    <font>
      <b/>
      <sz val="9"/>
      <name val="Arial"/>
      <family val="2"/>
    </font>
    <font>
      <b/>
      <sz val="11"/>
      <name val="Arial"/>
      <family val="2"/>
    </font>
    <font>
      <b/>
      <sz val="11"/>
      <color theme="1"/>
      <name val="Arial"/>
      <family val="2"/>
    </font>
    <font>
      <sz val="11"/>
      <color theme="1"/>
      <name val="Arial"/>
      <family val="2"/>
    </font>
    <font>
      <b/>
      <sz val="11"/>
      <color theme="0"/>
      <name val="Arial"/>
      <family val="2"/>
    </font>
    <font>
      <sz val="10"/>
      <name val="Arial"/>
      <family val="2"/>
    </font>
    <font>
      <sz val="8"/>
      <name val="Arial"/>
      <family val="2"/>
    </font>
    <font>
      <b/>
      <sz val="8"/>
      <name val="Arial"/>
      <family val="2"/>
    </font>
    <font>
      <sz val="9"/>
      <name val="Arial"/>
      <family val="2"/>
    </font>
    <font>
      <b/>
      <sz val="8"/>
      <color rgb="FFFF0000"/>
      <name val="Arial"/>
      <family val="2"/>
    </font>
    <font>
      <sz val="8"/>
      <color rgb="FFFF0000"/>
      <name val="Arial"/>
      <family val="2"/>
    </font>
    <font>
      <b/>
      <sz val="11"/>
      <name val="Verdana"/>
      <family val="2"/>
    </font>
    <font>
      <b/>
      <sz val="11"/>
      <name val="Arial Narrow"/>
      <family val="2"/>
    </font>
    <font>
      <b/>
      <i/>
      <sz val="11"/>
      <name val="Arial Narrow"/>
      <family val="2"/>
    </font>
    <font>
      <b/>
      <sz val="12"/>
      <name val="Arial"/>
      <family val="2"/>
    </font>
    <font>
      <sz val="10"/>
      <name val="Arial"/>
      <family val="2"/>
    </font>
    <font>
      <b/>
      <vertAlign val="superscript"/>
      <sz val="11"/>
      <color theme="0"/>
      <name val="Arial"/>
      <family val="2"/>
    </font>
    <font>
      <b/>
      <u/>
      <sz val="8"/>
      <name val="Arial"/>
      <family val="2"/>
    </font>
    <font>
      <sz val="8"/>
      <color indexed="62"/>
      <name val="Arial"/>
      <family val="2"/>
    </font>
    <font>
      <sz val="8"/>
      <color indexed="10"/>
      <name val="Arial"/>
      <family val="2"/>
    </font>
    <font>
      <b/>
      <u/>
      <sz val="8"/>
      <color rgb="FFFF0000"/>
      <name val="Arial"/>
      <family val="2"/>
    </font>
    <font>
      <sz val="10"/>
      <name val="Calibri"/>
      <family val="2"/>
      <scheme val="minor"/>
    </font>
    <font>
      <b/>
      <sz val="10"/>
      <name val="Calibri"/>
      <family val="2"/>
      <scheme val="minor"/>
    </font>
    <font>
      <sz val="10"/>
      <color theme="1"/>
      <name val="Franklin Gothic Book"/>
      <family val="2"/>
    </font>
    <font>
      <b/>
      <sz val="10"/>
      <name val="Franklin Gothic Book"/>
      <family val="2"/>
    </font>
    <font>
      <sz val="10"/>
      <name val="Franklin Gothic Book"/>
      <family val="2"/>
    </font>
    <font>
      <b/>
      <vertAlign val="superscript"/>
      <sz val="10"/>
      <name val="Franklin Gothic Book"/>
      <family val="2"/>
    </font>
    <font>
      <sz val="10"/>
      <color rgb="FF000000"/>
      <name val="Franklin Gothic Book"/>
      <family val="2"/>
    </font>
    <font>
      <b/>
      <sz val="11"/>
      <color theme="0"/>
      <name val="Arial Narrow"/>
      <family val="2"/>
    </font>
    <font>
      <vertAlign val="superscript"/>
      <sz val="11"/>
      <color theme="1"/>
      <name val="Arial"/>
      <family val="2"/>
    </font>
    <font>
      <b/>
      <sz val="12"/>
      <name val="Arial Narrow"/>
      <family val="2"/>
    </font>
    <font>
      <b/>
      <sz val="12"/>
      <color theme="0"/>
      <name val="Arial Narrow"/>
      <family val="2"/>
    </font>
    <font>
      <b/>
      <sz val="14"/>
      <name val="Arial Narrow"/>
      <family val="2"/>
    </font>
    <font>
      <sz val="10"/>
      <color rgb="FF000000"/>
      <name val="Arial"/>
      <family val="2"/>
    </font>
    <font>
      <b/>
      <sz val="10"/>
      <color rgb="FF000000"/>
      <name val="Arial"/>
      <family val="2"/>
    </font>
    <font>
      <b/>
      <sz val="10"/>
      <color theme="0" tint="-4.9989318521683403E-2"/>
      <name val="Arial"/>
      <family val="2"/>
    </font>
    <font>
      <sz val="10"/>
      <color rgb="FF000000"/>
      <name val="Cambria"/>
      <family val="1"/>
    </font>
    <font>
      <b/>
      <sz val="10"/>
      <name val="Arial"/>
      <family val="2"/>
    </font>
    <font>
      <sz val="11"/>
      <name val="Arial"/>
      <family val="2"/>
    </font>
    <font>
      <sz val="11"/>
      <color theme="0"/>
      <name val="Arial"/>
      <family val="2"/>
    </font>
    <font>
      <sz val="11"/>
      <color rgb="FFFF0000"/>
      <name val="Arial"/>
      <family val="2"/>
    </font>
    <font>
      <b/>
      <sz val="14"/>
      <name val="Arial"/>
      <family val="2"/>
    </font>
    <font>
      <sz val="11"/>
      <color rgb="FFFF0000"/>
      <name val="Calibri"/>
      <family val="2"/>
      <scheme val="minor"/>
    </font>
    <font>
      <sz val="11"/>
      <color theme="0"/>
      <name val="Calibri"/>
      <family val="2"/>
      <scheme val="minor"/>
    </font>
    <font>
      <b/>
      <sz val="12"/>
      <name val="Calibri"/>
      <family val="2"/>
      <scheme val="minor"/>
    </font>
    <font>
      <sz val="11"/>
      <name val="Calibri"/>
      <family val="2"/>
      <scheme val="minor"/>
    </font>
    <font>
      <b/>
      <sz val="9"/>
      <color indexed="81"/>
      <name val="Tahoma"/>
      <family val="2"/>
    </font>
    <font>
      <sz val="9"/>
      <color indexed="81"/>
      <name val="Tahoma"/>
      <family val="2"/>
    </font>
    <font>
      <b/>
      <i/>
      <sz val="12"/>
      <name val="Arial"/>
      <family val="2"/>
    </font>
    <font>
      <b/>
      <i/>
      <sz val="9"/>
      <name val="Arial"/>
      <family val="2"/>
    </font>
    <font>
      <i/>
      <sz val="9"/>
      <name val="Arial"/>
      <family val="2"/>
    </font>
    <font>
      <b/>
      <sz val="12"/>
      <color theme="0"/>
      <name val="Arial"/>
      <family val="2"/>
    </font>
    <font>
      <b/>
      <sz val="10"/>
      <color theme="0"/>
      <name val="Arial"/>
      <family val="2"/>
    </font>
    <font>
      <b/>
      <sz val="9"/>
      <color indexed="81"/>
      <name val="Tahoma"/>
      <charset val="1"/>
    </font>
    <font>
      <sz val="9"/>
      <color indexed="81"/>
      <name val="Tahoma"/>
      <charset val="1"/>
    </font>
    <font>
      <b/>
      <sz val="10"/>
      <color theme="1"/>
      <name val="Franklin Gothic Book"/>
      <family val="2"/>
    </font>
  </fonts>
  <fills count="21">
    <fill>
      <patternFill patternType="none"/>
    </fill>
    <fill>
      <patternFill patternType="gray125"/>
    </fill>
    <fill>
      <patternFill patternType="solid">
        <fgColor theme="4" tint="-0.249977111117893"/>
        <bgColor indexed="64"/>
      </patternFill>
    </fill>
    <fill>
      <patternFill patternType="solid">
        <fgColor rgb="FF92D050"/>
        <bgColor indexed="64"/>
      </patternFill>
    </fill>
    <fill>
      <patternFill patternType="solid">
        <fgColor theme="4" tint="-0.249977111117893"/>
        <bgColor theme="4" tint="0.79998168889431442"/>
      </patternFill>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002060"/>
        <bgColor rgb="FF000000"/>
      </patternFill>
    </fill>
    <fill>
      <patternFill patternType="solid">
        <fgColor theme="2" tint="-0.249977111117893"/>
        <bgColor indexed="64"/>
      </patternFill>
    </fill>
    <fill>
      <patternFill patternType="solid">
        <fgColor rgb="FFFF99FF"/>
        <bgColor indexed="64"/>
      </patternFill>
    </fill>
    <fill>
      <patternFill patternType="solid">
        <fgColor theme="4"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9" tint="-0.249977111117893"/>
        <bgColor indexed="64"/>
      </patternFill>
    </fill>
    <fill>
      <patternFill patternType="solid">
        <fgColor rgb="FF1064B0"/>
        <bgColor indexed="64"/>
      </patternFill>
    </fill>
    <fill>
      <patternFill patternType="solid">
        <fgColor rgb="FF147EDE"/>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27">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xf numFmtId="165" fontId="6" fillId="0" borderId="0" applyFont="0" applyFill="0" applyBorder="0" applyAlignment="0" applyProtection="0"/>
    <xf numFmtId="164" fontId="1"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15" fillId="0" borderId="0"/>
    <xf numFmtId="0" fontId="4" fillId="0" borderId="0"/>
    <xf numFmtId="9" fontId="1" fillId="0" borderId="0" applyFont="0" applyFill="0" applyBorder="0" applyAlignment="0" applyProtection="0"/>
    <xf numFmtId="0" fontId="25" fillId="0" borderId="0"/>
    <xf numFmtId="164" fontId="1"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4"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43" fontId="4" fillId="0" borderId="0" applyFont="0" applyFill="0" applyBorder="0" applyAlignment="0" applyProtection="0"/>
  </cellStyleXfs>
  <cellXfs count="717">
    <xf numFmtId="0" fontId="0" fillId="0" borderId="0" xfId="0"/>
    <xf numFmtId="164" fontId="0" fillId="0" borderId="0" xfId="1" applyFont="1"/>
    <xf numFmtId="164" fontId="0" fillId="0" borderId="0" xfId="0" applyNumberFormat="1"/>
    <xf numFmtId="0" fontId="0" fillId="0" borderId="0" xfId="0" applyFill="1"/>
    <xf numFmtId="164" fontId="0" fillId="0" borderId="0" xfId="1" applyFont="1" applyFill="1"/>
    <xf numFmtId="164" fontId="0" fillId="0" borderId="0" xfId="1" applyFont="1" applyFill="1" applyBorder="1"/>
    <xf numFmtId="0" fontId="0" fillId="0" borderId="0" xfId="0" applyFill="1" applyBorder="1"/>
    <xf numFmtId="164" fontId="9" fillId="0" borderId="0" xfId="1" applyFont="1" applyFill="1" applyBorder="1"/>
    <xf numFmtId="0" fontId="8" fillId="0" borderId="0" xfId="0" applyFont="1" applyFill="1" applyBorder="1" applyAlignment="1">
      <alignment horizontal="center"/>
    </xf>
    <xf numFmtId="0" fontId="0" fillId="0" borderId="0" xfId="0"/>
    <xf numFmtId="9" fontId="0" fillId="0" borderId="0" xfId="2" applyFont="1" applyFill="1"/>
    <xf numFmtId="0" fontId="0" fillId="0" borderId="0" xfId="0" applyFont="1"/>
    <xf numFmtId="0" fontId="12" fillId="0" borderId="8" xfId="0" applyFont="1" applyBorder="1"/>
    <xf numFmtId="164" fontId="12" fillId="0" borderId="0" xfId="1" applyFont="1" applyFill="1" applyBorder="1"/>
    <xf numFmtId="164" fontId="13" fillId="0" borderId="9" xfId="1" applyFont="1" applyFill="1" applyBorder="1"/>
    <xf numFmtId="0" fontId="13" fillId="0" borderId="8" xfId="0" applyFont="1" applyBorder="1"/>
    <xf numFmtId="164" fontId="13" fillId="0" borderId="0" xfId="1" applyFont="1" applyFill="1" applyBorder="1"/>
    <xf numFmtId="164" fontId="13" fillId="0" borderId="0" xfId="1" applyFont="1" applyBorder="1"/>
    <xf numFmtId="164" fontId="12" fillId="0" borderId="3" xfId="1" applyFont="1" applyFill="1" applyBorder="1"/>
    <xf numFmtId="164" fontId="13" fillId="0" borderId="1" xfId="0" applyNumberFormat="1" applyFont="1" applyBorder="1"/>
    <xf numFmtId="0" fontId="12" fillId="0" borderId="1" xfId="0" applyFont="1" applyBorder="1"/>
    <xf numFmtId="164" fontId="12" fillId="0" borderId="1" xfId="0" applyNumberFormat="1" applyFont="1" applyBorder="1"/>
    <xf numFmtId="0" fontId="13" fillId="0" borderId="0" xfId="0" applyFont="1"/>
    <xf numFmtId="0" fontId="14" fillId="2" borderId="2" xfId="0" applyFont="1" applyFill="1" applyBorder="1" applyAlignment="1">
      <alignment horizontal="left" vertical="center"/>
    </xf>
    <xf numFmtId="0" fontId="14" fillId="2" borderId="1" xfId="0" applyFont="1" applyFill="1" applyBorder="1" applyAlignment="1">
      <alignment horizontal="center" vertical="center" wrapText="1"/>
    </xf>
    <xf numFmtId="164" fontId="14" fillId="2" borderId="1" xfId="1" applyFont="1" applyFill="1" applyBorder="1" applyAlignment="1">
      <alignment horizontal="center" vertical="center"/>
    </xf>
    <xf numFmtId="9" fontId="0" fillId="0" borderId="0" xfId="2" applyFont="1"/>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64" fontId="13" fillId="0" borderId="5" xfId="1" applyFont="1" applyFill="1" applyBorder="1"/>
    <xf numFmtId="9" fontId="12" fillId="0" borderId="1" xfId="2" applyFont="1" applyBorder="1" applyAlignment="1">
      <alignment horizontal="center"/>
    </xf>
    <xf numFmtId="0" fontId="13" fillId="0" borderId="8" xfId="0" applyFont="1" applyFill="1" applyBorder="1"/>
    <xf numFmtId="0" fontId="7" fillId="0" borderId="0" xfId="12" applyFont="1"/>
    <xf numFmtId="0" fontId="22" fillId="0" borderId="0" xfId="12" applyFont="1"/>
    <xf numFmtId="4" fontId="22" fillId="0" borderId="0" xfId="12" applyNumberFormat="1" applyFont="1"/>
    <xf numFmtId="4" fontId="7" fillId="0" borderId="0" xfId="12" applyNumberFormat="1" applyFont="1"/>
    <xf numFmtId="164" fontId="13" fillId="0" borderId="8" xfId="1" applyFont="1" applyBorder="1"/>
    <xf numFmtId="164" fontId="13" fillId="0" borderId="8" xfId="1" applyFont="1" applyFill="1" applyBorder="1"/>
    <xf numFmtId="164" fontId="14" fillId="2" borderId="2" xfId="0" applyNumberFormat="1" applyFont="1" applyFill="1" applyBorder="1" applyAlignment="1">
      <alignment horizontal="left" vertical="center"/>
    </xf>
    <xf numFmtId="9" fontId="13" fillId="0" borderId="1" xfId="2" applyFont="1" applyBorder="1" applyAlignment="1">
      <alignment horizontal="center"/>
    </xf>
    <xf numFmtId="0" fontId="13" fillId="0" borderId="0" xfId="0" applyFont="1" applyFill="1" applyBorder="1"/>
    <xf numFmtId="164" fontId="0" fillId="0" borderId="0" xfId="0" applyNumberFormat="1" applyFill="1"/>
    <xf numFmtId="0" fontId="13" fillId="0" borderId="1" xfId="0" applyFont="1" applyFill="1" applyBorder="1"/>
    <xf numFmtId="0" fontId="0" fillId="0" borderId="0" xfId="0" applyFill="1" applyAlignment="1">
      <alignment horizontal="left"/>
    </xf>
    <xf numFmtId="164" fontId="2" fillId="0" borderId="0" xfId="1" applyNumberFormat="1" applyFont="1" applyFill="1" applyBorder="1"/>
    <xf numFmtId="164" fontId="0" fillId="0" borderId="0" xfId="1" applyFont="1" applyBorder="1"/>
    <xf numFmtId="0" fontId="16" fillId="0" borderId="0" xfId="12" applyFont="1" applyBorder="1"/>
    <xf numFmtId="0" fontId="17" fillId="0" borderId="0" xfId="12" applyFont="1" applyFill="1" applyBorder="1" applyAlignment="1">
      <alignment horizontal="right"/>
    </xf>
    <xf numFmtId="0" fontId="17" fillId="0" borderId="0" xfId="12" applyFont="1" applyFill="1" applyBorder="1" applyAlignment="1">
      <alignment horizontal="center"/>
    </xf>
    <xf numFmtId="0" fontId="17" fillId="0" borderId="1" xfId="12" applyFont="1" applyFill="1" applyBorder="1" applyAlignment="1">
      <alignment horizontal="right" vertical="center" wrapText="1"/>
    </xf>
    <xf numFmtId="0" fontId="17" fillId="0" borderId="1" xfId="12" applyFont="1" applyFill="1" applyBorder="1" applyAlignment="1">
      <alignment horizontal="center" vertical="center" wrapText="1"/>
    </xf>
    <xf numFmtId="0" fontId="16" fillId="0" borderId="0" xfId="12" applyFont="1"/>
    <xf numFmtId="0" fontId="16" fillId="0" borderId="8" xfId="12" applyFont="1" applyBorder="1"/>
    <xf numFmtId="0" fontId="16" fillId="0" borderId="9" xfId="12" applyFont="1" applyBorder="1"/>
    <xf numFmtId="0" fontId="16" fillId="0" borderId="0" xfId="12" applyFont="1" applyFill="1" applyAlignment="1">
      <alignment horizontal="right"/>
    </xf>
    <xf numFmtId="0" fontId="16" fillId="0" borderId="0" xfId="12" applyFont="1" applyFill="1"/>
    <xf numFmtId="0" fontId="17" fillId="0" borderId="8" xfId="12" applyFont="1" applyBorder="1" applyAlignment="1">
      <alignment horizontal="right"/>
    </xf>
    <xf numFmtId="0" fontId="17" fillId="0" borderId="0" xfId="12" applyFont="1" applyBorder="1"/>
    <xf numFmtId="0" fontId="17" fillId="0" borderId="9" xfId="12" applyFont="1" applyBorder="1"/>
    <xf numFmtId="0" fontId="17" fillId="0" borderId="0" xfId="12" applyFont="1" applyFill="1" applyBorder="1"/>
    <xf numFmtId="0" fontId="17" fillId="0" borderId="0" xfId="12" applyFont="1"/>
    <xf numFmtId="0" fontId="16" fillId="0" borderId="0" xfId="12" applyFont="1" applyFill="1" applyBorder="1" applyAlignment="1">
      <alignment horizontal="right"/>
    </xf>
    <xf numFmtId="0" fontId="16" fillId="0" borderId="0" xfId="12" applyFont="1" applyFill="1" applyBorder="1"/>
    <xf numFmtId="0" fontId="17" fillId="0" borderId="0" xfId="12" applyFont="1" applyBorder="1" applyAlignment="1">
      <alignment horizontal="right"/>
    </xf>
    <xf numFmtId="0" fontId="27" fillId="0" borderId="0" xfId="12" applyFont="1" applyBorder="1"/>
    <xf numFmtId="0" fontId="16" fillId="0" borderId="0" xfId="12" applyFont="1" applyBorder="1" applyAlignment="1">
      <alignment horizontal="right"/>
    </xf>
    <xf numFmtId="0" fontId="28" fillId="0" borderId="0" xfId="12" applyFont="1" applyBorder="1"/>
    <xf numFmtId="0" fontId="28" fillId="0" borderId="9" xfId="12" applyFont="1" applyBorder="1"/>
    <xf numFmtId="0" fontId="16" fillId="0" borderId="8" xfId="12" applyFont="1" applyBorder="1" applyAlignment="1">
      <alignment vertical="center"/>
    </xf>
    <xf numFmtId="0" fontId="16" fillId="0" borderId="0" xfId="12" applyFont="1" applyBorder="1" applyAlignment="1">
      <alignment vertical="center"/>
    </xf>
    <xf numFmtId="0" fontId="16" fillId="0" borderId="9" xfId="12" applyFont="1" applyBorder="1" applyAlignment="1">
      <alignment horizontal="right" vertical="center"/>
    </xf>
    <xf numFmtId="0" fontId="17" fillId="0" borderId="0" xfId="12" applyFont="1" applyFill="1" applyBorder="1" applyAlignment="1">
      <alignment horizontal="right" vertical="center"/>
    </xf>
    <xf numFmtId="0" fontId="27" fillId="0" borderId="0" xfId="12" applyFont="1" applyBorder="1" applyAlignment="1">
      <alignment vertical="center" wrapText="1"/>
    </xf>
    <xf numFmtId="0" fontId="16" fillId="0" borderId="0" xfId="12" applyFont="1" applyAlignment="1">
      <alignment vertical="center"/>
    </xf>
    <xf numFmtId="0" fontId="16" fillId="0" borderId="0" xfId="12" applyFont="1" applyFill="1" applyBorder="1" applyAlignment="1">
      <alignment horizontal="right" vertical="center"/>
    </xf>
    <xf numFmtId="0" fontId="16" fillId="0" borderId="0" xfId="12" applyFont="1" applyBorder="1" applyAlignment="1">
      <alignment vertical="center" wrapText="1"/>
    </xf>
    <xf numFmtId="0" fontId="16" fillId="0" borderId="9" xfId="12" applyFont="1" applyBorder="1" applyAlignment="1">
      <alignment horizontal="right"/>
    </xf>
    <xf numFmtId="0" fontId="16" fillId="0" borderId="15" xfId="12" applyFont="1" applyBorder="1"/>
    <xf numFmtId="0" fontId="16" fillId="0" borderId="16" xfId="12" applyFont="1" applyBorder="1"/>
    <xf numFmtId="0" fontId="16" fillId="0" borderId="17" xfId="12" applyFont="1" applyBorder="1"/>
    <xf numFmtId="0" fontId="16" fillId="0" borderId="16" xfId="12" applyFont="1" applyBorder="1" applyAlignment="1">
      <alignment horizontal="right"/>
    </xf>
    <xf numFmtId="0" fontId="29" fillId="0" borderId="0" xfId="12" applyFont="1" applyBorder="1"/>
    <xf numFmtId="0" fontId="16" fillId="0" borderId="16" xfId="12" applyFont="1" applyFill="1" applyBorder="1" applyAlignment="1">
      <alignment horizontal="right"/>
    </xf>
    <xf numFmtId="0" fontId="27" fillId="0" borderId="0" xfId="12" applyFont="1" applyFill="1" applyBorder="1"/>
    <xf numFmtId="0" fontId="29" fillId="0" borderId="8" xfId="12" applyFont="1" applyBorder="1"/>
    <xf numFmtId="0" fontId="29" fillId="0" borderId="9" xfId="12" applyFont="1" applyBorder="1"/>
    <xf numFmtId="0" fontId="16" fillId="0" borderId="8" xfId="12" applyFont="1" applyFill="1" applyBorder="1"/>
    <xf numFmtId="0" fontId="17" fillId="0" borderId="9" xfId="12" applyFont="1" applyFill="1" applyBorder="1"/>
    <xf numFmtId="0" fontId="16" fillId="0" borderId="0" xfId="12" applyFont="1" applyBorder="1" applyAlignment="1">
      <alignment horizontal="right" vertical="center"/>
    </xf>
    <xf numFmtId="0" fontId="16" fillId="0" borderId="9" xfId="12" applyFont="1" applyBorder="1" applyAlignment="1">
      <alignment vertical="center"/>
    </xf>
    <xf numFmtId="0" fontId="17" fillId="0" borderId="8" xfId="12" applyFont="1" applyFill="1" applyBorder="1" applyAlignment="1">
      <alignment horizontal="right"/>
    </xf>
    <xf numFmtId="0" fontId="17" fillId="0" borderId="0" xfId="12" applyFont="1" applyBorder="1" applyAlignment="1">
      <alignment horizontal="center"/>
    </xf>
    <xf numFmtId="0" fontId="17" fillId="0" borderId="8" xfId="12" applyFont="1" applyBorder="1"/>
    <xf numFmtId="0" fontId="16" fillId="0" borderId="16" xfId="12" applyFont="1" applyFill="1" applyBorder="1"/>
    <xf numFmtId="49" fontId="17" fillId="0" borderId="0" xfId="12" applyNumberFormat="1" applyFont="1" applyBorder="1"/>
    <xf numFmtId="0" fontId="4" fillId="0" borderId="9" xfId="12" applyBorder="1"/>
    <xf numFmtId="0" fontId="16" fillId="0" borderId="0" xfId="12" applyFont="1" applyBorder="1" applyAlignment="1">
      <alignment horizontal="center"/>
    </xf>
    <xf numFmtId="0" fontId="4" fillId="0" borderId="0" xfId="12" applyBorder="1"/>
    <xf numFmtId="0" fontId="19" fillId="0" borderId="0" xfId="12" applyFont="1" applyFill="1" applyBorder="1" applyAlignment="1">
      <alignment horizontal="right"/>
    </xf>
    <xf numFmtId="0" fontId="30" fillId="0" borderId="0" xfId="12" applyFont="1" applyFill="1" applyBorder="1"/>
    <xf numFmtId="0" fontId="20" fillId="0" borderId="0" xfId="12" applyFont="1" applyFill="1" applyBorder="1" applyAlignment="1">
      <alignment horizontal="right"/>
    </xf>
    <xf numFmtId="0" fontId="20" fillId="0" borderId="0" xfId="12" applyFont="1" applyFill="1" applyBorder="1"/>
    <xf numFmtId="0" fontId="16" fillId="0" borderId="10" xfId="12" applyFont="1" applyFill="1" applyBorder="1" applyAlignment="1">
      <alignment horizontal="right" vertical="center"/>
    </xf>
    <xf numFmtId="0" fontId="31" fillId="0" borderId="0" xfId="12" applyFont="1" applyFill="1" applyBorder="1" applyAlignment="1">
      <alignment horizontal="left"/>
    </xf>
    <xf numFmtId="0" fontId="16" fillId="0" borderId="0" xfId="12" applyFont="1" applyFill="1" applyAlignment="1">
      <alignment horizontal="left" wrapText="1"/>
    </xf>
    <xf numFmtId="0" fontId="32" fillId="0" borderId="0" xfId="12" applyFont="1" applyFill="1"/>
    <xf numFmtId="0" fontId="18" fillId="0" borderId="0" xfId="12" applyFont="1"/>
    <xf numFmtId="0" fontId="18" fillId="0" borderId="0" xfId="12" applyFont="1" applyAlignment="1">
      <alignment wrapText="1"/>
    </xf>
    <xf numFmtId="0" fontId="0" fillId="0" borderId="0" xfId="0"/>
    <xf numFmtId="0" fontId="0" fillId="0" borderId="0" xfId="0" applyAlignment="1">
      <alignment vertical="center"/>
    </xf>
    <xf numFmtId="0" fontId="12" fillId="0" borderId="13" xfId="0" applyFont="1" applyBorder="1"/>
    <xf numFmtId="164" fontId="12" fillId="0" borderId="14" xfId="1" applyFont="1" applyFill="1" applyBorder="1"/>
    <xf numFmtId="164" fontId="13" fillId="0" borderId="11" xfId="1" applyFont="1" applyFill="1" applyBorder="1"/>
    <xf numFmtId="164" fontId="9" fillId="0" borderId="14" xfId="1" applyFont="1" applyFill="1" applyBorder="1"/>
    <xf numFmtId="0" fontId="0" fillId="0" borderId="11" xfId="0" applyBorder="1"/>
    <xf numFmtId="0" fontId="13" fillId="0" borderId="13" xfId="0" applyFont="1" applyFill="1" applyBorder="1"/>
    <xf numFmtId="164" fontId="13" fillId="0" borderId="13" xfId="1" applyFont="1" applyFill="1" applyBorder="1"/>
    <xf numFmtId="164" fontId="13" fillId="0" borderId="6" xfId="1" applyFont="1" applyFill="1" applyBorder="1"/>
    <xf numFmtId="164" fontId="13" fillId="0" borderId="7" xfId="1" applyFont="1" applyFill="1" applyBorder="1"/>
    <xf numFmtId="164" fontId="9" fillId="0" borderId="3" xfId="1" applyFont="1" applyFill="1" applyBorder="1"/>
    <xf numFmtId="164" fontId="16" fillId="0" borderId="0" xfId="1" applyFont="1" applyBorder="1"/>
    <xf numFmtId="0" fontId="21" fillId="0" borderId="0" xfId="14" applyFont="1" applyAlignment="1">
      <alignment horizontal="center"/>
    </xf>
    <xf numFmtId="0" fontId="33" fillId="0" borderId="0" xfId="0" applyFont="1" applyFill="1" applyAlignment="1">
      <alignment horizontal="center" vertical="center"/>
    </xf>
    <xf numFmtId="0" fontId="33" fillId="0" borderId="0" xfId="0" applyFont="1" applyFill="1" applyAlignment="1">
      <alignment horizontal="center" vertical="center" wrapText="1"/>
    </xf>
    <xf numFmtId="0" fontId="33" fillId="0" borderId="0" xfId="0" applyFont="1" applyFill="1" applyAlignment="1">
      <alignment horizontal="left" vertical="center" wrapText="1"/>
    </xf>
    <xf numFmtId="0" fontId="33" fillId="0" borderId="0" xfId="0" applyFont="1" applyFill="1" applyAlignment="1">
      <alignment horizontal="center" vertical="top"/>
    </xf>
    <xf numFmtId="0" fontId="33" fillId="0" borderId="0" xfId="0" applyFont="1" applyFill="1" applyAlignment="1">
      <alignment horizontal="left" vertical="center"/>
    </xf>
    <xf numFmtId="0" fontId="34" fillId="0" borderId="6" xfId="0" applyFont="1" applyFill="1" applyBorder="1" applyAlignment="1">
      <alignment horizontal="center" vertical="center" wrapText="1"/>
    </xf>
    <xf numFmtId="0" fontId="34" fillId="0" borderId="6"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vertical="top" wrapText="1"/>
    </xf>
    <xf numFmtId="14" fontId="35" fillId="0" borderId="1" xfId="0" applyNumberFormat="1" applyFont="1" applyFill="1" applyBorder="1" applyAlignment="1">
      <alignment horizontal="center" vertical="center"/>
    </xf>
    <xf numFmtId="0" fontId="35" fillId="0" borderId="1" xfId="0" applyFont="1" applyFill="1" applyBorder="1" applyAlignment="1">
      <alignment horizontal="left" vertical="center" wrapText="1"/>
    </xf>
    <xf numFmtId="167" fontId="35" fillId="0" borderId="1" xfId="0" applyNumberFormat="1" applyFont="1" applyFill="1" applyBorder="1" applyAlignment="1">
      <alignment horizontal="center" vertical="center"/>
    </xf>
    <xf numFmtId="0" fontId="35" fillId="0" borderId="1" xfId="0" applyFont="1" applyFill="1" applyBorder="1" applyAlignment="1">
      <alignment horizontal="center" vertical="center"/>
    </xf>
    <xf numFmtId="14" fontId="35" fillId="0" borderId="1" xfId="0" applyNumberFormat="1" applyFont="1" applyFill="1" applyBorder="1" applyAlignment="1">
      <alignment horizontal="center" vertical="center" wrapText="1"/>
    </xf>
    <xf numFmtId="167" fontId="35"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top" wrapText="1"/>
    </xf>
    <xf numFmtId="0" fontId="33" fillId="0" borderId="1" xfId="0" applyFont="1" applyFill="1" applyBorder="1" applyAlignment="1">
      <alignment horizontal="center" vertical="center" wrapText="1"/>
    </xf>
    <xf numFmtId="0" fontId="35" fillId="0" borderId="1" xfId="0" applyNumberFormat="1" applyFont="1" applyFill="1" applyBorder="1" applyAlignment="1">
      <alignment horizontal="center" vertical="center"/>
    </xf>
    <xf numFmtId="0" fontId="33" fillId="0" borderId="1" xfId="0" applyFont="1" applyFill="1" applyBorder="1" applyAlignment="1">
      <alignment horizontal="left" vertical="center" wrapText="1"/>
    </xf>
    <xf numFmtId="167" fontId="33" fillId="0" borderId="1" xfId="0" applyNumberFormat="1" applyFont="1" applyFill="1" applyBorder="1" applyAlignment="1">
      <alignment horizontal="center" vertical="center"/>
    </xf>
    <xf numFmtId="0" fontId="35" fillId="0" borderId="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3" fillId="0" borderId="4" xfId="0" applyFont="1" applyFill="1" applyBorder="1" applyAlignment="1">
      <alignment horizontal="center" vertical="top" wrapText="1"/>
    </xf>
    <xf numFmtId="14" fontId="35" fillId="0" borderId="4" xfId="0" applyNumberFormat="1" applyFont="1" applyFill="1" applyBorder="1" applyAlignment="1">
      <alignment horizontal="center" vertical="center"/>
    </xf>
    <xf numFmtId="0" fontId="35" fillId="0" borderId="4" xfId="0" applyFont="1" applyFill="1" applyBorder="1" applyAlignment="1">
      <alignment horizontal="left" vertical="center" wrapText="1"/>
    </xf>
    <xf numFmtId="0" fontId="33" fillId="0" borderId="0" xfId="0" applyFont="1" applyFill="1"/>
    <xf numFmtId="0" fontId="33" fillId="0" borderId="0" xfId="0" applyFont="1" applyFill="1" applyAlignment="1">
      <alignment horizontal="left"/>
    </xf>
    <xf numFmtId="167" fontId="35" fillId="0" borderId="0" xfId="0" applyNumberFormat="1" applyFont="1" applyFill="1" applyAlignment="1">
      <alignment horizontal="center" vertical="center"/>
    </xf>
    <xf numFmtId="0" fontId="35" fillId="0" borderId="0" xfId="0" applyFont="1" applyFill="1" applyAlignment="1">
      <alignment horizontal="center" vertical="center"/>
    </xf>
    <xf numFmtId="165" fontId="33" fillId="0" borderId="0" xfId="18" applyFont="1" applyFill="1" applyAlignment="1">
      <alignment horizontal="center" vertical="center" wrapText="1"/>
    </xf>
    <xf numFmtId="164" fontId="33" fillId="0" borderId="0" xfId="0" applyNumberFormat="1" applyFont="1" applyFill="1" applyAlignment="1">
      <alignment horizontal="center" vertical="center" wrapText="1"/>
    </xf>
    <xf numFmtId="167" fontId="33" fillId="0" borderId="0" xfId="0" applyNumberFormat="1" applyFont="1" applyFill="1" applyAlignment="1">
      <alignment horizontal="center" vertical="top"/>
    </xf>
    <xf numFmtId="4" fontId="33" fillId="0" borderId="0" xfId="0" applyNumberFormat="1" applyFont="1" applyFill="1" applyAlignment="1">
      <alignment horizontal="center" vertical="center" wrapText="1"/>
    </xf>
    <xf numFmtId="165" fontId="33" fillId="0" borderId="0" xfId="18" applyFont="1" applyFill="1" applyAlignment="1">
      <alignment horizontal="center" vertical="top"/>
    </xf>
    <xf numFmtId="0" fontId="38" fillId="6" borderId="10" xfId="12" applyFont="1" applyFill="1" applyBorder="1"/>
    <xf numFmtId="0" fontId="0" fillId="0" borderId="8" xfId="0" applyBorder="1" applyAlignment="1">
      <alignment horizontal="left" indent="2"/>
    </xf>
    <xf numFmtId="0" fontId="0" fillId="0" borderId="13" xfId="0" applyBorder="1" applyAlignment="1">
      <alignment horizontal="left" indent="2"/>
    </xf>
    <xf numFmtId="0" fontId="16" fillId="0" borderId="12" xfId="12" applyFont="1" applyBorder="1" applyAlignment="1">
      <alignment vertical="center"/>
    </xf>
    <xf numFmtId="0" fontId="0" fillId="0" borderId="9" xfId="0" applyBorder="1"/>
    <xf numFmtId="168" fontId="16" fillId="0" borderId="0" xfId="11" applyNumberFormat="1" applyFont="1" applyBorder="1"/>
    <xf numFmtId="168" fontId="16" fillId="0" borderId="0" xfId="12" applyNumberFormat="1" applyFont="1" applyBorder="1"/>
    <xf numFmtId="168" fontId="17" fillId="0" borderId="1" xfId="11" applyNumberFormat="1" applyFont="1" applyBorder="1" applyAlignment="1">
      <alignment horizontal="center" vertical="center" wrapText="1"/>
    </xf>
    <xf numFmtId="168" fontId="16" fillId="0" borderId="8" xfId="11" applyNumberFormat="1" applyFont="1" applyBorder="1"/>
    <xf numFmtId="168" fontId="16" fillId="0" borderId="5" xfId="12" applyNumberFormat="1" applyFont="1" applyBorder="1"/>
    <xf numFmtId="168" fontId="16" fillId="0" borderId="4" xfId="12" applyNumberFormat="1" applyFont="1" applyBorder="1"/>
    <xf numFmtId="168" fontId="10" fillId="0" borderId="8" xfId="11" applyNumberFormat="1" applyFont="1" applyBorder="1"/>
    <xf numFmtId="168" fontId="10" fillId="0" borderId="5" xfId="11" applyNumberFormat="1" applyFont="1" applyBorder="1"/>
    <xf numFmtId="168" fontId="17" fillId="0" borderId="8" xfId="11" applyNumberFormat="1" applyFont="1" applyBorder="1"/>
    <xf numFmtId="168" fontId="17" fillId="0" borderId="5" xfId="11" applyNumberFormat="1" applyFont="1" applyBorder="1"/>
    <xf numFmtId="168" fontId="16" fillId="0" borderId="5" xfId="11" applyNumberFormat="1" applyFont="1" applyBorder="1"/>
    <xf numFmtId="168" fontId="10" fillId="0" borderId="8" xfId="11" applyNumberFormat="1" applyFont="1" applyBorder="1" applyAlignment="1">
      <alignment vertical="center"/>
    </xf>
    <xf numFmtId="168" fontId="10" fillId="0" borderId="5" xfId="11" applyNumberFormat="1" applyFont="1" applyBorder="1" applyAlignment="1">
      <alignment vertical="center"/>
    </xf>
    <xf numFmtId="168" fontId="16" fillId="0" borderId="8" xfId="11" applyNumberFormat="1" applyFont="1" applyBorder="1" applyAlignment="1">
      <alignment vertical="center"/>
    </xf>
    <xf numFmtId="168" fontId="16" fillId="0" borderId="5" xfId="11" applyNumberFormat="1" applyFont="1" applyBorder="1" applyAlignment="1">
      <alignment vertical="center"/>
    </xf>
    <xf numFmtId="168" fontId="16" fillId="0" borderId="15" xfId="11" applyNumberFormat="1" applyFont="1" applyBorder="1"/>
    <xf numFmtId="168" fontId="16" fillId="0" borderId="18" xfId="11" applyNumberFormat="1" applyFont="1" applyBorder="1"/>
    <xf numFmtId="168" fontId="16" fillId="0" borderId="5" xfId="12" applyNumberFormat="1" applyFont="1" applyFill="1" applyBorder="1"/>
    <xf numFmtId="168" fontId="16" fillId="0" borderId="18" xfId="12" applyNumberFormat="1" applyFont="1" applyFill="1" applyBorder="1"/>
    <xf numFmtId="168" fontId="16" fillId="0" borderId="18" xfId="12" applyNumberFormat="1" applyFont="1" applyBorder="1"/>
    <xf numFmtId="168" fontId="16" fillId="0" borderId="5" xfId="11" applyNumberFormat="1" applyFont="1" applyFill="1" applyBorder="1"/>
    <xf numFmtId="168" fontId="10" fillId="0" borderId="8" xfId="11" applyNumberFormat="1" applyFont="1" applyFill="1" applyBorder="1"/>
    <xf numFmtId="168" fontId="10" fillId="0" borderId="5" xfId="11" applyNumberFormat="1" applyFont="1" applyFill="1" applyBorder="1"/>
    <xf numFmtId="168" fontId="17" fillId="0" borderId="5" xfId="11" applyNumberFormat="1" applyFont="1" applyFill="1" applyBorder="1"/>
    <xf numFmtId="168" fontId="16" fillId="0" borderId="5" xfId="11" applyNumberFormat="1" applyFont="1" applyFill="1" applyBorder="1" applyAlignment="1">
      <alignment horizontal="right"/>
    </xf>
    <xf numFmtId="168" fontId="17" fillId="0" borderId="5" xfId="11" applyNumberFormat="1" applyFont="1" applyFill="1" applyBorder="1" applyAlignment="1">
      <alignment horizontal="right"/>
    </xf>
    <xf numFmtId="168" fontId="29" fillId="0" borderId="8" xfId="11" applyNumberFormat="1" applyFont="1" applyFill="1" applyBorder="1" applyAlignment="1"/>
    <xf numFmtId="168" fontId="29" fillId="0" borderId="5" xfId="12" applyNumberFormat="1" applyFont="1" applyFill="1" applyBorder="1" applyAlignment="1">
      <alignment horizontal="right"/>
    </xf>
    <xf numFmtId="168" fontId="17" fillId="0" borderId="8" xfId="11" applyNumberFormat="1" applyFont="1" applyBorder="1" applyAlignment="1">
      <alignment vertical="center"/>
    </xf>
    <xf numFmtId="168" fontId="17" fillId="0" borderId="5" xfId="11" applyNumberFormat="1" applyFont="1" applyFill="1" applyBorder="1" applyAlignment="1">
      <alignment horizontal="right" vertical="center"/>
    </xf>
    <xf numFmtId="168" fontId="16" fillId="0" borderId="0" xfId="12" applyNumberFormat="1" applyFont="1" applyFill="1"/>
    <xf numFmtId="168" fontId="17" fillId="0" borderId="5" xfId="12" applyNumberFormat="1" applyFont="1" applyBorder="1"/>
    <xf numFmtId="168" fontId="16" fillId="0" borderId="9" xfId="12" applyNumberFormat="1" applyFont="1" applyBorder="1"/>
    <xf numFmtId="168" fontId="19" fillId="0" borderId="8" xfId="11" applyNumberFormat="1" applyFont="1" applyBorder="1"/>
    <xf numFmtId="168" fontId="16" fillId="0" borderId="0" xfId="11" applyNumberFormat="1" applyFont="1"/>
    <xf numFmtId="168" fontId="16" fillId="0" borderId="0" xfId="12" applyNumberFormat="1" applyFont="1"/>
    <xf numFmtId="168" fontId="16" fillId="0" borderId="0" xfId="11" applyNumberFormat="1" applyFont="1" applyFill="1"/>
    <xf numFmtId="168" fontId="16" fillId="0" borderId="0" xfId="12" applyNumberFormat="1" applyFont="1" applyFill="1" applyBorder="1"/>
    <xf numFmtId="0" fontId="12" fillId="0" borderId="0" xfId="0" applyFont="1" applyFill="1" applyBorder="1"/>
    <xf numFmtId="9" fontId="12" fillId="0" borderId="0" xfId="2" applyFont="1" applyBorder="1"/>
    <xf numFmtId="0" fontId="0" fillId="0" borderId="0" xfId="0" applyBorder="1"/>
    <xf numFmtId="0" fontId="13" fillId="0" borderId="6" xfId="0" applyFont="1" applyBorder="1"/>
    <xf numFmtId="0" fontId="10" fillId="0" borderId="26" xfId="12" applyFont="1" applyBorder="1" applyAlignment="1">
      <alignment horizontal="center" vertical="center"/>
    </xf>
    <xf numFmtId="168" fontId="16" fillId="0" borderId="9" xfId="12" applyNumberFormat="1" applyFont="1" applyFill="1" applyBorder="1"/>
    <xf numFmtId="164" fontId="7" fillId="0" borderId="0" xfId="1" applyFont="1"/>
    <xf numFmtId="0" fontId="7" fillId="0" borderId="0" xfId="12" applyFont="1" applyBorder="1"/>
    <xf numFmtId="0" fontId="7" fillId="0" borderId="0" xfId="12" applyFont="1"/>
    <xf numFmtId="0" fontId="7" fillId="0" borderId="0" xfId="12" applyFont="1" applyFill="1" applyBorder="1"/>
    <xf numFmtId="0" fontId="12" fillId="8" borderId="2" xfId="0" applyFont="1" applyFill="1" applyBorder="1"/>
    <xf numFmtId="164" fontId="12" fillId="8" borderId="2" xfId="1" applyFont="1" applyFill="1" applyBorder="1"/>
    <xf numFmtId="164" fontId="12" fillId="8" borderId="1" xfId="1" applyFont="1" applyFill="1" applyBorder="1"/>
    <xf numFmtId="164" fontId="12" fillId="8" borderId="2" xfId="0" applyNumberFormat="1" applyFont="1" applyFill="1" applyBorder="1"/>
    <xf numFmtId="165" fontId="2" fillId="0" borderId="3" xfId="0" applyNumberFormat="1" applyFont="1" applyBorder="1"/>
    <xf numFmtId="165" fontId="0" fillId="0" borderId="0" xfId="0" applyNumberFormat="1" applyBorder="1"/>
    <xf numFmtId="165" fontId="0" fillId="0" borderId="14" xfId="0" applyNumberFormat="1" applyBorder="1"/>
    <xf numFmtId="0" fontId="2" fillId="7" borderId="4" xfId="0" applyFont="1" applyFill="1" applyBorder="1" applyAlignment="1">
      <alignment horizontal="left"/>
    </xf>
    <xf numFmtId="165" fontId="2" fillId="7" borderId="4" xfId="0" applyNumberFormat="1" applyFont="1" applyFill="1" applyBorder="1"/>
    <xf numFmtId="0" fontId="14" fillId="2" borderId="6" xfId="0" applyFont="1" applyFill="1" applyBorder="1" applyAlignment="1">
      <alignment horizontal="center" vertical="center" wrapText="1"/>
    </xf>
    <xf numFmtId="164" fontId="14" fillId="2" borderId="6" xfId="0" applyNumberFormat="1" applyFont="1" applyFill="1" applyBorder="1" applyAlignment="1">
      <alignment horizontal="center" vertical="center" wrapText="1"/>
    </xf>
    <xf numFmtId="0" fontId="2" fillId="7" borderId="5" xfId="0" applyFont="1" applyFill="1" applyBorder="1" applyAlignment="1">
      <alignment horizontal="left"/>
    </xf>
    <xf numFmtId="165" fontId="2" fillId="7" borderId="5" xfId="0" applyNumberFormat="1" applyFont="1" applyFill="1" applyBorder="1"/>
    <xf numFmtId="0" fontId="0" fillId="0" borderId="8" xfId="0" applyFill="1" applyBorder="1" applyAlignment="1">
      <alignment horizontal="left" indent="2"/>
    </xf>
    <xf numFmtId="165" fontId="0" fillId="0" borderId="0" xfId="0" applyNumberFormat="1" applyFill="1" applyBorder="1"/>
    <xf numFmtId="165" fontId="2" fillId="0" borderId="3" xfId="0" applyNumberFormat="1" applyFont="1" applyFill="1" applyBorder="1"/>
    <xf numFmtId="0" fontId="2" fillId="0" borderId="2" xfId="0" applyFont="1" applyBorder="1" applyAlignment="1">
      <alignment horizontal="left" vertical="center" wrapText="1"/>
    </xf>
    <xf numFmtId="165" fontId="2" fillId="0" borderId="3" xfId="0" applyNumberFormat="1" applyFont="1" applyBorder="1" applyAlignment="1">
      <alignment vertical="center"/>
    </xf>
    <xf numFmtId="0" fontId="2" fillId="0" borderId="2" xfId="0" applyFont="1" applyFill="1" applyBorder="1" applyAlignment="1">
      <alignment horizontal="left" vertical="center" wrapText="1"/>
    </xf>
    <xf numFmtId="165" fontId="2" fillId="0" borderId="3" xfId="0" applyNumberFormat="1" applyFont="1" applyFill="1" applyBorder="1" applyAlignment="1">
      <alignment vertical="center"/>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41" fillId="6" borderId="27" xfId="12" applyFont="1" applyFill="1" applyBorder="1" applyAlignment="1">
      <alignment horizontal="center" vertical="center"/>
    </xf>
    <xf numFmtId="0" fontId="41" fillId="6" borderId="28" xfId="12" applyFont="1" applyFill="1" applyBorder="1" applyAlignment="1">
      <alignment horizontal="center" vertical="center"/>
    </xf>
    <xf numFmtId="0" fontId="41" fillId="6" borderId="29" xfId="12" applyFont="1" applyFill="1" applyBorder="1" applyAlignment="1">
      <alignment horizontal="center" vertical="center"/>
    </xf>
    <xf numFmtId="0" fontId="22" fillId="0" borderId="8" xfId="12" applyFont="1" applyBorder="1"/>
    <xf numFmtId="0" fontId="22" fillId="0" borderId="0" xfId="12" applyFont="1" applyFill="1" applyBorder="1"/>
    <xf numFmtId="0" fontId="7" fillId="0" borderId="9" xfId="12" applyFont="1" applyFill="1" applyBorder="1"/>
    <xf numFmtId="0" fontId="7" fillId="0" borderId="8" xfId="12" applyFont="1" applyBorder="1"/>
    <xf numFmtId="4" fontId="7" fillId="0" borderId="9" xfId="12" applyNumberFormat="1" applyFont="1" applyFill="1" applyBorder="1"/>
    <xf numFmtId="0" fontId="7" fillId="0" borderId="8" xfId="12" applyFont="1" applyFill="1" applyBorder="1"/>
    <xf numFmtId="4" fontId="22" fillId="0" borderId="9" xfId="12" applyNumberFormat="1" applyFont="1" applyFill="1" applyBorder="1"/>
    <xf numFmtId="0" fontId="38" fillId="6" borderId="12" xfId="12" applyFont="1" applyFill="1" applyBorder="1"/>
    <xf numFmtId="164" fontId="22" fillId="0" borderId="0" xfId="1" applyFont="1"/>
    <xf numFmtId="0" fontId="22" fillId="0" borderId="8" xfId="12" applyFont="1" applyFill="1" applyBorder="1"/>
    <xf numFmtId="0" fontId="7" fillId="0" borderId="0" xfId="12" applyFont="1" applyAlignment="1">
      <alignment vertical="center"/>
    </xf>
    <xf numFmtId="0" fontId="22" fillId="0" borderId="8" xfId="12" applyFont="1" applyFill="1" applyBorder="1" applyAlignment="1">
      <alignment vertical="center"/>
    </xf>
    <xf numFmtId="0" fontId="22" fillId="0" borderId="0" xfId="12" applyFont="1" applyFill="1" applyBorder="1" applyAlignment="1">
      <alignment vertical="center" wrapText="1"/>
    </xf>
    <xf numFmtId="164" fontId="22" fillId="0" borderId="9" xfId="12" applyNumberFormat="1" applyFont="1" applyBorder="1" applyAlignment="1">
      <alignment vertical="center"/>
    </xf>
    <xf numFmtId="164" fontId="41" fillId="6" borderId="30" xfId="1" applyFont="1" applyFill="1" applyBorder="1" applyAlignment="1">
      <alignment horizontal="center" vertical="center"/>
    </xf>
    <xf numFmtId="164" fontId="22" fillId="0" borderId="5" xfId="1" applyFont="1" applyFill="1" applyBorder="1"/>
    <xf numFmtId="164" fontId="7" fillId="0" borderId="5" xfId="1" applyFont="1" applyBorder="1"/>
    <xf numFmtId="164" fontId="22" fillId="0" borderId="5" xfId="1" applyFont="1" applyFill="1" applyBorder="1" applyAlignment="1">
      <alignment vertical="center"/>
    </xf>
    <xf numFmtId="164" fontId="7" fillId="0" borderId="5" xfId="1" applyFont="1" applyFill="1" applyBorder="1"/>
    <xf numFmtId="164" fontId="38" fillId="6" borderId="21" xfId="1" applyFont="1" applyFill="1" applyBorder="1"/>
    <xf numFmtId="0" fontId="22" fillId="0" borderId="8" xfId="12" applyFont="1" applyBorder="1" applyAlignment="1">
      <alignment vertical="center" wrapText="1"/>
    </xf>
    <xf numFmtId="164" fontId="22" fillId="0" borderId="5" xfId="1" applyFont="1" applyFill="1" applyBorder="1" applyAlignment="1">
      <alignment vertical="center" wrapText="1"/>
    </xf>
    <xf numFmtId="4" fontId="22" fillId="0" borderId="9" xfId="12" applyNumberFormat="1" applyFont="1" applyFill="1" applyBorder="1" applyAlignment="1">
      <alignment vertical="center" wrapText="1"/>
    </xf>
    <xf numFmtId="0" fontId="22" fillId="8" borderId="19" xfId="12" applyFont="1" applyFill="1" applyBorder="1"/>
    <xf numFmtId="0" fontId="22" fillId="8" borderId="10" xfId="12" applyFont="1" applyFill="1" applyBorder="1"/>
    <xf numFmtId="164" fontId="22" fillId="8" borderId="21" xfId="1" applyFont="1" applyFill="1" applyBorder="1"/>
    <xf numFmtId="4" fontId="22" fillId="8" borderId="20" xfId="12" applyNumberFormat="1" applyFont="1" applyFill="1" applyBorder="1"/>
    <xf numFmtId="0" fontId="23" fillId="0" borderId="8" xfId="12" applyFont="1" applyBorder="1"/>
    <xf numFmtId="0" fontId="23" fillId="0" borderId="0" xfId="12" applyFont="1" applyFill="1" applyBorder="1"/>
    <xf numFmtId="164" fontId="23" fillId="0" borderId="0" xfId="1" applyFont="1" applyFill="1" applyBorder="1"/>
    <xf numFmtId="4" fontId="23" fillId="0" borderId="9" xfId="12" applyNumberFormat="1" applyFont="1" applyFill="1" applyBorder="1"/>
    <xf numFmtId="164" fontId="23" fillId="0" borderId="5" xfId="1" applyFont="1" applyFill="1" applyBorder="1"/>
    <xf numFmtId="0" fontId="22" fillId="9" borderId="2" xfId="12" applyFont="1" applyFill="1" applyBorder="1"/>
    <xf numFmtId="0" fontId="22" fillId="9" borderId="3" xfId="12" applyFont="1" applyFill="1" applyBorder="1"/>
    <xf numFmtId="164" fontId="22" fillId="9" borderId="1" xfId="1" applyFont="1" applyFill="1" applyBorder="1"/>
    <xf numFmtId="4" fontId="22" fillId="9" borderId="7" xfId="12" applyNumberFormat="1" applyFont="1" applyFill="1" applyBorder="1"/>
    <xf numFmtId="0" fontId="12" fillId="0" borderId="0" xfId="0" applyFont="1" applyBorder="1"/>
    <xf numFmtId="0" fontId="13" fillId="0" borderId="0" xfId="0" applyFont="1" applyBorder="1"/>
    <xf numFmtId="164" fontId="11" fillId="8" borderId="0" xfId="1" applyFont="1" applyFill="1" applyBorder="1" applyAlignment="1">
      <alignment horizontal="center" vertical="center"/>
    </xf>
    <xf numFmtId="0" fontId="14" fillId="2" borderId="0" xfId="0" applyFont="1" applyFill="1" applyBorder="1" applyAlignment="1">
      <alignment horizontal="left" vertical="center"/>
    </xf>
    <xf numFmtId="164" fontId="14" fillId="2" borderId="0" xfId="1" applyFont="1" applyFill="1" applyBorder="1" applyAlignment="1">
      <alignment horizontal="center" vertical="center"/>
    </xf>
    <xf numFmtId="164" fontId="13" fillId="0" borderId="0" xfId="0" applyNumberFormat="1" applyFont="1" applyBorder="1"/>
    <xf numFmtId="0" fontId="11" fillId="8" borderId="8" xfId="0" applyFont="1" applyFill="1" applyBorder="1" applyAlignment="1">
      <alignment horizontal="center" vertical="center"/>
    </xf>
    <xf numFmtId="0" fontId="14" fillId="2" borderId="8" xfId="0" applyFont="1" applyFill="1" applyBorder="1" applyAlignment="1">
      <alignment horizontal="left" vertical="center"/>
    </xf>
    <xf numFmtId="0" fontId="24" fillId="8" borderId="13" xfId="0" applyFont="1" applyFill="1" applyBorder="1" applyAlignment="1">
      <alignment horizontal="left" vertical="center"/>
    </xf>
    <xf numFmtId="0" fontId="24" fillId="8" borderId="14" xfId="0" applyFont="1" applyFill="1" applyBorder="1" applyAlignment="1">
      <alignment horizontal="left" vertical="center"/>
    </xf>
    <xf numFmtId="164" fontId="24" fillId="8" borderId="14" xfId="1" applyFont="1" applyFill="1" applyBorder="1" applyAlignment="1">
      <alignment horizontal="center" vertical="center"/>
    </xf>
    <xf numFmtId="164" fontId="11" fillId="8" borderId="0" xfId="0" applyNumberFormat="1" applyFont="1" applyFill="1" applyBorder="1" applyAlignment="1">
      <alignment horizontal="center" vertical="center"/>
    </xf>
    <xf numFmtId="0" fontId="14" fillId="2" borderId="23" xfId="0" applyFont="1" applyFill="1" applyBorder="1" applyAlignment="1">
      <alignment horizontal="center" vertical="center"/>
    </xf>
    <xf numFmtId="0" fontId="14" fillId="2" borderId="22" xfId="0" applyFont="1" applyFill="1" applyBorder="1" applyAlignment="1">
      <alignment horizontal="center" vertical="center" wrapText="1"/>
    </xf>
    <xf numFmtId="164" fontId="14" fillId="2" borderId="22" xfId="1" applyFont="1" applyFill="1" applyBorder="1" applyAlignment="1">
      <alignment horizontal="center" vertical="center"/>
    </xf>
    <xf numFmtId="164" fontId="14" fillId="2" borderId="24" xfId="1" applyFont="1" applyFill="1" applyBorder="1" applyAlignment="1">
      <alignment horizontal="center" vertical="center" wrapText="1"/>
    </xf>
    <xf numFmtId="164" fontId="16" fillId="0" borderId="8" xfId="1" applyFont="1" applyBorder="1"/>
    <xf numFmtId="164" fontId="16" fillId="0" borderId="0" xfId="1" applyFont="1"/>
    <xf numFmtId="164" fontId="16" fillId="0" borderId="0" xfId="1" applyFont="1" applyFill="1"/>
    <xf numFmtId="0" fontId="12" fillId="0" borderId="0" xfId="0" applyFont="1" applyBorder="1" applyAlignment="1">
      <alignment horizontal="center"/>
    </xf>
    <xf numFmtId="0" fontId="8" fillId="0" borderId="0" xfId="0" applyFont="1" applyBorder="1" applyAlignment="1">
      <alignment horizontal="center"/>
    </xf>
    <xf numFmtId="0" fontId="21" fillId="0" borderId="0" xfId="14" applyFont="1" applyAlignment="1">
      <alignment horizontal="center"/>
    </xf>
    <xf numFmtId="0" fontId="17" fillId="0" borderId="1" xfId="12" applyFont="1" applyBorder="1" applyAlignment="1">
      <alignment horizontal="center" vertical="center" wrapText="1"/>
    </xf>
    <xf numFmtId="164" fontId="7" fillId="5" borderId="5" xfId="1" applyFont="1" applyFill="1" applyBorder="1"/>
    <xf numFmtId="4" fontId="22" fillId="5" borderId="9" xfId="12" applyNumberFormat="1" applyFont="1" applyFill="1" applyBorder="1"/>
    <xf numFmtId="14" fontId="35" fillId="0" borderId="4" xfId="0"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164" fontId="14" fillId="2" borderId="22" xfId="1" applyFont="1" applyFill="1" applyBorder="1" applyAlignment="1">
      <alignment horizontal="center" vertical="center" wrapText="1"/>
    </xf>
    <xf numFmtId="10" fontId="11" fillId="8" borderId="9" xfId="2" applyNumberFormat="1" applyFont="1" applyFill="1" applyBorder="1" applyAlignment="1">
      <alignment horizontal="center" vertical="center"/>
    </xf>
    <xf numFmtId="10" fontId="9" fillId="0" borderId="9" xfId="2" applyNumberFormat="1" applyFont="1" applyFill="1" applyBorder="1" applyAlignment="1">
      <alignment horizontal="center"/>
    </xf>
    <xf numFmtId="10" fontId="9" fillId="0" borderId="9" xfId="1" applyNumberFormat="1" applyFont="1" applyFill="1" applyBorder="1"/>
    <xf numFmtId="10" fontId="1" fillId="0" borderId="9" xfId="1" applyNumberFormat="1" applyFont="1" applyFill="1" applyBorder="1"/>
    <xf numFmtId="10" fontId="14" fillId="2" borderId="9" xfId="0" applyNumberFormat="1" applyFont="1" applyFill="1" applyBorder="1" applyAlignment="1">
      <alignment horizontal="left" vertical="center"/>
    </xf>
    <xf numFmtId="10" fontId="1" fillId="0" borderId="9" xfId="2" applyNumberFormat="1" applyFont="1" applyFill="1" applyBorder="1" applyAlignment="1">
      <alignment horizontal="center"/>
    </xf>
    <xf numFmtId="10" fontId="11" fillId="8" borderId="11" xfId="2" applyNumberFormat="1" applyFont="1" applyFill="1" applyBorder="1" applyAlignment="1">
      <alignment horizontal="center" vertical="center"/>
    </xf>
    <xf numFmtId="10" fontId="12" fillId="8" borderId="1" xfId="2" applyNumberFormat="1" applyFont="1" applyFill="1" applyBorder="1" applyAlignment="1">
      <alignment horizontal="center"/>
    </xf>
    <xf numFmtId="10" fontId="13" fillId="0" borderId="5" xfId="2" applyNumberFormat="1" applyFont="1" applyBorder="1" applyAlignment="1">
      <alignment horizontal="center"/>
    </xf>
    <xf numFmtId="10" fontId="13" fillId="0" borderId="6" xfId="2" applyNumberFormat="1" applyFont="1" applyBorder="1" applyAlignment="1">
      <alignment horizontal="center"/>
    </xf>
    <xf numFmtId="10" fontId="0" fillId="0" borderId="11" xfId="0" applyNumberFormat="1" applyBorder="1"/>
    <xf numFmtId="10" fontId="13" fillId="0" borderId="5" xfId="2" applyNumberFormat="1" applyFont="1" applyFill="1" applyBorder="1" applyAlignment="1">
      <alignment horizontal="center"/>
    </xf>
    <xf numFmtId="10" fontId="0" fillId="0" borderId="7" xfId="0" applyNumberFormat="1" applyBorder="1"/>
    <xf numFmtId="10" fontId="14" fillId="2" borderId="1" xfId="2" applyNumberFormat="1" applyFont="1" applyFill="1" applyBorder="1" applyAlignment="1">
      <alignment horizontal="center" vertical="center"/>
    </xf>
    <xf numFmtId="164" fontId="41" fillId="6" borderId="27" xfId="1" applyFont="1" applyFill="1" applyBorder="1" applyAlignment="1">
      <alignment horizontal="center" vertical="center"/>
    </xf>
    <xf numFmtId="164" fontId="22" fillId="8" borderId="19" xfId="1" applyFont="1" applyFill="1" applyBorder="1"/>
    <xf numFmtId="164" fontId="22" fillId="9" borderId="2" xfId="1" applyFont="1" applyFill="1" applyBorder="1"/>
    <xf numFmtId="164" fontId="23" fillId="0" borderId="8" xfId="1" applyFont="1" applyFill="1" applyBorder="1"/>
    <xf numFmtId="164" fontId="7" fillId="0" borderId="8" xfId="1" applyFont="1" applyBorder="1"/>
    <xf numFmtId="164" fontId="22" fillId="3" borderId="8" xfId="1" applyFont="1" applyFill="1" applyBorder="1" applyAlignment="1">
      <alignment vertical="center"/>
    </xf>
    <xf numFmtId="164" fontId="22" fillId="0" borderId="8" xfId="1" applyFont="1" applyFill="1" applyBorder="1"/>
    <xf numFmtId="164" fontId="7" fillId="0" borderId="8" xfId="1" applyFont="1" applyFill="1" applyBorder="1"/>
    <xf numFmtId="4" fontId="7" fillId="5" borderId="0" xfId="12" applyNumberFormat="1" applyFont="1" applyFill="1" applyBorder="1"/>
    <xf numFmtId="164" fontId="22" fillId="0" borderId="8" xfId="1" applyFont="1" applyFill="1" applyBorder="1" applyAlignment="1">
      <alignment vertical="center" wrapText="1"/>
    </xf>
    <xf numFmtId="164" fontId="22" fillId="5" borderId="8" xfId="1" applyFont="1" applyFill="1" applyBorder="1"/>
    <xf numFmtId="164" fontId="38" fillId="6" borderId="19" xfId="1" applyFont="1" applyFill="1" applyBorder="1"/>
    <xf numFmtId="4" fontId="23" fillId="0" borderId="5" xfId="12" applyNumberFormat="1" applyFont="1" applyFill="1" applyBorder="1"/>
    <xf numFmtId="4" fontId="22" fillId="8" borderId="21" xfId="12" applyNumberFormat="1" applyFont="1" applyFill="1" applyBorder="1"/>
    <xf numFmtId="4" fontId="22" fillId="9" borderId="1" xfId="12" applyNumberFormat="1" applyFont="1" applyFill="1" applyBorder="1"/>
    <xf numFmtId="4" fontId="7" fillId="0" borderId="5" xfId="12" applyNumberFormat="1" applyFont="1" applyFill="1" applyBorder="1"/>
    <xf numFmtId="164" fontId="22" fillId="0" borderId="5" xfId="12" applyNumberFormat="1" applyFont="1" applyBorder="1" applyAlignment="1">
      <alignment vertical="center"/>
    </xf>
    <xf numFmtId="4" fontId="22" fillId="0" borderId="5" xfId="12" applyNumberFormat="1" applyFont="1" applyFill="1" applyBorder="1"/>
    <xf numFmtId="4" fontId="22" fillId="0" borderId="5" xfId="12" applyNumberFormat="1" applyFont="1" applyFill="1" applyBorder="1" applyAlignment="1">
      <alignment vertical="center" wrapText="1"/>
    </xf>
    <xf numFmtId="0" fontId="7" fillId="0" borderId="5" xfId="12" applyFont="1" applyFill="1" applyBorder="1"/>
    <xf numFmtId="4" fontId="38" fillId="6" borderId="25" xfId="12" applyNumberFormat="1" applyFont="1" applyFill="1" applyBorder="1"/>
    <xf numFmtId="0" fontId="2" fillId="0" borderId="2" xfId="0" applyFont="1" applyFill="1" applyBorder="1" applyAlignment="1"/>
    <xf numFmtId="10" fontId="3" fillId="7" borderId="4" xfId="2" applyNumberFormat="1" applyFont="1" applyFill="1" applyBorder="1" applyAlignment="1">
      <alignment horizontal="right" vertical="center" wrapText="1"/>
    </xf>
    <xf numFmtId="10" fontId="2" fillId="0" borderId="7" xfId="2" applyNumberFormat="1" applyFont="1" applyFill="1" applyBorder="1" applyAlignment="1">
      <alignment horizontal="right" vertical="center"/>
    </xf>
    <xf numFmtId="10" fontId="0" fillId="0" borderId="9" xfId="2" applyNumberFormat="1" applyFont="1" applyFill="1" applyBorder="1" applyAlignment="1">
      <alignment horizontal="right"/>
    </xf>
    <xf numFmtId="0" fontId="0" fillId="0" borderId="0" xfId="0" applyAlignment="1">
      <alignment horizontal="right"/>
    </xf>
    <xf numFmtId="10" fontId="3" fillId="7" borderId="5" xfId="2" applyNumberFormat="1" applyFont="1" applyFill="1" applyBorder="1" applyAlignment="1">
      <alignment horizontal="right" vertical="center" wrapText="1"/>
    </xf>
    <xf numFmtId="10" fontId="3" fillId="0" borderId="7" xfId="2" applyNumberFormat="1" applyFont="1" applyFill="1" applyBorder="1" applyAlignment="1">
      <alignment horizontal="right" vertical="center" wrapText="1"/>
    </xf>
    <xf numFmtId="10" fontId="1" fillId="0" borderId="9" xfId="2" applyNumberFormat="1" applyFont="1" applyFill="1" applyBorder="1" applyAlignment="1">
      <alignment horizontal="right" vertical="center"/>
    </xf>
    <xf numFmtId="10" fontId="2" fillId="0" borderId="7" xfId="2" applyNumberFormat="1" applyFont="1" applyFill="1" applyBorder="1" applyAlignment="1">
      <alignment horizontal="right"/>
    </xf>
    <xf numFmtId="10" fontId="1" fillId="0" borderId="11" xfId="2" applyNumberFormat="1" applyFont="1" applyFill="1" applyBorder="1" applyAlignment="1">
      <alignment horizontal="right" vertical="center"/>
    </xf>
    <xf numFmtId="10" fontId="1" fillId="0" borderId="9" xfId="2" applyNumberFormat="1" applyFont="1" applyFill="1" applyBorder="1" applyAlignment="1">
      <alignment horizontal="right" vertical="center" wrapText="1"/>
    </xf>
    <xf numFmtId="10" fontId="2" fillId="0" borderId="7" xfId="2" applyNumberFormat="1" applyFont="1" applyBorder="1" applyAlignment="1">
      <alignment horizontal="right" vertical="center"/>
    </xf>
    <xf numFmtId="10" fontId="0" fillId="0" borderId="9" xfId="2" applyNumberFormat="1" applyFont="1" applyBorder="1" applyAlignment="1">
      <alignment horizontal="right"/>
    </xf>
    <xf numFmtId="10" fontId="0" fillId="0" borderId="11" xfId="2" applyNumberFormat="1" applyFont="1" applyBorder="1" applyAlignment="1">
      <alignment horizontal="right"/>
    </xf>
    <xf numFmtId="10" fontId="14" fillId="2" borderId="6" xfId="2" applyNumberFormat="1" applyFont="1" applyFill="1" applyBorder="1" applyAlignment="1">
      <alignment horizontal="right" vertical="center" wrapText="1"/>
    </xf>
    <xf numFmtId="0" fontId="2" fillId="0" borderId="2" xfId="0" applyFont="1" applyBorder="1" applyAlignment="1"/>
    <xf numFmtId="0" fontId="41" fillId="6" borderId="29" xfId="12" applyFont="1" applyFill="1" applyBorder="1" applyAlignment="1">
      <alignment horizontal="center" vertical="center" wrapText="1"/>
    </xf>
    <xf numFmtId="0" fontId="23" fillId="0" borderId="8" xfId="12" applyFont="1" applyFill="1" applyBorder="1"/>
    <xf numFmtId="4" fontId="22" fillId="9" borderId="2" xfId="12" applyNumberFormat="1" applyFont="1" applyFill="1" applyBorder="1"/>
    <xf numFmtId="0" fontId="41" fillId="6" borderId="27" xfId="12" applyFont="1" applyFill="1" applyBorder="1" applyAlignment="1">
      <alignment horizontal="center" vertical="center" wrapText="1"/>
    </xf>
    <xf numFmtId="10" fontId="7" fillId="0" borderId="9" xfId="2" applyNumberFormat="1" applyFont="1" applyFill="1" applyBorder="1"/>
    <xf numFmtId="10" fontId="22" fillId="0" borderId="9" xfId="2" applyNumberFormat="1" applyFont="1" applyFill="1" applyBorder="1"/>
    <xf numFmtId="10" fontId="22" fillId="0" borderId="9" xfId="2" applyNumberFormat="1" applyFont="1" applyFill="1" applyBorder="1" applyAlignment="1">
      <alignment vertical="center"/>
    </xf>
    <xf numFmtId="10" fontId="22" fillId="9" borderId="7" xfId="2" applyNumberFormat="1" applyFont="1" applyFill="1" applyBorder="1"/>
    <xf numFmtId="164" fontId="22" fillId="9" borderId="2" xfId="12" applyNumberFormat="1" applyFont="1" applyFill="1" applyBorder="1"/>
    <xf numFmtId="164" fontId="22" fillId="8" borderId="19" xfId="12" applyNumberFormat="1" applyFont="1" applyFill="1" applyBorder="1"/>
    <xf numFmtId="164" fontId="22" fillId="0" borderId="9" xfId="1" applyFont="1" applyFill="1" applyBorder="1"/>
    <xf numFmtId="10" fontId="22" fillId="8" borderId="20" xfId="2" applyNumberFormat="1" applyFont="1" applyFill="1" applyBorder="1"/>
    <xf numFmtId="164" fontId="38" fillId="6" borderId="19" xfId="12" applyNumberFormat="1" applyFont="1" applyFill="1" applyBorder="1"/>
    <xf numFmtId="169" fontId="22" fillId="8" borderId="19" xfId="12" applyNumberFormat="1" applyFont="1" applyFill="1" applyBorder="1"/>
    <xf numFmtId="164" fontId="22" fillId="0" borderId="8" xfId="12" applyNumberFormat="1" applyFont="1" applyFill="1" applyBorder="1"/>
    <xf numFmtId="169" fontId="22" fillId="0" borderId="9" xfId="12" applyNumberFormat="1" applyFont="1" applyFill="1" applyBorder="1"/>
    <xf numFmtId="10" fontId="23" fillId="0" borderId="9" xfId="2" applyNumberFormat="1" applyFont="1" applyFill="1" applyBorder="1"/>
    <xf numFmtId="10" fontId="22" fillId="0" borderId="9" xfId="2" applyNumberFormat="1" applyFont="1" applyBorder="1" applyAlignment="1">
      <alignment vertical="center"/>
    </xf>
    <xf numFmtId="164" fontId="22" fillId="8" borderId="20" xfId="1" applyFont="1" applyFill="1" applyBorder="1" applyAlignment="1">
      <alignment horizontal="right"/>
    </xf>
    <xf numFmtId="0" fontId="41" fillId="6" borderId="30" xfId="12" applyFont="1" applyFill="1" applyBorder="1" applyAlignment="1">
      <alignment horizontal="center" vertical="center" wrapText="1"/>
    </xf>
    <xf numFmtId="0" fontId="7" fillId="0" borderId="0" xfId="12" applyFont="1" applyFill="1" applyBorder="1" applyAlignment="1">
      <alignment wrapText="1"/>
    </xf>
    <xf numFmtId="0" fontId="7" fillId="0" borderId="8" xfId="12" applyFont="1" applyBorder="1" applyAlignment="1">
      <alignment vertical="center"/>
    </xf>
    <xf numFmtId="0" fontId="0" fillId="0" borderId="2" xfId="0" applyBorder="1" applyAlignment="1">
      <alignment horizontal="left" indent="2"/>
    </xf>
    <xf numFmtId="165" fontId="0" fillId="0" borderId="3" xfId="0" applyNumberFormat="1" applyBorder="1"/>
    <xf numFmtId="10" fontId="1" fillId="0" borderId="7" xfId="2" applyNumberFormat="1" applyFont="1" applyFill="1" applyBorder="1" applyAlignment="1">
      <alignment horizontal="right" vertical="center"/>
    </xf>
    <xf numFmtId="0" fontId="43" fillId="0" borderId="0" xfId="0" applyFont="1" applyFill="1" applyBorder="1"/>
    <xf numFmtId="164" fontId="43" fillId="0" borderId="0" xfId="1" applyFont="1" applyFill="1" applyBorder="1"/>
    <xf numFmtId="165" fontId="43" fillId="0" borderId="0" xfId="125" applyFont="1" applyFill="1" applyBorder="1"/>
    <xf numFmtId="0" fontId="45" fillId="10" borderId="23" xfId="0" applyFont="1" applyFill="1" applyBorder="1" applyAlignment="1">
      <alignment horizontal="center" vertical="center"/>
    </xf>
    <xf numFmtId="164" fontId="45" fillId="10" borderId="22" xfId="1" applyFont="1" applyFill="1" applyBorder="1" applyAlignment="1">
      <alignment vertical="center" wrapText="1"/>
    </xf>
    <xf numFmtId="164" fontId="45" fillId="10" borderId="22" xfId="1"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Fill="1" applyBorder="1" applyAlignment="1">
      <alignment vertical="center" wrapText="1"/>
    </xf>
    <xf numFmtId="164" fontId="4" fillId="0" borderId="1" xfId="1" applyFont="1" applyFill="1" applyBorder="1" applyAlignment="1">
      <alignment vertical="center"/>
    </xf>
    <xf numFmtId="165" fontId="43" fillId="0" borderId="0" xfId="125" applyFont="1" applyFill="1" applyBorder="1" applyAlignment="1">
      <alignment horizontal="right" vertical="center"/>
    </xf>
    <xf numFmtId="164" fontId="43" fillId="0" borderId="0" xfId="1" applyFont="1" applyFill="1" applyBorder="1" applyAlignment="1">
      <alignment horizontal="right" vertical="center"/>
    </xf>
    <xf numFmtId="165" fontId="46" fillId="0" borderId="0" xfId="125" applyFont="1" applyFill="1" applyBorder="1" applyAlignment="1">
      <alignment horizontal="right" vertical="center" wrapText="1"/>
    </xf>
    <xf numFmtId="0" fontId="43" fillId="0" borderId="0" xfId="0" applyFont="1" applyFill="1" applyBorder="1" applyAlignment="1">
      <alignment horizontal="right" vertical="center"/>
    </xf>
    <xf numFmtId="164" fontId="4" fillId="0" borderId="1" xfId="1" applyFont="1" applyFill="1" applyBorder="1"/>
    <xf numFmtId="0" fontId="44" fillId="0" borderId="1" xfId="0" applyFont="1" applyFill="1" applyBorder="1" applyAlignment="1">
      <alignment horizontal="left" vertical="center" wrapText="1"/>
    </xf>
    <xf numFmtId="164" fontId="47" fillId="0" borderId="1" xfId="1" applyFont="1" applyBorder="1"/>
    <xf numFmtId="165" fontId="46" fillId="0" borderId="0" xfId="125" applyFont="1" applyFill="1" applyBorder="1" applyAlignment="1">
      <alignment vertical="center" wrapText="1"/>
    </xf>
    <xf numFmtId="168" fontId="16" fillId="0" borderId="0" xfId="1" applyNumberFormat="1" applyFont="1" applyBorder="1"/>
    <xf numFmtId="168" fontId="17" fillId="0" borderId="1" xfId="1" applyNumberFormat="1" applyFont="1" applyBorder="1" applyAlignment="1">
      <alignment horizontal="center" vertical="center" wrapText="1"/>
    </xf>
    <xf numFmtId="168" fontId="16" fillId="0" borderId="8" xfId="1" applyNumberFormat="1" applyFont="1" applyBorder="1"/>
    <xf numFmtId="168" fontId="16" fillId="0" borderId="5" xfId="1" applyNumberFormat="1" applyFont="1" applyBorder="1"/>
    <xf numFmtId="168" fontId="16" fillId="0" borderId="9" xfId="1" applyNumberFormat="1" applyFont="1" applyBorder="1"/>
    <xf numFmtId="168" fontId="17" fillId="0" borderId="5" xfId="1" applyNumberFormat="1" applyFont="1" applyBorder="1"/>
    <xf numFmtId="168" fontId="17" fillId="0" borderId="9" xfId="1" applyNumberFormat="1" applyFont="1" applyBorder="1"/>
    <xf numFmtId="164" fontId="17" fillId="0" borderId="0" xfId="1" applyFont="1"/>
    <xf numFmtId="168" fontId="10" fillId="0" borderId="8" xfId="1" applyNumberFormat="1" applyFont="1" applyBorder="1"/>
    <xf numFmtId="168" fontId="10" fillId="0" borderId="5" xfId="1" applyNumberFormat="1" applyFont="1" applyBorder="1"/>
    <xf numFmtId="168" fontId="10" fillId="0" borderId="9" xfId="1" applyNumberFormat="1" applyFont="1" applyBorder="1"/>
    <xf numFmtId="168" fontId="10" fillId="0" borderId="8" xfId="1" applyNumberFormat="1" applyFont="1" applyBorder="1" applyAlignment="1">
      <alignment vertical="center"/>
    </xf>
    <xf numFmtId="168" fontId="10" fillId="0" borderId="5" xfId="1" applyNumberFormat="1" applyFont="1" applyBorder="1" applyAlignment="1">
      <alignment vertical="center"/>
    </xf>
    <xf numFmtId="168" fontId="10" fillId="0" borderId="9" xfId="1" applyNumberFormat="1" applyFont="1" applyBorder="1" applyAlignment="1">
      <alignment vertical="center"/>
    </xf>
    <xf numFmtId="164" fontId="16" fillId="0" borderId="0" xfId="1" applyFont="1" applyAlignment="1">
      <alignment vertical="center"/>
    </xf>
    <xf numFmtId="168" fontId="16" fillId="0" borderId="8" xfId="1" applyNumberFormat="1" applyFont="1" applyBorder="1" applyAlignment="1">
      <alignment vertical="center"/>
    </xf>
    <xf numFmtId="168" fontId="16" fillId="0" borderId="5" xfId="1" applyNumberFormat="1" applyFont="1" applyBorder="1" applyAlignment="1">
      <alignment vertical="center"/>
    </xf>
    <xf numFmtId="168" fontId="16" fillId="0" borderId="9" xfId="1" applyNumberFormat="1" applyFont="1" applyBorder="1" applyAlignment="1">
      <alignment vertical="center"/>
    </xf>
    <xf numFmtId="168" fontId="16" fillId="0" borderId="5" xfId="1" applyNumberFormat="1" applyFont="1" applyFill="1" applyBorder="1"/>
    <xf numFmtId="168" fontId="16" fillId="0" borderId="15" xfId="1" applyNumberFormat="1" applyFont="1" applyBorder="1"/>
    <xf numFmtId="168" fontId="16" fillId="0" borderId="18" xfId="1" applyNumberFormat="1" applyFont="1" applyFill="1" applyBorder="1"/>
    <xf numFmtId="168" fontId="16" fillId="0" borderId="18" xfId="1" applyNumberFormat="1" applyFont="1" applyBorder="1"/>
    <xf numFmtId="168" fontId="16" fillId="0" borderId="17" xfId="1" applyNumberFormat="1" applyFont="1" applyBorder="1"/>
    <xf numFmtId="168" fontId="17" fillId="0" borderId="8" xfId="1" applyNumberFormat="1" applyFont="1" applyBorder="1"/>
    <xf numFmtId="168" fontId="10" fillId="0" borderId="8" xfId="1" applyNumberFormat="1" applyFont="1" applyFill="1" applyBorder="1"/>
    <xf numFmtId="168" fontId="10" fillId="0" borderId="5" xfId="1" applyNumberFormat="1" applyFont="1" applyFill="1" applyBorder="1"/>
    <xf numFmtId="168" fontId="10" fillId="0" borderId="9" xfId="1" applyNumberFormat="1" applyFont="1" applyFill="1" applyBorder="1"/>
    <xf numFmtId="168" fontId="17" fillId="0" borderId="5" xfId="1" applyNumberFormat="1" applyFont="1" applyFill="1" applyBorder="1" applyAlignment="1">
      <alignment horizontal="right"/>
    </xf>
    <xf numFmtId="168" fontId="17" fillId="0" borderId="9" xfId="1" applyNumberFormat="1" applyFont="1" applyFill="1" applyBorder="1" applyAlignment="1">
      <alignment horizontal="right"/>
    </xf>
    <xf numFmtId="0" fontId="16" fillId="0" borderId="0" xfId="12" applyFont="1" applyFill="1" applyBorder="1" applyAlignment="1">
      <alignment vertical="center" wrapText="1"/>
    </xf>
    <xf numFmtId="168" fontId="29" fillId="5" borderId="8" xfId="1" applyNumberFormat="1" applyFont="1" applyFill="1" applyBorder="1" applyAlignment="1"/>
    <xf numFmtId="168" fontId="29" fillId="0" borderId="5" xfId="1" applyNumberFormat="1" applyFont="1" applyFill="1" applyBorder="1" applyAlignment="1">
      <alignment horizontal="right"/>
    </xf>
    <xf numFmtId="168" fontId="16" fillId="0" borderId="5" xfId="1" applyNumberFormat="1" applyFont="1" applyFill="1" applyBorder="1" applyAlignment="1">
      <alignment horizontal="right"/>
    </xf>
    <xf numFmtId="168" fontId="16" fillId="0" borderId="9" xfId="1" applyNumberFormat="1" applyFont="1" applyFill="1" applyBorder="1" applyAlignment="1">
      <alignment horizontal="right"/>
    </xf>
    <xf numFmtId="168" fontId="17" fillId="0" borderId="8" xfId="1" applyNumberFormat="1" applyFont="1" applyBorder="1" applyAlignment="1">
      <alignment vertical="center"/>
    </xf>
    <xf numFmtId="168" fontId="17" fillId="0" borderId="5" xfId="1" applyNumberFormat="1" applyFont="1" applyFill="1" applyBorder="1" applyAlignment="1">
      <alignment horizontal="right" vertical="center"/>
    </xf>
    <xf numFmtId="168" fontId="17" fillId="0" borderId="9" xfId="1" applyNumberFormat="1" applyFont="1" applyFill="1" applyBorder="1" applyAlignment="1">
      <alignment horizontal="right" vertical="center"/>
    </xf>
    <xf numFmtId="0" fontId="16" fillId="0" borderId="9" xfId="12" applyFont="1" applyFill="1" applyBorder="1"/>
    <xf numFmtId="168" fontId="19" fillId="0" borderId="8" xfId="1" applyNumberFormat="1" applyFont="1" applyBorder="1"/>
    <xf numFmtId="168" fontId="10" fillId="0" borderId="19" xfId="11" applyNumberFormat="1" applyFont="1" applyFill="1" applyBorder="1" applyAlignment="1">
      <alignment vertical="center"/>
    </xf>
    <xf numFmtId="168" fontId="10" fillId="0" borderId="21" xfId="11" applyNumberFormat="1" applyFont="1" applyFill="1" applyBorder="1" applyAlignment="1">
      <alignment vertical="center"/>
    </xf>
    <xf numFmtId="168" fontId="10" fillId="0" borderId="10" xfId="1" applyNumberFormat="1" applyFont="1" applyBorder="1" applyAlignment="1">
      <alignment vertical="center"/>
    </xf>
    <xf numFmtId="168" fontId="10" fillId="0" borderId="21" xfId="1" applyNumberFormat="1" applyFont="1" applyBorder="1" applyAlignment="1">
      <alignment vertical="center"/>
    </xf>
    <xf numFmtId="168" fontId="10" fillId="0" borderId="25" xfId="1" applyNumberFormat="1" applyFont="1" applyBorder="1" applyAlignment="1">
      <alignment vertical="center"/>
    </xf>
    <xf numFmtId="168" fontId="16" fillId="0" borderId="0" xfId="1" applyNumberFormat="1" applyFont="1"/>
    <xf numFmtId="168" fontId="16" fillId="0" borderId="0" xfId="1" applyNumberFormat="1" applyFont="1" applyFill="1"/>
    <xf numFmtId="168" fontId="16" fillId="0" borderId="0" xfId="1" applyNumberFormat="1" applyFont="1" applyFill="1" applyBorder="1"/>
    <xf numFmtId="0" fontId="17" fillId="0" borderId="1" xfId="12" applyFont="1" applyBorder="1" applyAlignment="1">
      <alignment horizontal="center" vertical="center" wrapText="1"/>
    </xf>
    <xf numFmtId="168" fontId="10" fillId="0" borderId="31" xfId="11" applyNumberFormat="1" applyFont="1" applyFill="1" applyBorder="1" applyAlignment="1">
      <alignment vertical="center"/>
    </xf>
    <xf numFmtId="168" fontId="10" fillId="0" borderId="10" xfId="11" applyNumberFormat="1" applyFont="1" applyFill="1" applyBorder="1" applyAlignment="1">
      <alignment vertical="center"/>
    </xf>
    <xf numFmtId="168" fontId="16" fillId="0" borderId="5" xfId="12" applyNumberFormat="1" applyFont="1" applyBorder="1" applyAlignment="1">
      <alignment vertical="center"/>
    </xf>
    <xf numFmtId="0" fontId="17" fillId="0" borderId="0" xfId="12" applyFont="1" applyBorder="1" applyAlignment="1">
      <alignment horizontal="right" vertical="center"/>
    </xf>
    <xf numFmtId="168" fontId="16" fillId="0" borderId="5" xfId="11" applyNumberFormat="1" applyFont="1" applyFill="1" applyBorder="1" applyAlignment="1">
      <alignment horizontal="right" vertical="center"/>
    </xf>
    <xf numFmtId="0" fontId="48" fillId="0" borderId="0" xfId="12" applyFont="1"/>
    <xf numFmtId="0" fontId="11" fillId="0" borderId="0" xfId="12" applyFont="1" applyBorder="1" applyAlignment="1">
      <alignment horizontal="center"/>
    </xf>
    <xf numFmtId="0" fontId="11" fillId="0" borderId="8" xfId="12" applyFont="1" applyBorder="1" applyAlignment="1">
      <alignment horizontal="center"/>
    </xf>
    <xf numFmtId="164" fontId="11" fillId="0" borderId="0" xfId="1" applyFont="1" applyBorder="1" applyAlignment="1">
      <alignment horizontal="center"/>
    </xf>
    <xf numFmtId="164" fontId="11" fillId="0" borderId="9" xfId="1" applyFont="1" applyBorder="1" applyAlignment="1">
      <alignment horizontal="center"/>
    </xf>
    <xf numFmtId="0" fontId="11" fillId="0" borderId="0" xfId="12" applyFont="1" applyAlignment="1">
      <alignment horizontal="center"/>
    </xf>
    <xf numFmtId="0" fontId="14" fillId="2" borderId="8" xfId="12" applyFont="1" applyFill="1" applyBorder="1"/>
    <xf numFmtId="164" fontId="14" fillId="2" borderId="9" xfId="1" applyFont="1" applyFill="1" applyBorder="1"/>
    <xf numFmtId="0" fontId="11" fillId="0" borderId="8" xfId="12" applyFont="1" applyBorder="1"/>
    <xf numFmtId="164" fontId="11" fillId="0" borderId="0" xfId="1" applyFont="1" applyBorder="1"/>
    <xf numFmtId="164" fontId="11" fillId="0" borderId="9" xfId="1" applyFont="1" applyBorder="1"/>
    <xf numFmtId="43" fontId="48" fillId="0" borderId="0" xfId="126" applyFont="1"/>
    <xf numFmtId="0" fontId="48" fillId="0" borderId="8" xfId="12" applyFont="1" applyBorder="1"/>
    <xf numFmtId="164" fontId="48" fillId="0" borderId="0" xfId="1" applyFont="1" applyBorder="1"/>
    <xf numFmtId="164" fontId="48" fillId="0" borderId="9" xfId="1" applyFont="1" applyBorder="1"/>
    <xf numFmtId="164" fontId="48" fillId="0" borderId="0" xfId="12" applyNumberFormat="1" applyFont="1"/>
    <xf numFmtId="0" fontId="11" fillId="0" borderId="0" xfId="12" applyFont="1" applyBorder="1"/>
    <xf numFmtId="164" fontId="48" fillId="0" borderId="14" xfId="1" applyFont="1" applyBorder="1"/>
    <xf numFmtId="0" fontId="14" fillId="2" borderId="2" xfId="12" applyFont="1" applyFill="1" applyBorder="1"/>
    <xf numFmtId="164" fontId="14" fillId="2" borderId="3" xfId="1" applyFont="1" applyFill="1" applyBorder="1"/>
    <xf numFmtId="164" fontId="49" fillId="2" borderId="3" xfId="1" applyFont="1" applyFill="1" applyBorder="1"/>
    <xf numFmtId="164" fontId="14" fillId="2" borderId="7" xfId="1" applyFont="1" applyFill="1" applyBorder="1"/>
    <xf numFmtId="43" fontId="48" fillId="0" borderId="8" xfId="126" applyFont="1" applyBorder="1"/>
    <xf numFmtId="164" fontId="48" fillId="0" borderId="0" xfId="1" applyFont="1" applyBorder="1" applyAlignment="1">
      <alignment vertical="center"/>
    </xf>
    <xf numFmtId="0" fontId="48" fillId="0" borderId="0" xfId="12" applyFont="1" applyBorder="1"/>
    <xf numFmtId="43" fontId="14" fillId="2" borderId="2" xfId="126" applyFont="1" applyFill="1" applyBorder="1"/>
    <xf numFmtId="0" fontId="14" fillId="11" borderId="0" xfId="12" applyFont="1" applyFill="1" applyBorder="1"/>
    <xf numFmtId="164" fontId="49" fillId="11" borderId="0" xfId="1" applyFont="1" applyFill="1" applyBorder="1"/>
    <xf numFmtId="164" fontId="14" fillId="11" borderId="0" xfId="1" applyFont="1" applyFill="1" applyBorder="1"/>
    <xf numFmtId="0" fontId="11" fillId="0" borderId="0" xfId="12" applyFont="1" applyBorder="1" applyAlignment="1"/>
    <xf numFmtId="164" fontId="11" fillId="0" borderId="0" xfId="1" applyFont="1" applyBorder="1" applyAlignment="1"/>
    <xf numFmtId="0" fontId="10" fillId="0" borderId="0" xfId="12" applyFont="1" applyBorder="1" applyAlignment="1">
      <alignment horizontal="left" wrapText="1"/>
    </xf>
    <xf numFmtId="164" fontId="10" fillId="0" borderId="0" xfId="1" applyFont="1" applyBorder="1" applyAlignment="1">
      <alignment horizontal="left" wrapText="1"/>
    </xf>
    <xf numFmtId="164" fontId="11" fillId="0" borderId="9" xfId="1" applyFont="1" applyBorder="1" applyAlignment="1">
      <alignment vertical="center"/>
    </xf>
    <xf numFmtId="0" fontId="48" fillId="0" borderId="8" xfId="12" applyFont="1" applyBorder="1" applyAlignment="1">
      <alignment vertical="center" wrapText="1"/>
    </xf>
    <xf numFmtId="164" fontId="48" fillId="0" borderId="0" xfId="1" applyFont="1" applyBorder="1" applyAlignment="1">
      <alignment horizontal="center"/>
    </xf>
    <xf numFmtId="164" fontId="48" fillId="0" borderId="0" xfId="1" applyFont="1" applyAlignment="1">
      <alignment horizontal="center"/>
    </xf>
    <xf numFmtId="164" fontId="48" fillId="0" borderId="0" xfId="1" applyFont="1"/>
    <xf numFmtId="164" fontId="13" fillId="0" borderId="9" xfId="1" applyFont="1" applyBorder="1"/>
    <xf numFmtId="167" fontId="35" fillId="12" borderId="1" xfId="0" applyNumberFormat="1" applyFont="1" applyFill="1" applyBorder="1" applyAlignment="1">
      <alignment horizontal="center" vertical="center"/>
    </xf>
    <xf numFmtId="164" fontId="13" fillId="5" borderId="9" xfId="1" applyFont="1" applyFill="1" applyBorder="1"/>
    <xf numFmtId="43" fontId="0" fillId="0" borderId="0" xfId="0" applyNumberFormat="1"/>
    <xf numFmtId="164" fontId="22" fillId="0" borderId="9" xfId="12" applyNumberFormat="1" applyFont="1" applyFill="1" applyBorder="1" applyAlignment="1">
      <alignment vertical="center"/>
    </xf>
    <xf numFmtId="0" fontId="14" fillId="2" borderId="0" xfId="12" applyFont="1" applyFill="1" applyBorder="1"/>
    <xf numFmtId="0" fontId="14" fillId="2" borderId="3" xfId="12" applyFont="1" applyFill="1" applyBorder="1"/>
    <xf numFmtId="43" fontId="48" fillId="0" borderId="0" xfId="126" applyFont="1" applyBorder="1"/>
    <xf numFmtId="0" fontId="48" fillId="0" borderId="0" xfId="12" applyFont="1" applyBorder="1" applyAlignment="1">
      <alignment wrapText="1"/>
    </xf>
    <xf numFmtId="43" fontId="14" fillId="2" borderId="3" xfId="126" applyFont="1" applyFill="1" applyBorder="1"/>
    <xf numFmtId="0" fontId="48" fillId="0" borderId="0" xfId="12" applyFont="1" applyBorder="1" applyAlignment="1">
      <alignment vertical="center" wrapText="1"/>
    </xf>
    <xf numFmtId="164" fontId="13" fillId="3" borderId="6" xfId="1" applyFont="1" applyFill="1" applyBorder="1"/>
    <xf numFmtId="164" fontId="13" fillId="3" borderId="9" xfId="1" applyFont="1" applyFill="1" applyBorder="1"/>
    <xf numFmtId="43" fontId="11" fillId="0" borderId="8" xfId="126" applyFont="1" applyBorder="1"/>
    <xf numFmtId="43" fontId="11" fillId="0" borderId="0" xfId="126" applyFont="1" applyBorder="1"/>
    <xf numFmtId="0" fontId="11" fillId="0" borderId="8" xfId="12" applyFont="1" applyBorder="1" applyAlignment="1">
      <alignment wrapText="1"/>
    </xf>
    <xf numFmtId="0" fontId="11" fillId="0" borderId="0" xfId="12" applyFont="1" applyBorder="1" applyAlignment="1">
      <alignment wrapText="1"/>
    </xf>
    <xf numFmtId="164" fontId="11" fillId="0" borderId="0" xfId="1" applyFont="1" applyBorder="1" applyAlignment="1">
      <alignment vertical="center"/>
    </xf>
    <xf numFmtId="164" fontId="50" fillId="5" borderId="9" xfId="1" applyFont="1" applyFill="1" applyBorder="1"/>
    <xf numFmtId="164" fontId="12" fillId="5" borderId="1" xfId="1" applyFont="1" applyFill="1" applyBorder="1"/>
    <xf numFmtId="164" fontId="13" fillId="0" borderId="4" xfId="1" applyFont="1" applyFill="1" applyBorder="1"/>
    <xf numFmtId="164" fontId="48" fillId="0" borderId="0" xfId="1" applyFont="1" applyBorder="1" applyAlignment="1">
      <alignment wrapText="1"/>
    </xf>
    <xf numFmtId="164" fontId="48" fillId="0" borderId="0" xfId="1" applyFont="1" applyBorder="1" applyAlignment="1">
      <alignment vertical="center" wrapText="1"/>
    </xf>
    <xf numFmtId="0" fontId="11" fillId="0" borderId="23" xfId="12" applyFont="1" applyBorder="1" applyAlignment="1"/>
    <xf numFmtId="0" fontId="11" fillId="0" borderId="22" xfId="12" applyFont="1" applyBorder="1" applyAlignment="1"/>
    <xf numFmtId="0" fontId="11" fillId="0" borderId="24" xfId="12" applyFont="1" applyBorder="1" applyAlignment="1"/>
    <xf numFmtId="0" fontId="48" fillId="0" borderId="9" xfId="12" applyFont="1" applyBorder="1" applyAlignment="1"/>
    <xf numFmtId="0" fontId="48" fillId="0" borderId="9" xfId="12" applyFont="1" applyBorder="1"/>
    <xf numFmtId="164" fontId="14" fillId="0" borderId="0" xfId="1" applyFont="1" applyFill="1" applyBorder="1"/>
    <xf numFmtId="0" fontId="48" fillId="0" borderId="0" xfId="12" applyFont="1" applyFill="1" applyBorder="1"/>
    <xf numFmtId="0" fontId="14" fillId="2" borderId="13" xfId="12" applyFont="1" applyFill="1" applyBorder="1" applyAlignment="1"/>
    <xf numFmtId="0" fontId="14" fillId="2" borderId="11" xfId="12" applyFont="1" applyFill="1" applyBorder="1" applyAlignment="1"/>
    <xf numFmtId="43" fontId="14" fillId="2" borderId="14" xfId="12" applyNumberFormat="1" applyFont="1" applyFill="1" applyBorder="1" applyAlignment="1"/>
    <xf numFmtId="164" fontId="14" fillId="2" borderId="14" xfId="12" applyNumberFormat="1" applyFont="1" applyFill="1" applyBorder="1" applyAlignment="1"/>
    <xf numFmtId="164" fontId="11" fillId="0" borderId="0" xfId="1" applyFont="1" applyFill="1" applyBorder="1"/>
    <xf numFmtId="164" fontId="48" fillId="0" borderId="0" xfId="1" applyFont="1" applyFill="1" applyBorder="1"/>
    <xf numFmtId="164" fontId="48" fillId="0" borderId="0" xfId="12" applyNumberFormat="1" applyFont="1" applyBorder="1"/>
    <xf numFmtId="43" fontId="11" fillId="0" borderId="0" xfId="12" applyNumberFormat="1" applyFont="1" applyBorder="1"/>
    <xf numFmtId="0" fontId="14" fillId="2" borderId="13" xfId="12" applyFont="1" applyFill="1" applyBorder="1"/>
    <xf numFmtId="0" fontId="14" fillId="2" borderId="14" xfId="12" applyFont="1" applyFill="1" applyBorder="1"/>
    <xf numFmtId="164" fontId="14" fillId="2" borderId="11" xfId="1" applyFont="1" applyFill="1" applyBorder="1"/>
    <xf numFmtId="164" fontId="14" fillId="2" borderId="14" xfId="1" applyFont="1" applyFill="1" applyBorder="1"/>
    <xf numFmtId="0" fontId="11" fillId="0" borderId="0" xfId="12" applyFont="1" applyAlignment="1"/>
    <xf numFmtId="0" fontId="14" fillId="0" borderId="0" xfId="12" applyFont="1" applyFill="1" applyBorder="1"/>
    <xf numFmtId="0" fontId="51" fillId="0" borderId="0" xfId="12" applyFont="1"/>
    <xf numFmtId="43" fontId="11" fillId="0" borderId="0" xfId="126" applyFont="1" applyFill="1" applyBorder="1"/>
    <xf numFmtId="0" fontId="11" fillId="0" borderId="0" xfId="12" applyFont="1" applyFill="1" applyBorder="1" applyAlignment="1">
      <alignment wrapText="1"/>
    </xf>
    <xf numFmtId="0" fontId="48" fillId="0" borderId="0" xfId="12" applyFont="1" applyFill="1"/>
    <xf numFmtId="0" fontId="51" fillId="0" borderId="0" xfId="12" applyFont="1" applyFill="1"/>
    <xf numFmtId="0" fontId="11" fillId="0" borderId="0" xfId="12" applyFont="1" applyFill="1" applyBorder="1"/>
    <xf numFmtId="0" fontId="51" fillId="0" borderId="0" xfId="12" applyFont="1" applyFill="1" applyBorder="1"/>
    <xf numFmtId="0" fontId="14" fillId="0" borderId="8" xfId="12" applyFont="1" applyFill="1" applyBorder="1"/>
    <xf numFmtId="43" fontId="0" fillId="0" borderId="0" xfId="0" applyNumberFormat="1" applyFill="1"/>
    <xf numFmtId="0" fontId="13" fillId="5" borderId="8" xfId="0" applyFont="1" applyFill="1" applyBorder="1"/>
    <xf numFmtId="164" fontId="13" fillId="5" borderId="5" xfId="1" applyFont="1" applyFill="1" applyBorder="1"/>
    <xf numFmtId="164" fontId="13" fillId="5" borderId="4" xfId="1" applyFont="1" applyFill="1" applyBorder="1"/>
    <xf numFmtId="0" fontId="12" fillId="5" borderId="2" xfId="0" applyFont="1" applyFill="1" applyBorder="1"/>
    <xf numFmtId="164" fontId="12" fillId="5" borderId="2" xfId="0" applyNumberFormat="1" applyFont="1" applyFill="1" applyBorder="1"/>
    <xf numFmtId="43" fontId="0" fillId="0" borderId="0" xfId="0" applyNumberFormat="1" applyFont="1"/>
    <xf numFmtId="0" fontId="13" fillId="3" borderId="13" xfId="0" applyFont="1" applyFill="1" applyBorder="1"/>
    <xf numFmtId="164" fontId="13" fillId="3" borderId="11" xfId="1" applyFont="1" applyFill="1" applyBorder="1"/>
    <xf numFmtId="0" fontId="13" fillId="3" borderId="6" xfId="0" applyFont="1" applyFill="1" applyBorder="1"/>
    <xf numFmtId="0" fontId="2" fillId="0" borderId="0" xfId="0" applyFont="1"/>
    <xf numFmtId="164" fontId="2" fillId="0" borderId="0" xfId="0" applyNumberFormat="1" applyFont="1"/>
    <xf numFmtId="164" fontId="2" fillId="0" borderId="0" xfId="1" applyFont="1"/>
    <xf numFmtId="164" fontId="2" fillId="0" borderId="0" xfId="1" applyFont="1" applyFill="1" applyAlignment="1"/>
    <xf numFmtId="164" fontId="2" fillId="0" borderId="0" xfId="1" applyFont="1" applyFill="1" applyAlignment="1">
      <alignment horizontal="center"/>
    </xf>
    <xf numFmtId="164" fontId="2" fillId="0" borderId="0" xfId="1" applyFont="1" applyFill="1"/>
    <xf numFmtId="43" fontId="2" fillId="0" borderId="0" xfId="0" applyNumberFormat="1" applyFont="1"/>
    <xf numFmtId="0" fontId="0" fillId="0" borderId="1" xfId="0" applyBorder="1" applyAlignment="1">
      <alignment horizontal="left" vertical="center"/>
    </xf>
    <xf numFmtId="0" fontId="0" fillId="0" borderId="1" xfId="0" applyBorder="1" applyAlignment="1">
      <alignment horizontal="right" vertical="center"/>
    </xf>
    <xf numFmtId="49" fontId="0" fillId="0" borderId="1" xfId="2" applyNumberFormat="1" applyFont="1" applyBorder="1" applyAlignment="1">
      <alignment horizontal="right" vertical="center"/>
    </xf>
    <xf numFmtId="0" fontId="0" fillId="0" borderId="1" xfId="0" applyBorder="1" applyAlignment="1">
      <alignment horizontal="left"/>
    </xf>
    <xf numFmtId="49" fontId="0" fillId="0" borderId="1" xfId="2" applyNumberFormat="1" applyFont="1" applyBorder="1" applyAlignment="1">
      <alignment horizontal="right"/>
    </xf>
    <xf numFmtId="0" fontId="3" fillId="0" borderId="1" xfId="0" applyFont="1" applyFill="1" applyBorder="1" applyAlignment="1">
      <alignment horizontal="left"/>
    </xf>
    <xf numFmtId="164" fontId="0" fillId="0" borderId="1" xfId="6" applyFont="1" applyBorder="1"/>
    <xf numFmtId="164" fontId="3" fillId="0" borderId="1" xfId="6" applyFont="1" applyBorder="1"/>
    <xf numFmtId="164" fontId="0" fillId="0" borderId="0" xfId="6" applyFont="1"/>
    <xf numFmtId="164" fontId="0" fillId="0" borderId="1" xfId="6" applyFont="1" applyBorder="1" applyAlignment="1">
      <alignment vertical="center"/>
    </xf>
    <xf numFmtId="164" fontId="0" fillId="0" borderId="1" xfId="6" applyFont="1" applyFill="1" applyBorder="1" applyAlignment="1">
      <alignment vertical="center"/>
    </xf>
    <xf numFmtId="164" fontId="0" fillId="0" borderId="1" xfId="6" applyFont="1" applyFill="1" applyBorder="1"/>
    <xf numFmtId="0" fontId="54" fillId="0" borderId="1" xfId="0" applyFont="1" applyFill="1" applyBorder="1" applyAlignment="1">
      <alignment horizontal="left"/>
    </xf>
    <xf numFmtId="164" fontId="3" fillId="0" borderId="1" xfId="0" applyNumberFormat="1" applyFont="1" applyFill="1" applyBorder="1"/>
    <xf numFmtId="164" fontId="3" fillId="0" borderId="1" xfId="0" applyNumberFormat="1" applyFont="1" applyBorder="1"/>
    <xf numFmtId="0" fontId="0" fillId="0" borderId="0" xfId="0" applyFill="1" applyBorder="1" applyAlignment="1">
      <alignment horizontal="left" vertical="center"/>
    </xf>
    <xf numFmtId="164" fontId="0" fillId="0" borderId="0" xfId="17" applyFont="1" applyFill="1" applyBorder="1" applyAlignment="1">
      <alignment horizontal="left" vertical="center"/>
    </xf>
    <xf numFmtId="164" fontId="0" fillId="0" borderId="0" xfId="0" applyNumberFormat="1" applyFill="1" applyBorder="1"/>
    <xf numFmtId="164" fontId="0" fillId="0" borderId="0" xfId="1" applyFont="1" applyAlignment="1">
      <alignment vertical="center"/>
    </xf>
    <xf numFmtId="0" fontId="2" fillId="13" borderId="0" xfId="0" applyFont="1" applyFill="1"/>
    <xf numFmtId="164" fontId="2" fillId="13" borderId="0" xfId="1" applyFont="1" applyFill="1"/>
    <xf numFmtId="0" fontId="2" fillId="3" borderId="0" xfId="0" applyFont="1" applyFill="1"/>
    <xf numFmtId="164" fontId="2" fillId="3" borderId="0" xfId="1" applyFont="1" applyFill="1"/>
    <xf numFmtId="0" fontId="2" fillId="0" borderId="0" xfId="0" applyFont="1" applyFill="1" applyBorder="1" applyAlignment="1">
      <alignment vertical="center"/>
    </xf>
    <xf numFmtId="164" fontId="2" fillId="0" borderId="0" xfId="17" applyFont="1" applyFill="1" applyBorder="1" applyAlignment="1">
      <alignment horizontal="center" vertical="center"/>
    </xf>
    <xf numFmtId="0" fontId="2" fillId="0" borderId="0" xfId="0" applyFont="1" applyFill="1" applyBorder="1" applyAlignment="1">
      <alignment horizontal="center" vertical="center" wrapText="1"/>
    </xf>
    <xf numFmtId="0" fontId="2" fillId="14" borderId="0" xfId="0" applyFont="1" applyFill="1"/>
    <xf numFmtId="164" fontId="2" fillId="14" borderId="0" xfId="1" applyNumberFormat="1" applyFont="1" applyFill="1"/>
    <xf numFmtId="0" fontId="0" fillId="0" borderId="0" xfId="0" applyFill="1" applyBorder="1" applyAlignment="1">
      <alignment horizontal="left" vertical="center" wrapText="1"/>
    </xf>
    <xf numFmtId="0" fontId="0" fillId="5" borderId="0" xfId="0" applyFill="1"/>
    <xf numFmtId="0" fontId="0" fillId="0" borderId="1" xfId="0" applyFill="1" applyBorder="1" applyAlignment="1">
      <alignment horizontal="center"/>
    </xf>
    <xf numFmtId="0" fontId="0" fillId="15" borderId="1" xfId="0" applyFill="1" applyBorder="1" applyAlignment="1">
      <alignment horizontal="center"/>
    </xf>
    <xf numFmtId="0" fontId="0" fillId="0" borderId="1" xfId="0" applyFill="1" applyBorder="1"/>
    <xf numFmtId="4" fontId="0" fillId="0" borderId="1" xfId="0" applyNumberFormat="1" applyFill="1" applyBorder="1"/>
    <xf numFmtId="4" fontId="0" fillId="15" borderId="1" xfId="0" applyNumberFormat="1" applyFill="1" applyBorder="1"/>
    <xf numFmtId="4" fontId="0" fillId="0" borderId="0" xfId="0" applyNumberFormat="1" applyFill="1"/>
    <xf numFmtId="4" fontId="0" fillId="5" borderId="0" xfId="0" applyNumberFormat="1" applyFill="1"/>
    <xf numFmtId="4" fontId="0" fillId="3" borderId="1" xfId="0" applyNumberFormat="1" applyFill="1" applyBorder="1"/>
    <xf numFmtId="165" fontId="0" fillId="0" borderId="0" xfId="0" applyNumberFormat="1" applyFill="1"/>
    <xf numFmtId="4" fontId="0" fillId="0" borderId="0" xfId="0" applyNumberFormat="1"/>
    <xf numFmtId="164" fontId="52" fillId="0" borderId="0" xfId="1" applyFont="1" applyAlignment="1">
      <alignment horizontal="right"/>
    </xf>
    <xf numFmtId="0" fontId="53" fillId="0" borderId="0" xfId="0" applyFont="1"/>
    <xf numFmtId="2" fontId="24" fillId="0" borderId="0" xfId="3" applyNumberFormat="1" applyFont="1" applyAlignment="1">
      <alignment horizontal="center" vertical="center"/>
    </xf>
    <xf numFmtId="164" fontId="0" fillId="0" borderId="0" xfId="1" applyFont="1" applyAlignment="1"/>
    <xf numFmtId="0" fontId="0" fillId="0" borderId="0" xfId="0" applyBorder="1" applyAlignment="1"/>
    <xf numFmtId="0" fontId="53" fillId="0" borderId="0" xfId="0" applyFont="1" applyAlignment="1"/>
    <xf numFmtId="0" fontId="0" fillId="0" borderId="0" xfId="0" applyAlignment="1"/>
    <xf numFmtId="0" fontId="4" fillId="0" borderId="0" xfId="3" applyFont="1" applyAlignment="1">
      <alignment horizontal="centerContinuous" vertical="center"/>
    </xf>
    <xf numFmtId="0" fontId="4" fillId="0" borderId="0" xfId="3" applyAlignment="1">
      <alignment horizontal="centerContinuous" vertical="center"/>
    </xf>
    <xf numFmtId="4" fontId="4" fillId="0" borderId="0" xfId="3" applyNumberFormat="1" applyAlignment="1">
      <alignment horizontal="centerContinuous" vertical="center"/>
    </xf>
    <xf numFmtId="49" fontId="4" fillId="0" borderId="0" xfId="3" applyNumberFormat="1" applyAlignment="1">
      <alignment horizontal="centerContinuous" vertical="center"/>
    </xf>
    <xf numFmtId="4" fontId="62" fillId="19" borderId="1" xfId="3" applyNumberFormat="1" applyFont="1" applyFill="1" applyBorder="1" applyAlignment="1"/>
    <xf numFmtId="4" fontId="62" fillId="19" borderId="1" xfId="3" applyNumberFormat="1" applyFont="1" applyFill="1" applyBorder="1" applyAlignment="1">
      <alignment horizontal="center" vertical="center"/>
    </xf>
    <xf numFmtId="49" fontId="62" fillId="19" borderId="1" xfId="3" applyNumberFormat="1" applyFont="1" applyFill="1" applyBorder="1" applyAlignment="1">
      <alignment horizontal="center" vertical="center" wrapText="1"/>
    </xf>
    <xf numFmtId="49" fontId="62" fillId="20" borderId="1" xfId="3" applyNumberFormat="1" applyFont="1" applyFill="1" applyBorder="1" applyAlignment="1">
      <alignment horizontal="center" vertical="center" wrapText="1"/>
    </xf>
    <xf numFmtId="0" fontId="4" fillId="0" borderId="1" xfId="3" applyFont="1" applyBorder="1" applyAlignment="1">
      <alignment vertical="center" wrapText="1"/>
    </xf>
    <xf numFmtId="0" fontId="4" fillId="0" borderId="1" xfId="3" applyBorder="1" applyAlignment="1">
      <alignment vertical="center" wrapText="1"/>
    </xf>
    <xf numFmtId="0" fontId="4" fillId="0" borderId="1" xfId="3" applyBorder="1" applyAlignment="1">
      <alignment vertical="center"/>
    </xf>
    <xf numFmtId="4" fontId="4" fillId="0" borderId="1" xfId="3" applyNumberFormat="1" applyBorder="1" applyAlignment="1">
      <alignment horizontal="center" vertical="center"/>
    </xf>
    <xf numFmtId="1" fontId="4" fillId="0" borderId="1" xfId="3" applyNumberFormat="1" applyBorder="1" applyAlignment="1">
      <alignment horizontal="center" vertical="center" wrapText="1"/>
    </xf>
    <xf numFmtId="49" fontId="4" fillId="0" borderId="1" xfId="3" applyNumberFormat="1" applyBorder="1" applyAlignment="1">
      <alignment horizontal="center" vertical="center" wrapText="1"/>
    </xf>
    <xf numFmtId="4" fontId="4" fillId="0" borderId="1" xfId="3" applyNumberFormat="1" applyBorder="1" applyAlignment="1">
      <alignment vertical="center"/>
    </xf>
    <xf numFmtId="1" fontId="4" fillId="0" borderId="1" xfId="3" applyNumberFormat="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164" fontId="0" fillId="0" borderId="1" xfId="1" applyFont="1" applyBorder="1"/>
    <xf numFmtId="4" fontId="0" fillId="0" borderId="1" xfId="0" applyNumberFormat="1" applyBorder="1" applyAlignment="1">
      <alignment vertical="center"/>
    </xf>
    <xf numFmtId="0" fontId="53" fillId="0" borderId="0" xfId="0" applyFont="1" applyAlignment="1">
      <alignment horizontal="left"/>
    </xf>
    <xf numFmtId="0" fontId="4" fillId="0" borderId="0" xfId="3" applyBorder="1" applyAlignment="1">
      <alignment wrapText="1"/>
    </xf>
    <xf numFmtId="164" fontId="0" fillId="0" borderId="1" xfId="1" applyFont="1" applyBorder="1" applyAlignment="1">
      <alignment horizontal="center" vertical="center"/>
    </xf>
    <xf numFmtId="0" fontId="0" fillId="0" borderId="1" xfId="0" applyBorder="1"/>
    <xf numFmtId="0" fontId="2" fillId="0" borderId="1" xfId="0" applyFont="1" applyBorder="1" applyAlignment="1">
      <alignment vertical="center" wrapText="1"/>
    </xf>
    <xf numFmtId="164" fontId="2" fillId="0" borderId="1" xfId="1" applyFont="1" applyBorder="1"/>
    <xf numFmtId="0" fontId="4" fillId="0" borderId="2" xfId="3" applyFont="1" applyBorder="1" applyAlignment="1">
      <alignment vertical="center"/>
    </xf>
    <xf numFmtId="0" fontId="4" fillId="0" borderId="3" xfId="3" applyFont="1" applyBorder="1" applyAlignment="1">
      <alignment vertical="center"/>
    </xf>
    <xf numFmtId="0" fontId="4" fillId="0" borderId="7" xfId="3" applyFont="1" applyBorder="1" applyAlignment="1">
      <alignment vertical="center"/>
    </xf>
    <xf numFmtId="49" fontId="4" fillId="0" borderId="1" xfId="3" applyNumberFormat="1" applyBorder="1" applyAlignment="1">
      <alignment horizontal="left" vertical="center" wrapText="1"/>
    </xf>
    <xf numFmtId="49" fontId="4" fillId="0" borderId="1" xfId="3" applyNumberFormat="1" applyBorder="1" applyAlignment="1">
      <alignment vertical="center" wrapText="1"/>
    </xf>
    <xf numFmtId="1" fontId="4" fillId="0" borderId="1" xfId="3" applyNumberFormat="1" applyBorder="1" applyAlignment="1">
      <alignment horizontal="right" vertical="center"/>
    </xf>
    <xf numFmtId="4" fontId="4" fillId="0" borderId="1" xfId="3" applyNumberFormat="1" applyBorder="1" applyAlignment="1">
      <alignment horizontal="right" vertical="center"/>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164" fontId="52" fillId="0" borderId="0" xfId="0" applyNumberFormat="1" applyFont="1" applyFill="1" applyBorder="1" applyAlignment="1">
      <alignment horizontal="left" vertical="center" wrapText="1"/>
    </xf>
    <xf numFmtId="164" fontId="0" fillId="0" borderId="0" xfId="17" applyFont="1" applyFill="1" applyBorder="1" applyAlignment="1">
      <alignment horizontal="left" vertical="center" wrapText="1"/>
    </xf>
    <xf numFmtId="0" fontId="17" fillId="0" borderId="1" xfId="12" applyFont="1" applyBorder="1" applyAlignment="1">
      <alignment horizontal="center" vertical="center" wrapText="1"/>
    </xf>
    <xf numFmtId="164" fontId="0" fillId="0" borderId="0" xfId="1" applyFont="1" applyFill="1" applyAlignment="1">
      <alignment vertical="center"/>
    </xf>
    <xf numFmtId="4" fontId="0" fillId="14" borderId="1" xfId="0" applyNumberFormat="1" applyFill="1" applyBorder="1"/>
    <xf numFmtId="4" fontId="9" fillId="14" borderId="1" xfId="1" applyNumberFormat="1" applyFont="1" applyFill="1" applyBorder="1"/>
    <xf numFmtId="0" fontId="55" fillId="0" borderId="0" xfId="0" applyFont="1" applyAlignment="1">
      <alignment horizontal="left" vertical="center" wrapText="1"/>
    </xf>
    <xf numFmtId="0" fontId="11" fillId="0" borderId="8" xfId="12" applyFont="1" applyFill="1" applyBorder="1"/>
    <xf numFmtId="0" fontId="2" fillId="5" borderId="0" xfId="0" applyFont="1" applyFill="1"/>
    <xf numFmtId="164" fontId="2" fillId="5" borderId="0" xfId="0" applyNumberFormat="1" applyFont="1" applyFill="1"/>
    <xf numFmtId="164" fontId="52" fillId="0" borderId="0" xfId="0" applyNumberFormat="1" applyFont="1" applyFill="1" applyBorder="1" applyAlignment="1">
      <alignment vertical="center"/>
    </xf>
    <xf numFmtId="0" fontId="0" fillId="0" borderId="0" xfId="0" applyFont="1" applyAlignment="1">
      <alignment wrapText="1"/>
    </xf>
    <xf numFmtId="0" fontId="32" fillId="0" borderId="0" xfId="12" applyFont="1" applyFill="1" applyBorder="1" applyAlignment="1"/>
    <xf numFmtId="168" fontId="10" fillId="0" borderId="25" xfId="11" applyNumberFormat="1" applyFont="1" applyFill="1" applyBorder="1" applyAlignment="1">
      <alignment vertical="center"/>
    </xf>
    <xf numFmtId="0" fontId="0" fillId="0" borderId="0" xfId="0" applyFont="1" applyAlignment="1">
      <alignment horizontal="left" vertical="center"/>
    </xf>
    <xf numFmtId="0" fontId="11" fillId="0" borderId="0" xfId="12" applyFont="1" applyAlignment="1">
      <alignment horizontal="center"/>
    </xf>
    <xf numFmtId="165" fontId="65" fillId="0" borderId="0" xfId="18" applyFont="1" applyFill="1" applyAlignment="1">
      <alignment horizontal="center" vertical="center" wrapText="1"/>
    </xf>
    <xf numFmtId="165" fontId="0" fillId="0" borderId="0" xfId="0" applyNumberFormat="1"/>
    <xf numFmtId="0" fontId="11" fillId="0" borderId="8" xfId="12" applyFont="1" applyBorder="1" applyAlignment="1">
      <alignment horizontal="center"/>
    </xf>
    <xf numFmtId="0" fontId="11" fillId="0" borderId="0" xfId="12" applyFont="1" applyBorder="1" applyAlignment="1">
      <alignment horizontal="center"/>
    </xf>
    <xf numFmtId="0" fontId="11" fillId="0" borderId="9" xfId="12" applyFont="1" applyBorder="1" applyAlignment="1">
      <alignment horizontal="center"/>
    </xf>
    <xf numFmtId="0" fontId="11" fillId="0" borderId="0" xfId="12" applyFont="1" applyAlignment="1">
      <alignment horizontal="center"/>
    </xf>
    <xf numFmtId="0" fontId="11" fillId="0" borderId="23" xfId="12" applyFont="1" applyBorder="1" applyAlignment="1">
      <alignment horizontal="center"/>
    </xf>
    <xf numFmtId="0" fontId="11" fillId="0" borderId="22" xfId="12" applyFont="1" applyBorder="1" applyAlignment="1">
      <alignment horizontal="center"/>
    </xf>
    <xf numFmtId="0" fontId="11" fillId="0" borderId="24" xfId="12" applyFont="1" applyBorder="1" applyAlignment="1">
      <alignment horizontal="center"/>
    </xf>
    <xf numFmtId="0" fontId="11" fillId="0" borderId="0" xfId="12" applyFont="1" applyFill="1" applyBorder="1" applyAlignment="1">
      <alignment horizontal="center"/>
    </xf>
    <xf numFmtId="43" fontId="11" fillId="0" borderId="8" xfId="126" applyFont="1" applyBorder="1" applyAlignment="1">
      <alignment horizontal="center"/>
    </xf>
    <xf numFmtId="43" fontId="11" fillId="0" borderId="0" xfId="126" applyFont="1" applyBorder="1" applyAlignment="1">
      <alignment horizontal="center"/>
    </xf>
    <xf numFmtId="43" fontId="11" fillId="0" borderId="9" xfId="126" applyFont="1" applyBorder="1" applyAlignment="1">
      <alignment horizontal="center"/>
    </xf>
    <xf numFmtId="0" fontId="2" fillId="0" borderId="0" xfId="0" applyFont="1" applyAlignment="1">
      <alignment horizontal="center"/>
    </xf>
    <xf numFmtId="0" fontId="55" fillId="0" borderId="0" xfId="0" applyFont="1" applyAlignment="1">
      <alignment horizontal="left" vertical="center" wrapText="1"/>
    </xf>
    <xf numFmtId="0" fontId="2" fillId="5" borderId="0"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wrapText="1"/>
    </xf>
    <xf numFmtId="164" fontId="0" fillId="0" borderId="0" xfId="17" applyFont="1" applyFill="1" applyBorder="1" applyAlignment="1">
      <alignment horizontal="left" vertical="center" wrapText="1"/>
    </xf>
    <xf numFmtId="0" fontId="52" fillId="0" borderId="0" xfId="0" applyFont="1" applyFill="1" applyAlignment="1">
      <alignment horizontal="left" vertical="center" wrapText="1"/>
    </xf>
    <xf numFmtId="0" fontId="0" fillId="0" borderId="0" xfId="0" applyFill="1" applyAlignment="1">
      <alignment horizontal="left" vertical="center" wrapText="1"/>
    </xf>
    <xf numFmtId="2" fontId="24" fillId="0" borderId="0" xfId="3" applyNumberFormat="1" applyFont="1" applyAlignment="1">
      <alignment horizontal="center" vertical="center"/>
    </xf>
    <xf numFmtId="2" fontId="59" fillId="16" borderId="0" xfId="3" applyNumberFormat="1" applyFont="1" applyFill="1" applyAlignment="1">
      <alignment horizontal="left" vertical="center" wrapText="1"/>
    </xf>
    <xf numFmtId="2" fontId="59" fillId="16" borderId="0" xfId="3" applyNumberFormat="1" applyFont="1" applyFill="1" applyAlignment="1">
      <alignment horizontal="left" vertical="center"/>
    </xf>
    <xf numFmtId="0" fontId="61" fillId="17" borderId="1" xfId="38" applyFont="1" applyFill="1" applyBorder="1" applyAlignment="1">
      <alignment horizontal="center"/>
    </xf>
    <xf numFmtId="49" fontId="62" fillId="19" borderId="1" xfId="3" applyNumberFormat="1" applyFont="1" applyFill="1" applyBorder="1" applyAlignment="1">
      <alignment horizontal="center" vertical="center" wrapText="1"/>
    </xf>
    <xf numFmtId="0" fontId="62" fillId="18" borderId="1" xfId="3" applyFont="1" applyFill="1" applyBorder="1" applyAlignment="1">
      <alignment horizontal="justify"/>
    </xf>
    <xf numFmtId="0" fontId="62" fillId="18" borderId="1" xfId="3" applyFont="1" applyFill="1" applyBorder="1" applyAlignment="1">
      <alignment horizontal="center" wrapText="1"/>
    </xf>
    <xf numFmtId="49" fontId="4" fillId="0" borderId="4" xfId="3" applyNumberFormat="1" applyBorder="1" applyAlignment="1">
      <alignment horizontal="left" vertical="center" wrapText="1"/>
    </xf>
    <xf numFmtId="49" fontId="4" fillId="0" borderId="6" xfId="3" applyNumberFormat="1" applyBorder="1" applyAlignment="1">
      <alignment horizontal="left" vertical="center" wrapText="1"/>
    </xf>
    <xf numFmtId="4" fontId="4" fillId="0" borderId="4" xfId="3" applyNumberFormat="1" applyBorder="1" applyAlignment="1">
      <alignment horizontal="right" vertical="center"/>
    </xf>
    <xf numFmtId="4" fontId="4" fillId="0" borderId="6" xfId="3" applyNumberFormat="1" applyBorder="1" applyAlignment="1">
      <alignment horizontal="right" vertical="center"/>
    </xf>
    <xf numFmtId="4" fontId="0" fillId="0" borderId="4" xfId="0" applyNumberFormat="1" applyBorder="1" applyAlignment="1">
      <alignment horizontal="right" vertical="center"/>
    </xf>
    <xf numFmtId="4" fontId="0" fillId="0" borderId="6" xfId="0" applyNumberFormat="1" applyBorder="1" applyAlignment="1">
      <alignment horizontal="right" vertical="center"/>
    </xf>
    <xf numFmtId="0" fontId="62" fillId="18" borderId="1" xfId="3" applyFont="1" applyFill="1" applyBorder="1" applyAlignment="1">
      <alignment horizontal="center" vertical="center" wrapText="1"/>
    </xf>
    <xf numFmtId="4" fontId="62" fillId="20" borderId="1" xfId="3" applyNumberFormat="1" applyFont="1" applyFill="1" applyBorder="1" applyAlignment="1">
      <alignment horizontal="center" vertical="center" wrapText="1"/>
    </xf>
    <xf numFmtId="49" fontId="4" fillId="0" borderId="4" xfId="3" applyNumberFormat="1" applyBorder="1" applyAlignment="1">
      <alignment vertical="center" wrapText="1"/>
    </xf>
    <xf numFmtId="49" fontId="4" fillId="0" borderId="5" xfId="3" applyNumberFormat="1" applyBorder="1" applyAlignment="1">
      <alignment vertical="center" wrapText="1"/>
    </xf>
    <xf numFmtId="49" fontId="4" fillId="0" borderId="6" xfId="3" applyNumberFormat="1" applyBorder="1" applyAlignment="1">
      <alignment vertical="center" wrapText="1"/>
    </xf>
    <xf numFmtId="4" fontId="4" fillId="0" borderId="4" xfId="3" applyNumberFormat="1" applyBorder="1" applyAlignment="1">
      <alignment horizontal="center" vertical="center"/>
    </xf>
    <xf numFmtId="4" fontId="4" fillId="0" borderId="5" xfId="3" applyNumberFormat="1" applyBorder="1" applyAlignment="1">
      <alignment horizontal="center" vertical="center"/>
    </xf>
    <xf numFmtId="4" fontId="4" fillId="0" borderId="6" xfId="3" applyNumberFormat="1" applyBorder="1" applyAlignment="1">
      <alignment horizontal="center" vertical="center"/>
    </xf>
    <xf numFmtId="1" fontId="4" fillId="0" borderId="4" xfId="3" applyNumberFormat="1" applyBorder="1" applyAlignment="1">
      <alignment horizontal="center" vertical="center"/>
    </xf>
    <xf numFmtId="1" fontId="4" fillId="0" borderId="5" xfId="3" applyNumberFormat="1" applyBorder="1" applyAlignment="1">
      <alignment horizontal="center" vertical="center"/>
    </xf>
    <xf numFmtId="1" fontId="4" fillId="0" borderId="6" xfId="3" applyNumberFormat="1" applyBorder="1" applyAlignment="1">
      <alignment horizontal="center" vertical="center"/>
    </xf>
    <xf numFmtId="4" fontId="4" fillId="0" borderId="5" xfId="3" applyNumberFormat="1" applyBorder="1" applyAlignment="1">
      <alignment horizontal="right" vertical="center"/>
    </xf>
    <xf numFmtId="4" fontId="0" fillId="0" borderId="5" xfId="0" applyNumberFormat="1" applyBorder="1" applyAlignment="1">
      <alignment horizontal="right" vertical="center"/>
    </xf>
    <xf numFmtId="0" fontId="17" fillId="0" borderId="0" xfId="12" applyFont="1" applyAlignment="1">
      <alignment horizontal="left" wrapText="1"/>
    </xf>
    <xf numFmtId="0" fontId="10" fillId="0" borderId="0" xfId="12" applyFont="1" applyBorder="1" applyAlignment="1">
      <alignment horizontal="center" vertical="center"/>
    </xf>
    <xf numFmtId="0" fontId="17" fillId="0" borderId="1" xfId="12" applyFont="1" applyBorder="1" applyAlignment="1">
      <alignment horizontal="center" vertical="center" wrapText="1"/>
    </xf>
    <xf numFmtId="0" fontId="10" fillId="0" borderId="10" xfId="12" applyFont="1" applyBorder="1" applyAlignment="1">
      <alignment horizontal="center" vertical="center"/>
    </xf>
    <xf numFmtId="0" fontId="10" fillId="0" borderId="20" xfId="12" applyFont="1" applyBorder="1" applyAlignment="1">
      <alignment horizontal="center" vertical="center"/>
    </xf>
    <xf numFmtId="0" fontId="32" fillId="0" borderId="0" xfId="12" applyFont="1" applyFill="1" applyBorder="1" applyAlignment="1">
      <alignment horizontal="left" wrapText="1"/>
    </xf>
    <xf numFmtId="0" fontId="21" fillId="0" borderId="0" xfId="14" applyFont="1" applyAlignment="1">
      <alignment horizontal="center"/>
    </xf>
    <xf numFmtId="0" fontId="42" fillId="0" borderId="0" xfId="12" applyFont="1" applyBorder="1" applyAlignment="1">
      <alignment horizontal="center"/>
    </xf>
    <xf numFmtId="0" fontId="40" fillId="0" borderId="0" xfId="12" applyFont="1" applyBorder="1" applyAlignment="1">
      <alignment horizontal="center"/>
    </xf>
    <xf numFmtId="0" fontId="3" fillId="0" borderId="0" xfId="0" applyFont="1" applyAlignment="1">
      <alignment horizontal="center"/>
    </xf>
    <xf numFmtId="0" fontId="12" fillId="0" borderId="0" xfId="0" applyFont="1" applyBorder="1" applyAlignment="1">
      <alignment horizontal="center"/>
    </xf>
    <xf numFmtId="0" fontId="8" fillId="0" borderId="0" xfId="0" applyFont="1" applyBorder="1" applyAlignment="1">
      <alignment horizontal="center"/>
    </xf>
    <xf numFmtId="0" fontId="13" fillId="0" borderId="22" xfId="0" applyFont="1" applyFill="1" applyBorder="1" applyAlignment="1">
      <alignment horizontal="left" wrapText="1"/>
    </xf>
    <xf numFmtId="0" fontId="10" fillId="0" borderId="12" xfId="12" applyFont="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3" fillId="0" borderId="4" xfId="0" applyFont="1" applyFill="1" applyBorder="1" applyAlignment="1">
      <alignment horizontal="left" vertical="center" wrapText="1"/>
    </xf>
    <xf numFmtId="0" fontId="43" fillId="0" borderId="6" xfId="0" applyFont="1" applyFill="1" applyBorder="1" applyAlignment="1">
      <alignment horizontal="left" vertical="center" wrapText="1"/>
    </xf>
  </cellXfs>
  <cellStyles count="127">
    <cellStyle name="Millares" xfId="1" builtinId="3"/>
    <cellStyle name="Millares 10" xfId="119"/>
    <cellStyle name="Millares 11" xfId="120"/>
    <cellStyle name="Millares 12" xfId="122"/>
    <cellStyle name="Millares 12 2" xfId="124"/>
    <cellStyle name="Millares 2" xfId="5"/>
    <cellStyle name="Millares 2 2" xfId="34"/>
    <cellStyle name="Millares 2 2 2" xfId="44"/>
    <cellStyle name="Millares 2 2 2 2" xfId="72"/>
    <cellStyle name="Millares 2 2 2 3" xfId="100"/>
    <cellStyle name="Millares 2 2 3" xfId="53"/>
    <cellStyle name="Millares 2 2 3 2" xfId="81"/>
    <cellStyle name="Millares 2 2 3 3" xfId="109"/>
    <cellStyle name="Millares 2 2 4" xfId="61"/>
    <cellStyle name="Millares 2 2 5" xfId="89"/>
    <cellStyle name="Millares 2 3" xfId="36"/>
    <cellStyle name="Millares 2 3 2" xfId="46"/>
    <cellStyle name="Millares 2 3 2 2" xfId="74"/>
    <cellStyle name="Millares 2 3 2 3" xfId="102"/>
    <cellStyle name="Millares 2 3 3" xfId="55"/>
    <cellStyle name="Millares 2 3 3 2" xfId="83"/>
    <cellStyle name="Millares 2 3 3 3" xfId="111"/>
    <cellStyle name="Millares 2 3 4" xfId="65"/>
    <cellStyle name="Millares 2 3 5" xfId="93"/>
    <cellStyle name="Millares 2 4" xfId="40"/>
    <cellStyle name="Millares 2 4 2" xfId="68"/>
    <cellStyle name="Millares 2 4 3" xfId="96"/>
    <cellStyle name="Millares 2 5" xfId="49"/>
    <cellStyle name="Millares 2 5 2" xfId="77"/>
    <cellStyle name="Millares 2 5 3" xfId="105"/>
    <cellStyle name="Millares 2 6" xfId="86"/>
    <cellStyle name="Millares 2 7" xfId="29"/>
    <cellStyle name="Millares 2 8" xfId="125"/>
    <cellStyle name="Millares 3" xfId="6"/>
    <cellStyle name="Millares 4" xfId="11"/>
    <cellStyle name="Millares 4 2" xfId="58"/>
    <cellStyle name="Millares 5" xfId="8"/>
    <cellStyle name="Millares 6" xfId="7"/>
    <cellStyle name="Millares 6 2" xfId="115"/>
    <cellStyle name="Millares 6 3" xfId="113"/>
    <cellStyle name="Millares 7" xfId="17"/>
    <cellStyle name="Millares 7 2" xfId="114"/>
    <cellStyle name="Millares 8" xfId="18"/>
    <cellStyle name="Millares 8 2" xfId="25"/>
    <cellStyle name="Millares 8 3" xfId="126"/>
    <cellStyle name="Millares 9" xfId="117"/>
    <cellStyle name="Normal" xfId="0" builtinId="0"/>
    <cellStyle name="Normal 10" xfId="118"/>
    <cellStyle name="Normal 11" xfId="30"/>
    <cellStyle name="Normal 11 2" xfId="35"/>
    <cellStyle name="Normal 11 2 2" xfId="45"/>
    <cellStyle name="Normal 11 2 2 2" xfId="73"/>
    <cellStyle name="Normal 11 2 2 3" xfId="101"/>
    <cellStyle name="Normal 11 2 3" xfId="54"/>
    <cellStyle name="Normal 11 2 3 2" xfId="82"/>
    <cellStyle name="Normal 11 2 3 3" xfId="110"/>
    <cellStyle name="Normal 11 2 4" xfId="64"/>
    <cellStyle name="Normal 11 2 5" xfId="92"/>
    <cellStyle name="Normal 11 3" xfId="37"/>
    <cellStyle name="Normal 11 3 2" xfId="47"/>
    <cellStyle name="Normal 11 3 2 2" xfId="75"/>
    <cellStyle name="Normal 11 3 2 3" xfId="103"/>
    <cellStyle name="Normal 11 3 3" xfId="56"/>
    <cellStyle name="Normal 11 3 3 2" xfId="84"/>
    <cellStyle name="Normal 11 3 3 3" xfId="112"/>
    <cellStyle name="Normal 11 3 4" xfId="66"/>
    <cellStyle name="Normal 11 3 5" xfId="94"/>
    <cellStyle name="Normal 11 4" xfId="41"/>
    <cellStyle name="Normal 11 4 2" xfId="69"/>
    <cellStyle name="Normal 11 4 3" xfId="97"/>
    <cellStyle name="Normal 11 5" xfId="50"/>
    <cellStyle name="Normal 11 5 2" xfId="78"/>
    <cellStyle name="Normal 11 5 3" xfId="106"/>
    <cellStyle name="Normal 11 6" xfId="62"/>
    <cellStyle name="Normal 11 7" xfId="90"/>
    <cellStyle name="Normal 12" xfId="12"/>
    <cellStyle name="Normal 13" xfId="121"/>
    <cellStyle name="Normal 13 2" xfId="123"/>
    <cellStyle name="Normal 14" xfId="31"/>
    <cellStyle name="Normal 2" xfId="3"/>
    <cellStyle name="Normal 2 2" xfId="19"/>
    <cellStyle name="Normal 2 3" xfId="20"/>
    <cellStyle name="Normal 2 4" xfId="21"/>
    <cellStyle name="Normal 2 5" xfId="23"/>
    <cellStyle name="Normal 2 6" xfId="14"/>
    <cellStyle name="Normal 2 7" xfId="24"/>
    <cellStyle name="Normal 2 8" xfId="27"/>
    <cellStyle name="Normal 2 9" xfId="87"/>
    <cellStyle name="Normal 3" xfId="4"/>
    <cellStyle name="Normal 3 2" xfId="38"/>
    <cellStyle name="Normal 4" xfId="13"/>
    <cellStyle name="Normal 4 2" xfId="57"/>
    <cellStyle name="Normal 5" xfId="16"/>
    <cellStyle name="Normal 5 2" xfId="22"/>
    <cellStyle name="Normal 6" xfId="59"/>
    <cellStyle name="Normal 7" xfId="10"/>
    <cellStyle name="Normal 8" xfId="26"/>
    <cellStyle name="Normal 9" xfId="116"/>
    <cellStyle name="Porcentaje" xfId="2" builtinId="5"/>
    <cellStyle name="Porcentaje 2" xfId="9"/>
    <cellStyle name="Porcentaje 3" xfId="15"/>
    <cellStyle name="Porcentual 2" xfId="28"/>
    <cellStyle name="Porcentual 2 2" xfId="33"/>
    <cellStyle name="Porcentual 2 2 2" xfId="43"/>
    <cellStyle name="Porcentual 2 2 2 2" xfId="71"/>
    <cellStyle name="Porcentual 2 2 2 3" xfId="99"/>
    <cellStyle name="Porcentual 2 2 3" xfId="52"/>
    <cellStyle name="Porcentual 2 2 3 2" xfId="80"/>
    <cellStyle name="Porcentual 2 2 3 3" xfId="108"/>
    <cellStyle name="Porcentual 2 2 4" xfId="60"/>
    <cellStyle name="Porcentual 2 2 5" xfId="88"/>
    <cellStyle name="Porcentual 2 3" xfId="32"/>
    <cellStyle name="Porcentual 2 3 2" xfId="42"/>
    <cellStyle name="Porcentual 2 3 2 2" xfId="70"/>
    <cellStyle name="Porcentual 2 3 2 3" xfId="98"/>
    <cellStyle name="Porcentual 2 3 3" xfId="51"/>
    <cellStyle name="Porcentual 2 3 3 2" xfId="79"/>
    <cellStyle name="Porcentual 2 3 3 3" xfId="107"/>
    <cellStyle name="Porcentual 2 3 4" xfId="63"/>
    <cellStyle name="Porcentual 2 3 5" xfId="91"/>
    <cellStyle name="Porcentual 2 4" xfId="39"/>
    <cellStyle name="Porcentual 2 4 2" xfId="67"/>
    <cellStyle name="Porcentual 2 4 3" xfId="95"/>
    <cellStyle name="Porcentual 2 5" xfId="48"/>
    <cellStyle name="Porcentual 2 5 2" xfId="76"/>
    <cellStyle name="Porcentual 2 5 3" xfId="104"/>
    <cellStyle name="Porcentual 2 6" xfId="85"/>
  </cellStyles>
  <dxfs count="73">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strike val="0"/>
        <outline val="0"/>
        <shadow val="0"/>
        <u val="none"/>
        <sz val="10"/>
        <name val="Franklin Gothic Book"/>
        <scheme val="none"/>
      </font>
      <fill>
        <patternFill patternType="none">
          <fgColor indexed="64"/>
          <bgColor auto="1"/>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sz val="10"/>
        <name val="Franklin Gothic Book"/>
        <scheme val="none"/>
      </font>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Franklin Gothic Book"/>
        <scheme val="none"/>
      </font>
      <numFmt numFmtId="167"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sz val="10"/>
        <name val="Franklin Gothic Book"/>
        <scheme val="none"/>
      </font>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strike val="0"/>
        <outline val="0"/>
        <shadow val="0"/>
        <u val="none"/>
        <sz val="10"/>
        <name val="Franklin Gothic Book"/>
        <scheme val="none"/>
      </font>
      <fill>
        <patternFill patternType="none">
          <fgColor indexed="64"/>
          <bgColor auto="1"/>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strike val="0"/>
        <outline val="0"/>
        <shadow val="0"/>
        <u val="none"/>
        <sz val="10"/>
        <name val="Franklin Gothic Book"/>
        <scheme val="none"/>
      </font>
      <fill>
        <patternFill patternType="none">
          <fgColor indexed="64"/>
          <bgColor auto="1"/>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strike val="0"/>
        <outline val="0"/>
        <shadow val="0"/>
        <u val="none"/>
        <sz val="10"/>
        <name val="Franklin Gothic Book"/>
        <scheme val="none"/>
      </font>
      <fill>
        <patternFill patternType="none">
          <fgColor indexed="64"/>
          <bgColor auto="1"/>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strike val="0"/>
        <outline val="0"/>
        <shadow val="0"/>
        <u val="none"/>
        <sz val="10"/>
        <name val="Franklin Gothic Book"/>
        <scheme val="none"/>
      </font>
      <fill>
        <patternFill patternType="none">
          <fgColor indexed="64"/>
          <bgColor auto="1"/>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strike val="0"/>
        <outline val="0"/>
        <shadow val="0"/>
        <u val="none"/>
        <sz val="10"/>
        <name val="Franklin Gothic Book"/>
        <scheme val="none"/>
      </font>
      <fill>
        <patternFill patternType="none">
          <fgColor indexed="64"/>
          <bgColor auto="1"/>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strike val="0"/>
        <outline val="0"/>
        <shadow val="0"/>
        <u val="none"/>
        <sz val="10"/>
        <name val="Franklin Gothic Book"/>
        <scheme val="none"/>
      </font>
      <fill>
        <patternFill patternType="none">
          <fgColor indexed="64"/>
          <bgColor auto="1"/>
        </patternFill>
      </fill>
    </dxf>
    <dxf>
      <font>
        <strike val="0"/>
        <outline val="0"/>
        <shadow val="0"/>
        <u val="none"/>
        <sz val="10"/>
        <name val="Franklin Gothic Book"/>
        <scheme val="none"/>
      </font>
      <fill>
        <patternFill patternType="none">
          <fgColor indexed="64"/>
          <bgColor auto="1"/>
        </patternFill>
      </fill>
    </dxf>
    <dxf>
      <border outline="0">
        <top style="thin">
          <color indexed="64"/>
        </top>
      </border>
    </dxf>
    <dxf>
      <font>
        <strike val="0"/>
        <outline val="0"/>
        <shadow val="0"/>
        <u val="none"/>
        <sz val="10"/>
        <name val="Franklin Gothic Book"/>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zuniga.SeidyZu&#241;iga-PC\Documents\Seidy%20Z&#250;&#241;iga\1%20PRESUPUESTO\2020\PRESUPUESTO\MATRIZ%20POI-PRESUPUESTO%20Ley%205048,%207169,%209028%20y%203%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20\PRESUPUESTO\CONTROL%20PRESUPUESTO%20Ley%205048,%207169,%209028%20y%203%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zuniga.SeidyZu&#241;iga-PC\Documents\Seidy%20Z&#250;&#241;iga\1%20PRESUPUESTO\2020\PRESUPUESTO\PRESUPUESTO%20INICIAL\Presupuesto%202020%20CONICIT\documentos%20ajustados%20en%20diciembre%20no%20enviados\MATRIZ%20ANTEPROYECTO%20PRESUPUESTO%202020%20CONSOLIDADA%20al%2023-1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2020\PRESUPUESTO\PRESUPUESTO%20INICIAL\Presupuesto%202020%20CONICIT\documentos%20ajustados%20en%20diciembre%20no%20enviados\MATRIZ%20ANTEPROYECTO%20PRESUPUESTO%202020%20CONSOLIDADA%20al%2023-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2020\PRESUPUESTO\PRESUPUESTO%20INICIAL\Presupuesto%202020%20CONICIT\documentos%20ajustados%20en%20diciembre%20no%20enviados\MATRIZ%20ANTEPROYECTO%20PRESUPUESTO%202020%20CONSOLIDADA%20al%2023-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2021"/>
      <sheetName val="TD pre 2020"/>
      <sheetName val="PRE-2020"/>
      <sheetName val="Detalle de Ingresos "/>
      <sheetName val="ajustes por improbación"/>
      <sheetName val="ACTIVIDADES 2018"/>
      <sheetName val="Hoja2"/>
      <sheetName val="partidas"/>
    </sheetNames>
    <sheetDataSet>
      <sheetData sheetId="0" refreshError="1"/>
      <sheetData sheetId="1" refreshError="1"/>
      <sheetData sheetId="2"/>
      <sheetData sheetId="3" refreshError="1"/>
      <sheetData sheetId="4" refreshError="1"/>
      <sheetData sheetId="5" refreshError="1"/>
      <sheetData sheetId="6">
        <row r="4">
          <cell r="B4" t="str">
            <v>Dirección de Soporte Administrativo</v>
          </cell>
          <cell r="C4" t="str">
            <v>001 Transferencias corrientes 3% Propyme</v>
          </cell>
        </row>
        <row r="5">
          <cell r="B5" t="str">
            <v>Unidad de Finanzas</v>
          </cell>
          <cell r="C5" t="str">
            <v>001 Transferencias corrientes Ley 5048 CONICIT</v>
          </cell>
        </row>
        <row r="6">
          <cell r="B6" t="str">
            <v>Unidad de Gestión del Desarrollo Humano</v>
          </cell>
          <cell r="C6" t="str">
            <v>001 Transferencias corrientes Ley 7169 Fondo de Incentivos</v>
          </cell>
        </row>
        <row r="7">
          <cell r="B7" t="str">
            <v>Unidad de Tecnologías de la Información</v>
          </cell>
          <cell r="C7" t="str">
            <v>001 Transferencias corrientes Ley 8262 Propyme</v>
          </cell>
        </row>
        <row r="8">
          <cell r="B8" t="str">
            <v>Unidad de Recursos Materiales y Servicios</v>
          </cell>
          <cell r="C8" t="str">
            <v>001 Transferencias corrientes Ley 9028 Tabaco</v>
          </cell>
        </row>
        <row r="9">
          <cell r="B9" t="str">
            <v>Secretaría Ejecutiva</v>
          </cell>
          <cell r="C9" t="str">
            <v>001 Transferencias corrientes Ley 5048 CONICIT, INS</v>
          </cell>
        </row>
        <row r="10">
          <cell r="B10" t="str">
            <v>Asesoría Legal</v>
          </cell>
          <cell r="C10" t="str">
            <v>900 Superavit libre Ley 5048 CONICIT</v>
          </cell>
        </row>
        <row r="11">
          <cell r="B11" t="str">
            <v>Unidad de Planificación</v>
          </cell>
          <cell r="C11" t="str">
            <v>921 Superavit específico Ley 7169 Fondo de Incentivos</v>
          </cell>
        </row>
        <row r="12">
          <cell r="B12" t="str">
            <v>Auditoría Interna</v>
          </cell>
          <cell r="C12" t="str">
            <v>922 Superavit específico Ley 8262 Propyme</v>
          </cell>
        </row>
        <row r="13">
          <cell r="B13" t="str">
            <v>Dirección de Promoción</v>
          </cell>
          <cell r="C13" t="str">
            <v>923 Superavit específico Ley 7099 Fideicomiso 04-99</v>
          </cell>
        </row>
        <row r="14">
          <cell r="B14" t="str">
            <v>Unidad de Gestión del Financiamiento</v>
          </cell>
          <cell r="C14" t="str">
            <v>924 Superavit específico 3% Propyme</v>
          </cell>
        </row>
        <row r="15">
          <cell r="C15" t="str">
            <v>926 Superavit específicoLey 9028 Tabaco</v>
          </cell>
        </row>
        <row r="16">
          <cell r="B16" t="str">
            <v>Unidad de Evaluación Técnica</v>
          </cell>
          <cell r="C16" t="str">
            <v>925 Superavit específico ELAN</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row r="26">
          <cell r="B26" t="str">
            <v>JARA SOLIS EDGAR ENRIQUE</v>
          </cell>
        </row>
        <row r="27">
          <cell r="B27" t="str">
            <v>GUTIÉRREZ VILLALTA FABIO ADOLFO</v>
          </cell>
        </row>
        <row r="28">
          <cell r="B28" t="str">
            <v>HIDALGO LOPEZ ILEANA</v>
          </cell>
        </row>
        <row r="29">
          <cell r="B29" t="str">
            <v>SÁNCHEZ ROBLES ROXANA</v>
          </cell>
        </row>
        <row r="30">
          <cell r="B30" t="str">
            <v>SOLANO VEGA YORLENY</v>
          </cell>
        </row>
        <row r="31">
          <cell r="B31" t="str">
            <v>VICENTE LEÓN GUILLERMO ARTURO</v>
          </cell>
        </row>
        <row r="32">
          <cell r="B32" t="str">
            <v>RAMOS BRENES MARIA DESIRÉE</v>
          </cell>
        </row>
        <row r="33">
          <cell r="B33" t="str">
            <v>BRICEÑO JIMÉNEZ FRANCISCO JOSÉ</v>
          </cell>
        </row>
        <row r="34">
          <cell r="B34" t="str">
            <v>FALLAS GÓMEZ FABIOLA FRANCHESCA</v>
          </cell>
        </row>
        <row r="35">
          <cell r="B35" t="str">
            <v>BARBOZA CASTRO DIANA CAROLINA</v>
          </cell>
        </row>
        <row r="36">
          <cell r="B36" t="str">
            <v>DIAZ DIAZ MARIA GABRIELA</v>
          </cell>
        </row>
        <row r="37">
          <cell r="B37" t="str">
            <v>GARRO ARIAS KIMBERLY</v>
          </cell>
        </row>
        <row r="38">
          <cell r="B38" t="str">
            <v>ARMAS GONZALEZ IRENE</v>
          </cell>
        </row>
        <row r="39">
          <cell r="B39" t="str">
            <v>CAMPOS MEJICANO NOEMY</v>
          </cell>
        </row>
        <row r="40">
          <cell r="B40" t="str">
            <v>HERNÁNDEZ ROJAS VERÓNICA</v>
          </cell>
        </row>
        <row r="41">
          <cell r="B41" t="str">
            <v>JIMÉNEZ GODOY ALEJANDRO</v>
          </cell>
        </row>
        <row r="42">
          <cell r="B42" t="str">
            <v>MENDEZ VARGAS GRETTEL</v>
          </cell>
        </row>
        <row r="43">
          <cell r="B43" t="str">
            <v>MUÑOZ RIVERA JORGE</v>
          </cell>
        </row>
        <row r="44">
          <cell r="B44" t="str">
            <v>ROJAS VEGA JORGE ENRIQUE</v>
          </cell>
        </row>
        <row r="45">
          <cell r="B45" t="str">
            <v>ARIAS ALVARADO SILVIA ELENA</v>
          </cell>
        </row>
        <row r="46">
          <cell r="B46" t="str">
            <v>CARVAJAL RUIZ TABATA</v>
          </cell>
        </row>
        <row r="47">
          <cell r="B47" t="str">
            <v>FERNÁNDEZ CORDERO ANA LORENA</v>
          </cell>
        </row>
        <row r="48">
          <cell r="B48" t="str">
            <v>MORA MORA WILLIAM</v>
          </cell>
        </row>
        <row r="49">
          <cell r="B49" t="str">
            <v>ROJAS MONGE VÍCTOR MANUEL</v>
          </cell>
        </row>
        <row r="50">
          <cell r="B50" t="str">
            <v>ARAYA MARRONI ALEJANDRA</v>
          </cell>
        </row>
        <row r="51">
          <cell r="B51" t="str">
            <v>DIAZ FAJARDO DANIELA DE LOS ANGEL</v>
          </cell>
        </row>
        <row r="52">
          <cell r="B52" t="str">
            <v>MADRIGAL HIDALGO JUAN JOSÉ</v>
          </cell>
        </row>
        <row r="53">
          <cell r="B53" t="str">
            <v>MUÑOZ RAMIREZ RAFAEL</v>
          </cell>
        </row>
        <row r="54">
          <cell r="B54" t="str">
            <v>ZUÑIGA RIVAS ALBERTO JESUS</v>
          </cell>
        </row>
        <row r="55">
          <cell r="B55" t="str">
            <v>ALFARO ALFARO SEIDY MARÍA</v>
          </cell>
        </row>
        <row r="56">
          <cell r="B56" t="str">
            <v>CERDAS LÓPEZ MAXIMILIANO FRANCISCO</v>
          </cell>
        </row>
        <row r="57">
          <cell r="B57" t="str">
            <v>ESQUIVEL CHINCHILLA MARLENY</v>
          </cell>
        </row>
        <row r="58">
          <cell r="B58" t="str">
            <v>VILLEGAS SÁNCHEZ NATALIA</v>
          </cell>
        </row>
        <row r="59">
          <cell r="B59" t="str">
            <v>NAVARRO QUIRÓS NURIA VIRGINIA</v>
          </cell>
        </row>
        <row r="60">
          <cell r="B60" t="str">
            <v>SANCHEZ ANCHIA CRISTINA</v>
          </cell>
        </row>
        <row r="61">
          <cell r="B61" t="str">
            <v>SOLÍS CAMPOS PABLO ANDRÉS</v>
          </cell>
        </row>
        <row r="62">
          <cell r="B62" t="str">
            <v>ZÚÑIGA OBANDO SEIDY DIANA</v>
          </cell>
        </row>
        <row r="63">
          <cell r="B63" t="str">
            <v>AGUILAR ROMERO NATALI PAOLA</v>
          </cell>
        </row>
        <row r="64">
          <cell r="B64" t="str">
            <v>DALORZO CHINCHILLA WILLIAM</v>
          </cell>
        </row>
        <row r="65">
          <cell r="B65" t="str">
            <v>BENAVIDES BARRANTES LUIS DAVID</v>
          </cell>
        </row>
        <row r="66">
          <cell r="B66" t="str">
            <v>PORRAS JIMÉNEZ VINICIO</v>
          </cell>
        </row>
        <row r="67">
          <cell r="B67" t="str">
            <v>VARGAS MONTENEGRO ROCÍO</v>
          </cell>
        </row>
      </sheetData>
      <sheetData sheetId="7">
        <row r="3">
          <cell r="B3" t="str">
            <v>_0_REMUNERACION</v>
          </cell>
        </row>
        <row r="4">
          <cell r="B4" t="str">
            <v>_1_SERVICIOS</v>
          </cell>
        </row>
        <row r="5">
          <cell r="B5" t="str">
            <v>_2_MATERIALES_Y_SUMINISTROS</v>
          </cell>
        </row>
        <row r="6">
          <cell r="B6" t="str">
            <v>_3_INTERESES_Y_COMISIONES</v>
          </cell>
        </row>
        <row r="7">
          <cell r="B7" t="str">
            <v>_4_ACTIVOS_FINANCIEROS</v>
          </cell>
        </row>
        <row r="8">
          <cell r="B8" t="str">
            <v>_5_BIENES_DURADEROS</v>
          </cell>
        </row>
        <row r="9">
          <cell r="B9" t="str">
            <v>_6_TRANSFERENCIAS_CORRIENTES</v>
          </cell>
        </row>
        <row r="10">
          <cell r="B10" t="str">
            <v>_7_TRANSFERENCIAS_DE_CAPITAL</v>
          </cell>
        </row>
        <row r="11">
          <cell r="B11" t="str">
            <v>_8_AMORTIZACION</v>
          </cell>
        </row>
        <row r="12">
          <cell r="B12" t="str">
            <v>_9_CUENTAS_ESPECIALES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pre 2020"/>
      <sheetName val="PRE-2020"/>
      <sheetName val="Detalle de Ingresos "/>
      <sheetName val="ajustes por improbación"/>
      <sheetName val="ACTIVIDADES 2018"/>
      <sheetName val="Hoja2"/>
      <sheetName val="partidas"/>
    </sheetNames>
    <sheetDataSet>
      <sheetData sheetId="0"/>
      <sheetData sheetId="1">
        <row r="28">
          <cell r="D28" t="str">
            <v>Salarios</v>
          </cell>
        </row>
        <row r="29">
          <cell r="D29" t="str">
            <v>Salarios</v>
          </cell>
        </row>
        <row r="30">
          <cell r="D30" t="str">
            <v>Salarios</v>
          </cell>
        </row>
        <row r="31">
          <cell r="D31" t="str">
            <v>Salarios</v>
          </cell>
        </row>
        <row r="32">
          <cell r="D32" t="str">
            <v>Salarios</v>
          </cell>
        </row>
        <row r="33">
          <cell r="D33" t="str">
            <v>Salarios</v>
          </cell>
        </row>
        <row r="34">
          <cell r="D34" t="str">
            <v>Salarios</v>
          </cell>
        </row>
        <row r="35">
          <cell r="D35" t="str">
            <v>Salarios</v>
          </cell>
        </row>
        <row r="36">
          <cell r="D36" t="str">
            <v>Salarios</v>
          </cell>
        </row>
        <row r="37">
          <cell r="D37" t="str">
            <v>Salarios</v>
          </cell>
        </row>
        <row r="38">
          <cell r="D38" t="str">
            <v>Salarios</v>
          </cell>
        </row>
        <row r="39">
          <cell r="D39" t="str">
            <v>Salarios</v>
          </cell>
        </row>
        <row r="40">
          <cell r="D40" t="str">
            <v>Respaldos de Bases de datos</v>
          </cell>
        </row>
        <row r="41">
          <cell r="D41" t="str">
            <v>Servicios Públicos</v>
          </cell>
        </row>
        <row r="42">
          <cell r="D42" t="str">
            <v>Servicios Públicos</v>
          </cell>
        </row>
        <row r="43">
          <cell r="D43" t="str">
            <v>Servicio de apartado postal</v>
          </cell>
        </row>
        <row r="44">
          <cell r="D44" t="str">
            <v xml:space="preserve">Servicio de Telecomunicaciones </v>
          </cell>
        </row>
        <row r="45">
          <cell r="D45" t="str">
            <v xml:space="preserve">Impuestos municipales </v>
          </cell>
        </row>
        <row r="46">
          <cell r="D46" t="str">
            <v>Sistema de Compras habilitado</v>
          </cell>
        </row>
        <row r="47">
          <cell r="D47" t="str">
            <v>Estados Financieros</v>
          </cell>
        </row>
        <row r="48">
          <cell r="D48" t="str">
            <v>Realizar actividades varias dirigidas a los funcionarios del Conicit para el fortalecimiento de la ética institucional</v>
          </cell>
        </row>
        <row r="49">
          <cell r="D49" t="str">
            <v>Sistema de Compras habilitado</v>
          </cell>
        </row>
        <row r="50">
          <cell r="D50" t="str">
            <v>Renovación de certificados digitales de los colaboradores</v>
          </cell>
        </row>
        <row r="51">
          <cell r="D51" t="str">
            <v>Gestionar el médico de empresa</v>
          </cell>
        </row>
        <row r="52">
          <cell r="D52" t="str">
            <v>Gestionar el médico de empresa</v>
          </cell>
        </row>
        <row r="53">
          <cell r="D53" t="str">
            <v>Gestionar el médico de empresa</v>
          </cell>
        </row>
        <row r="54">
          <cell r="D54" t="str">
            <v>Elaboración de dictámenes (paneles de expertos)</v>
          </cell>
        </row>
      </sheetData>
      <sheetData sheetId="2"/>
      <sheetData sheetId="3"/>
      <sheetData sheetId="4"/>
      <sheetData sheetId="5">
        <row r="4">
          <cell r="B4" t="str">
            <v>Dirección de Soporte Administrativo</v>
          </cell>
          <cell r="C4" t="str">
            <v>001 Transferencias corrientes 3% Propyme</v>
          </cell>
        </row>
        <row r="5">
          <cell r="B5" t="str">
            <v>Unidad de Finanzas</v>
          </cell>
          <cell r="C5" t="str">
            <v>001 Transferencias corrientes Ley 5048 CONICIT</v>
          </cell>
        </row>
        <row r="6">
          <cell r="B6" t="str">
            <v>Unidad de Gestión del Desarrollo Humano</v>
          </cell>
          <cell r="C6" t="str">
            <v>001 Transferencias corrientes Ley 7169 Fondo de Incentivos</v>
          </cell>
        </row>
        <row r="7">
          <cell r="B7" t="str">
            <v>Unidad de Tecnologías de la Información</v>
          </cell>
          <cell r="C7" t="str">
            <v>001 Transferencias corrientes Ley 8262 Propyme</v>
          </cell>
        </row>
        <row r="8">
          <cell r="B8" t="str">
            <v>Unidad de Recursos Materiales y Servicios</v>
          </cell>
          <cell r="C8" t="str">
            <v>001 Transferencias corrientes Ley 9028 Tabaco</v>
          </cell>
        </row>
        <row r="9">
          <cell r="B9" t="str">
            <v>Secretaría Ejecutiva</v>
          </cell>
          <cell r="C9" t="str">
            <v>001 Transferencias corrientes Ley 7169 F.Incent. Reintegros</v>
          </cell>
        </row>
        <row r="10">
          <cell r="B10" t="str">
            <v>Asesoría Legal</v>
          </cell>
          <cell r="C10" t="str">
            <v>900 Superavit libre Ley 5048 CONICIT</v>
          </cell>
        </row>
        <row r="11">
          <cell r="B11" t="str">
            <v>Unidad de Planificación</v>
          </cell>
          <cell r="C11" t="str">
            <v>921 Superavit específico Ley 7169 Fondo de Incentivos</v>
          </cell>
        </row>
        <row r="12">
          <cell r="B12" t="str">
            <v>Auditoría Interna</v>
          </cell>
          <cell r="C12" t="str">
            <v>922 Superavit específico Ley 8262 Propyme</v>
          </cell>
        </row>
        <row r="13">
          <cell r="B13" t="str">
            <v>Dirección de Promoción</v>
          </cell>
          <cell r="C13" t="str">
            <v>923 Superavit específico Ley 7099 Fideicomiso 04-99</v>
          </cell>
        </row>
        <row r="14">
          <cell r="B14" t="str">
            <v>Unidad de Gestión del Financiamiento</v>
          </cell>
          <cell r="C14" t="str">
            <v>924 Superavit específico 3% Propyme</v>
          </cell>
        </row>
        <row r="15">
          <cell r="C15" t="str">
            <v>926 Superavit específicoLey 9028 Tabaco</v>
          </cell>
        </row>
        <row r="16">
          <cell r="B16" t="str">
            <v>Unidad de Evaluación Técnica</v>
          </cell>
          <cell r="C16" t="str">
            <v>925 Superavit específico ELAN</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row r="26">
          <cell r="B26" t="str">
            <v>JARA SOLIS EDGAR ENRIQUE</v>
          </cell>
        </row>
        <row r="27">
          <cell r="B27" t="str">
            <v>GUTIÉRREZ VILLALTA FABIO ADOLFO</v>
          </cell>
        </row>
        <row r="28">
          <cell r="B28" t="str">
            <v>HIDALGO LOPEZ ILEANA</v>
          </cell>
        </row>
        <row r="29">
          <cell r="B29" t="str">
            <v>SÁNCHEZ ROBLES ROXANA</v>
          </cell>
        </row>
        <row r="30">
          <cell r="B30" t="str">
            <v>SOLANO VEGA YORLENY</v>
          </cell>
        </row>
        <row r="31">
          <cell r="B31" t="str">
            <v>VICENTE LEÓN GUILLERMO ARTURO</v>
          </cell>
        </row>
        <row r="32">
          <cell r="B32" t="str">
            <v>RAMOS BRENES MARIA DESIRÉE</v>
          </cell>
        </row>
        <row r="33">
          <cell r="B33" t="str">
            <v>BRICEÑO JIMÉNEZ FRANCISCO JOSÉ</v>
          </cell>
        </row>
        <row r="34">
          <cell r="B34" t="str">
            <v>FALLAS GÓMEZ FABIOLA FRANCHESCA</v>
          </cell>
        </row>
        <row r="35">
          <cell r="B35" t="str">
            <v>BARBOZA CASTRO DIANA CAROLINA</v>
          </cell>
        </row>
        <row r="36">
          <cell r="B36" t="str">
            <v>DIAZ DIAZ MARIA GABRIELA</v>
          </cell>
        </row>
        <row r="37">
          <cell r="B37" t="str">
            <v>GARRO ARIAS KIMBERLY</v>
          </cell>
        </row>
        <row r="38">
          <cell r="B38" t="str">
            <v>ARMAS GONZALEZ IRENE</v>
          </cell>
        </row>
        <row r="39">
          <cell r="B39" t="str">
            <v>CAMPOS MEJICANO NOEMY</v>
          </cell>
        </row>
        <row r="40">
          <cell r="B40" t="str">
            <v>HERNÁNDEZ ROJAS VERÓNICA</v>
          </cell>
        </row>
        <row r="41">
          <cell r="B41" t="str">
            <v>JIMÉNEZ GODOY ALEJANDRO</v>
          </cell>
        </row>
        <row r="42">
          <cell r="B42" t="str">
            <v>MENDEZ VARGAS GRETTEL</v>
          </cell>
        </row>
        <row r="43">
          <cell r="B43" t="str">
            <v>MUÑOZ RIVERA JORGE</v>
          </cell>
        </row>
        <row r="44">
          <cell r="B44" t="str">
            <v>ROJAS VEGA JORGE ENRIQUE</v>
          </cell>
        </row>
        <row r="45">
          <cell r="B45" t="str">
            <v>ARIAS ALVARADO SILVIA ELENA</v>
          </cell>
        </row>
        <row r="46">
          <cell r="B46" t="str">
            <v>CARVAJAL RUIZ TABATA</v>
          </cell>
        </row>
        <row r="47">
          <cell r="B47" t="str">
            <v>FERNÁNDEZ CORDERO ANA LORENA</v>
          </cell>
        </row>
        <row r="48">
          <cell r="B48" t="str">
            <v>MORA MORA WILLIAM</v>
          </cell>
        </row>
        <row r="49">
          <cell r="B49" t="str">
            <v>ROJAS MONGE VÍCTOR MANUEL</v>
          </cell>
        </row>
        <row r="50">
          <cell r="B50" t="str">
            <v>ARAYA MARRONI ALEJANDRA</v>
          </cell>
        </row>
        <row r="51">
          <cell r="B51" t="str">
            <v>DIAZ FAJARDO DANIELA DE LOS ANGEL</v>
          </cell>
        </row>
        <row r="52">
          <cell r="B52" t="str">
            <v>MADRIGAL HIDALGO JUAN JOSÉ</v>
          </cell>
        </row>
        <row r="53">
          <cell r="B53" t="str">
            <v>MUÑOZ RAMIREZ RAFAEL</v>
          </cell>
        </row>
        <row r="54">
          <cell r="B54" t="str">
            <v>ZUÑIGA RIVAS ALBERTO JESUS</v>
          </cell>
        </row>
        <row r="55">
          <cell r="B55" t="str">
            <v>ALFARO ALFARO SEIDY MARÍA</v>
          </cell>
        </row>
        <row r="56">
          <cell r="B56" t="str">
            <v>CERDAS LÓPEZ MAXIMILIANO FRANCISCO</v>
          </cell>
        </row>
        <row r="57">
          <cell r="B57" t="str">
            <v>ESQUIVEL CHINCHILLA MARLENY</v>
          </cell>
        </row>
        <row r="58">
          <cell r="B58" t="str">
            <v>VILLEGAS SÁNCHEZ NATALIA</v>
          </cell>
        </row>
        <row r="59">
          <cell r="B59" t="str">
            <v>NAVARRO QUIRÓS NURIA VIRGINIA</v>
          </cell>
        </row>
        <row r="60">
          <cell r="B60" t="str">
            <v>SANCHEZ ANCHIA CRISTINA</v>
          </cell>
        </row>
        <row r="61">
          <cell r="B61" t="str">
            <v>SOLÍS CAMPOS PABLO ANDRÉS</v>
          </cell>
        </row>
        <row r="62">
          <cell r="B62" t="str">
            <v>ZÚÑIGA OBANDO SEIDY DIANA</v>
          </cell>
        </row>
        <row r="63">
          <cell r="B63" t="str">
            <v>AGUILAR ROMERO NATALI PAOLA</v>
          </cell>
        </row>
        <row r="64">
          <cell r="B64" t="str">
            <v>DALORZO CHINCHILLA WILLIAM</v>
          </cell>
        </row>
        <row r="65">
          <cell r="B65" t="str">
            <v>BENAVIDES BARRANTES LUIS DAVID</v>
          </cell>
        </row>
        <row r="66">
          <cell r="B66" t="str">
            <v>PORRAS JIMÉNEZ VINICIO</v>
          </cell>
        </row>
        <row r="67">
          <cell r="B67" t="str">
            <v>VARGAS MONTENEGRO ROCÍO</v>
          </cell>
        </row>
      </sheetData>
      <sheetData sheetId="6">
        <row r="3">
          <cell r="B3" t="str">
            <v>_0_REMUNERACION</v>
          </cell>
        </row>
        <row r="4">
          <cell r="B4" t="str">
            <v>_1_SERVICIOS</v>
          </cell>
        </row>
        <row r="5">
          <cell r="B5" t="str">
            <v>_2_MATERIALES_Y_SUMINISTROS</v>
          </cell>
        </row>
        <row r="6">
          <cell r="B6" t="str">
            <v>_3_INTERESES_Y_COMISIONES</v>
          </cell>
        </row>
        <row r="7">
          <cell r="B7" t="str">
            <v>_4_ACTIVOS_FINANCIEROS</v>
          </cell>
        </row>
        <row r="8">
          <cell r="B8" t="str">
            <v>_5_BIENES_DURADEROS</v>
          </cell>
        </row>
        <row r="9">
          <cell r="B9" t="str">
            <v>_6_TRANSFERENCIAS_CORRIENTES</v>
          </cell>
        </row>
        <row r="10">
          <cell r="B10" t="str">
            <v>_7_TRANSFERENCIAS_DE_CAPITAL</v>
          </cell>
        </row>
        <row r="11">
          <cell r="B11" t="str">
            <v>_8_AMORTIZACION</v>
          </cell>
        </row>
        <row r="12">
          <cell r="B12" t="str">
            <v>_9_CUENTAS_ESPECIALES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escenarios"/>
      <sheetName val="TD pre 2020"/>
      <sheetName val="PRE-2020"/>
      <sheetName val="ajustes por improbación"/>
      <sheetName val="Tablas"/>
      <sheetName val="ACTIVIDADES 2018"/>
      <sheetName val="Hoja2"/>
      <sheetName val="partidas"/>
    </sheetNames>
    <sheetDataSet>
      <sheetData sheetId="0"/>
      <sheetData sheetId="1"/>
      <sheetData sheetId="2">
        <row r="35">
          <cell r="D35" t="str">
            <v>Salarios</v>
          </cell>
        </row>
      </sheetData>
      <sheetData sheetId="3"/>
      <sheetData sheetId="4"/>
      <sheetData sheetId="5"/>
      <sheetData sheetId="6">
        <row r="4">
          <cell r="B4" t="str">
            <v>Dirección de Soporte Administrativo</v>
          </cell>
        </row>
        <row r="5">
          <cell r="B5" t="str">
            <v>Unidad de Finanzas</v>
          </cell>
        </row>
        <row r="6">
          <cell r="B6" t="str">
            <v>Unidad de Gestión del Desarrollo Humano</v>
          </cell>
        </row>
        <row r="7">
          <cell r="B7" t="str">
            <v>Unidad de Tecnologías de la Información</v>
          </cell>
        </row>
        <row r="8">
          <cell r="B8" t="str">
            <v>Unidad de Recursos Materiales y Servicios</v>
          </cell>
        </row>
        <row r="9">
          <cell r="B9" t="str">
            <v>Secretaría Ejecutiva</v>
          </cell>
        </row>
        <row r="10">
          <cell r="B10" t="str">
            <v>Asesoría Legal</v>
          </cell>
        </row>
        <row r="11">
          <cell r="B11" t="str">
            <v>Unidad de Planificación</v>
          </cell>
        </row>
        <row r="12">
          <cell r="B12" t="str">
            <v>Auditoría Interna</v>
          </cell>
        </row>
        <row r="13">
          <cell r="B13" t="str">
            <v>Dirección de Promoción</v>
          </cell>
        </row>
        <row r="14">
          <cell r="B14" t="str">
            <v>Unidad de Gestión del Financiamiento</v>
          </cell>
        </row>
        <row r="16">
          <cell r="B16" t="str">
            <v>Unidad de Evaluación Técnica</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sheetData>
      <sheetData sheetId="7">
        <row r="3">
          <cell r="B3" t="str">
            <v>_0_REMUNERACION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escenarios"/>
      <sheetName val="TD pre 2020"/>
      <sheetName val="PRE-2020"/>
      <sheetName val="ajustes por improbación"/>
      <sheetName val="Tablas"/>
      <sheetName val="ACTIVIDADES 2018"/>
      <sheetName val="Hoja2"/>
      <sheetName val="partidas"/>
    </sheetNames>
    <sheetDataSet>
      <sheetData sheetId="0"/>
      <sheetData sheetId="1"/>
      <sheetData sheetId="2">
        <row r="35">
          <cell r="D35" t="str">
            <v>Salarios</v>
          </cell>
        </row>
      </sheetData>
      <sheetData sheetId="3"/>
      <sheetData sheetId="4"/>
      <sheetData sheetId="5"/>
      <sheetData sheetId="6">
        <row r="4">
          <cell r="B4" t="str">
            <v>Dirección de Soporte Administrativo</v>
          </cell>
        </row>
        <row r="5">
          <cell r="B5" t="str">
            <v>Unidad de Finanzas</v>
          </cell>
        </row>
        <row r="6">
          <cell r="B6" t="str">
            <v>Unidad de Gestión del Desarrollo Humano</v>
          </cell>
        </row>
        <row r="7">
          <cell r="B7" t="str">
            <v>Unidad de Tecnologías de la Información</v>
          </cell>
        </row>
        <row r="8">
          <cell r="B8" t="str">
            <v>Unidad de Recursos Materiales y Servicios</v>
          </cell>
        </row>
        <row r="9">
          <cell r="B9" t="str">
            <v>Secretaría Ejecutiva</v>
          </cell>
        </row>
        <row r="10">
          <cell r="B10" t="str">
            <v>Asesoría Legal</v>
          </cell>
        </row>
        <row r="11">
          <cell r="B11" t="str">
            <v>Unidad de Planificación</v>
          </cell>
        </row>
        <row r="12">
          <cell r="B12" t="str">
            <v>Auditoría Interna</v>
          </cell>
        </row>
        <row r="13">
          <cell r="B13" t="str">
            <v>Dirección de Promoción</v>
          </cell>
        </row>
        <row r="14">
          <cell r="B14" t="str">
            <v>Unidad de Gestión del Financiamiento</v>
          </cell>
        </row>
        <row r="16">
          <cell r="B16" t="str">
            <v>Unidad de Evaluación Técnica</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sheetData>
      <sheetData sheetId="7">
        <row r="3">
          <cell r="B3" t="str">
            <v>_0_REMUNERACION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escenarios"/>
      <sheetName val="TD pre 2020"/>
      <sheetName val="PRE-2020"/>
      <sheetName val="ajustes por improbación"/>
      <sheetName val="Tablas"/>
      <sheetName val="ACTIVIDADES 2018"/>
      <sheetName val="Hoja2"/>
      <sheetName val="partidas"/>
    </sheetNames>
    <sheetDataSet>
      <sheetData sheetId="0"/>
      <sheetData sheetId="1"/>
      <sheetData sheetId="2"/>
      <sheetData sheetId="3"/>
      <sheetData sheetId="4"/>
      <sheetData sheetId="5"/>
      <sheetData sheetId="6">
        <row r="4">
          <cell r="B4" t="str">
            <v>Dirección de Soporte Administrativo</v>
          </cell>
        </row>
        <row r="5">
          <cell r="B5" t="str">
            <v>Unidad de Finanzas</v>
          </cell>
        </row>
        <row r="6">
          <cell r="B6" t="str">
            <v>Unidad de Gestión del Desarrollo Humano</v>
          </cell>
        </row>
        <row r="7">
          <cell r="B7" t="str">
            <v>Unidad de Tecnologías de la Información</v>
          </cell>
        </row>
        <row r="8">
          <cell r="B8" t="str">
            <v>Unidad de Recursos Materiales y Servicios</v>
          </cell>
        </row>
        <row r="9">
          <cell r="B9" t="str">
            <v>Secretaría Ejecutiva</v>
          </cell>
        </row>
        <row r="10">
          <cell r="B10" t="str">
            <v>Asesoría Legal</v>
          </cell>
        </row>
        <row r="11">
          <cell r="B11" t="str">
            <v>Unidad de Planificación</v>
          </cell>
        </row>
        <row r="12">
          <cell r="B12" t="str">
            <v>Auditoría Interna</v>
          </cell>
        </row>
        <row r="13">
          <cell r="B13" t="str">
            <v>Dirección de Promoción</v>
          </cell>
        </row>
        <row r="14">
          <cell r="B14" t="str">
            <v>Unidad de Gestión del Financiamiento</v>
          </cell>
        </row>
        <row r="16">
          <cell r="B16" t="str">
            <v>Unidad de Evaluación Técnica</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sheetData>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idy Zuniga" refreshedDate="44224.346484953705" createdVersion="6" refreshedVersion="6" minRefreshableVersion="3" recordCount="176">
  <cacheSource type="worksheet">
    <worksheetSource name="Tabla2"/>
  </cacheSource>
  <cacheFields count="36">
    <cacheField name="Nombre de la Unidad" numFmtId="0">
      <sharedItems containsBlank="1"/>
    </cacheField>
    <cacheField name="Tema" numFmtId="0">
      <sharedItems containsBlank="1"/>
    </cacheField>
    <cacheField name="Nombre de la actividad" numFmtId="0">
      <sharedItems containsBlank="1"/>
    </cacheField>
    <cacheField name="Responsable" numFmtId="0">
      <sharedItems containsBlank="1" containsMixedTypes="1" containsNumber="1" containsInteger="1" minValue="2" maxValue="2"/>
    </cacheField>
    <cacheField name="Fecha de Inicio" numFmtId="14">
      <sharedItems containsDate="1" containsBlank="1" containsMixedTypes="1" minDate="2020-01-01T00:00:00" maxDate="2020-12-02T00:00:00"/>
    </cacheField>
    <cacheField name="Partida" numFmtId="0">
      <sharedItems count="6">
        <s v="_0_REMUNERACION"/>
        <s v="_1_SERVICIOS"/>
        <s v="_2_MATERIALES_Y_SUMINISTROS"/>
        <s v="_5_BIENES_DURADEROS"/>
        <s v="_6_TRANSFERENCIAS_CORRIENTES"/>
        <s v="_9_CUENTAS_ESPECIALES"/>
      </sharedItems>
    </cacheField>
    <cacheField name="Subpartidas" numFmtId="0">
      <sharedItems/>
    </cacheField>
    <cacheField name="Monto Aprobado Escenario 6" numFmtId="167">
      <sharedItems containsString="0" containsBlank="1" containsNumber="1" minValue="0" maxValue="400000000"/>
    </cacheField>
    <cacheField name="Modificación 01-2020" numFmtId="167">
      <sharedItems containsString="0" containsBlank="1" containsNumber="1" containsInteger="1" minValue="-200000000" maxValue="200000000"/>
    </cacheField>
    <cacheField name="Modificación 02-2020" numFmtId="167">
      <sharedItems containsString="0" containsBlank="1" containsNumber="1" containsInteger="1" minValue="-5500000" maxValue="6500000"/>
    </cacheField>
    <cacheField name="Modificación 03-2020" numFmtId="167">
      <sharedItems containsString="0" containsBlank="1" containsNumber="1" minValue="-232640485" maxValue="214320905.88"/>
    </cacheField>
    <cacheField name="Movimiento MN-02-2020" numFmtId="167">
      <sharedItems containsString="0" containsBlank="1" containsNumber="1" containsInteger="1" minValue="-11740" maxValue="11740"/>
    </cacheField>
    <cacheField name="Movimiento MN-03-2020" numFmtId="167">
      <sharedItems containsString="0" containsBlank="1" containsNumber="1" containsInteger="1" minValue="-1200000" maxValue="1200000"/>
    </cacheField>
    <cacheField name="Movimiento MN-04-2020" numFmtId="167">
      <sharedItems containsString="0" containsBlank="1" containsNumber="1" containsInteger="1" minValue="-300000" maxValue="300000"/>
    </cacheField>
    <cacheField name="PE-02-2020" numFmtId="167">
      <sharedItems containsString="0" containsBlank="1" containsNumber="1" minValue="-109432896" maxValue="33725018"/>
    </cacheField>
    <cacheField name="Modificación 04-2020" numFmtId="167">
      <sharedItems containsString="0" containsBlank="1" containsNumber="1" minValue="-2820685.04" maxValue="4000000"/>
    </cacheField>
    <cacheField name="Movimiento MN-05-2020" numFmtId="167">
      <sharedItems containsString="0" containsBlank="1" containsNumber="1" containsInteger="1" minValue="-600000" maxValue="600000"/>
    </cacheField>
    <cacheField name="Movimiento MN-06-2020" numFmtId="167">
      <sharedItems containsString="0" containsBlank="1" containsNumber="1" containsInteger="1" minValue="-21750" maxValue="21750"/>
    </cacheField>
    <cacheField name="Movimiento MN-07-2020" numFmtId="167">
      <sharedItems containsString="0" containsBlank="1" containsNumber="1" containsInteger="1" minValue="-1000000" maxValue="1000000"/>
    </cacheField>
    <cacheField name="Movimiento MN-07-2021" numFmtId="167">
      <sharedItems containsNonDate="0" containsString="0" containsBlank="1" count="1">
        <m/>
      </sharedItems>
    </cacheField>
    <cacheField name="Modificación 05-2020" numFmtId="167">
      <sharedItems containsString="0" containsBlank="1" containsNumber="1" minValue="-8528320" maxValue="7128320"/>
    </cacheField>
    <cacheField name="Modificación 06-2020" numFmtId="167">
      <sharedItems containsString="0" containsBlank="1" containsNumber="1" minValue="-39186023.880000003" maxValue="39186023.880000003"/>
    </cacheField>
    <cacheField name="Modificación 07-2020" numFmtId="167">
      <sharedItems containsString="0" containsBlank="1" containsNumber="1" containsInteger="1" minValue="-3289000" maxValue="3289000"/>
    </cacheField>
    <cacheField name="PRESUPUESTO TOTAL AJUSTADO" numFmtId="167">
      <sharedItems containsSemiMixedTypes="0" containsString="0" containsNumber="1" minValue="0" maxValue="544354221"/>
    </cacheField>
    <cacheField name="Reservas" numFmtId="167">
      <sharedItems containsString="0" containsBlank="1" containsNumber="1" minValue="0" maxValue="35991956"/>
    </cacheField>
    <cacheField name="Compromisos" numFmtId="167">
      <sharedItems containsString="0" containsBlank="1" containsNumber="1" minValue="0" maxValue="61200.51"/>
    </cacheField>
    <cacheField name="Ejecutado" numFmtId="167">
      <sharedItems containsString="0" containsBlank="1" containsNumber="1" minValue="0" maxValue="224773697"/>
    </cacheField>
    <cacheField name="Saldo Disponible" numFmtId="167">
      <sharedItems containsSemiMixedTypes="0" containsString="0" containsNumber="1" minValue="0" maxValue="289487617"/>
    </cacheField>
    <cacheField name="Programa" numFmtId="167">
      <sharedItems/>
    </cacheField>
    <cacheField name="Unidad responsable" numFmtId="0">
      <sharedItems/>
    </cacheField>
    <cacheField name="Fuente de Ingresos" numFmtId="0">
      <sharedItems count="10">
        <s v="001 Transferencias corrientes Ley 5048 CONICIT"/>
        <s v="924 Superavit específico 3% Propyme"/>
        <s v="001 Transferencias corrientes 3% Propyme"/>
        <s v="900 Superavit libre Ley 5048 CONICIT"/>
        <s v="001 Transferencias corrientes Ley 5048 CONICIT, INS"/>
        <s v="001 Transferencias corrientes Ley 7169 Fondo de Incentivos"/>
        <s v="921 Superavit específico Ley 7169 Fondo de Incentivos"/>
        <s v="926 Superavit específicoLey 9028 Tabaco"/>
        <s v="001 Transferencias corrientes Ley 8262 Propyme"/>
        <s v="001 Transferencias corrientes Ley 9028 Tabaco"/>
      </sharedItems>
    </cacheField>
    <cacheField name="Código Meta Sistema Administrativo" numFmtId="0">
      <sharedItems/>
    </cacheField>
    <cacheField name="Nombre Meta Sistema Administrativo" numFmtId="0">
      <sharedItems containsBlank="1"/>
    </cacheField>
    <cacheField name="Código Meta Planificación" numFmtId="0">
      <sharedItems/>
    </cacheField>
    <cacheField name="Meta Planificación" numFmtId="0">
      <sharedItems containsBlank="1"/>
    </cacheField>
    <cacheField name="Justificación detallada de la  solicitud de presupuesto"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6">
  <r>
    <s v="Dirección de Promoción"/>
    <s v="Salarios"/>
    <s v="Salarios"/>
    <s v="VICENTE LEÓN GUILLERMO ARTURO"/>
    <d v="2020-01-01T00:00:00"/>
    <x v="0"/>
    <s v="0.01.01 Sueldos para cargos fijos"/>
    <n v="162823800"/>
    <m/>
    <n v="-5500000"/>
    <m/>
    <m/>
    <m/>
    <m/>
    <m/>
    <m/>
    <m/>
    <m/>
    <m/>
    <x v="0"/>
    <n v="-1300000"/>
    <m/>
    <m/>
    <n v="156023800"/>
    <m/>
    <m/>
    <n v="151163495"/>
    <n v="4860305"/>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1.01 Sueldos para cargos fijos"/>
    <n v="222746268"/>
    <m/>
    <n v="-3250000"/>
    <m/>
    <m/>
    <m/>
    <m/>
    <n v="-8777803.3300000001"/>
    <n v="-1000000"/>
    <m/>
    <m/>
    <m/>
    <x v="0"/>
    <m/>
    <m/>
    <m/>
    <n v="209718464.66999999"/>
    <m/>
    <m/>
    <n v="200259533.09"/>
    <n v="9458931.5799999833"/>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1.05 Suplencias"/>
    <n v="500000"/>
    <m/>
    <m/>
    <m/>
    <m/>
    <m/>
    <m/>
    <m/>
    <m/>
    <m/>
    <m/>
    <m/>
    <x v="0"/>
    <m/>
    <m/>
    <m/>
    <n v="500000"/>
    <m/>
    <m/>
    <n v="0"/>
    <n v="500000"/>
    <s v="Programa 1"/>
    <s v="Dirección de Promción"/>
    <x v="0"/>
    <s v="DP0101"/>
    <s v="Ejecutar 90% PRESU-planilla TC-5048 DP"/>
    <s v="DH0101"/>
    <s v="Ejecutar el 90% del Plan de Trabajo de Gestión del Desarrollo Humano"/>
    <m/>
  </r>
  <r>
    <s v="Dirección de Soporte Administrativo"/>
    <s v="Salarios"/>
    <s v="Salarios"/>
    <s v="DIAZ DIAZ MARIA GABRIELA"/>
    <d v="2020-01-01T00:00:00"/>
    <x v="0"/>
    <s v="0.01.05 Suplencias"/>
    <n v="500000"/>
    <n v="1000000"/>
    <m/>
    <m/>
    <m/>
    <m/>
    <m/>
    <m/>
    <m/>
    <m/>
    <m/>
    <m/>
    <x v="0"/>
    <m/>
    <m/>
    <m/>
    <n v="1500000"/>
    <m/>
    <m/>
    <n v="271983.2"/>
    <n v="1228016.8"/>
    <s v="Programa 2"/>
    <s v="Dirección de Soporte Administrativo"/>
    <x v="0"/>
    <s v="DSA0101"/>
    <s v="Ejecutar 90% PRESU-planilla TC-5048 DSA"/>
    <s v="DH0101"/>
    <s v="Ejecutar el 90% del Plan de Trabajo de Gestión del Desarrollo Humano"/>
    <m/>
  </r>
  <r>
    <m/>
    <m/>
    <m/>
    <m/>
    <d v="2020-01-01T00:00:00"/>
    <x v="0"/>
    <s v="0.02.01 Tiempo extraordinario"/>
    <n v="0"/>
    <n v="1000000"/>
    <m/>
    <m/>
    <m/>
    <m/>
    <m/>
    <m/>
    <m/>
    <m/>
    <m/>
    <m/>
    <x v="0"/>
    <m/>
    <m/>
    <m/>
    <n v="1000000"/>
    <m/>
    <m/>
    <n v="202893.93"/>
    <n v="797106.07000000007"/>
    <s v="Programa 1"/>
    <s v="Dirección de Promción"/>
    <x v="0"/>
    <s v="DP0101"/>
    <s v="Ejecutar 90% PRESU-planilla TC-5048 DP"/>
    <s v="DH0101"/>
    <s v="Ejecutar el 90% del Plan de Trabajo de Gestión del Desarrollo Humano"/>
    <m/>
  </r>
  <r>
    <m/>
    <m/>
    <m/>
    <m/>
    <m/>
    <x v="0"/>
    <s v="0.02.01 Tiempo extraordinario"/>
    <n v="0"/>
    <n v="3000000"/>
    <m/>
    <m/>
    <m/>
    <m/>
    <m/>
    <m/>
    <m/>
    <m/>
    <m/>
    <m/>
    <x v="0"/>
    <m/>
    <m/>
    <m/>
    <n v="3000000"/>
    <m/>
    <m/>
    <n v="2575321.0699999998"/>
    <n v="424678.93000000017"/>
    <s v="Programa 2"/>
    <s v="Dirección de Soporte Administrativo"/>
    <x v="0"/>
    <s v="DSA0101"/>
    <s v="Ejecutar 90% PRESU-planilla TC-5048 DSA"/>
    <s v="DH0101"/>
    <s v="Ejecutar el 90% del Plan de Trabajo de Gestión del Desarrollo Humano"/>
    <m/>
  </r>
  <r>
    <s v="Secretaría Ejecutiva"/>
    <s v="Sesiones del Consejo Director"/>
    <s v="Sesiones del Consejo Director"/>
    <s v="VICENTE LEÓN GUILLERMO ARTURO"/>
    <d v="2020-01-01T00:00:00"/>
    <x v="0"/>
    <s v="0.02.05 Dietas"/>
    <n v="12000000"/>
    <m/>
    <m/>
    <m/>
    <m/>
    <m/>
    <m/>
    <m/>
    <m/>
    <m/>
    <m/>
    <m/>
    <x v="0"/>
    <m/>
    <m/>
    <m/>
    <n v="12000000"/>
    <m/>
    <m/>
    <n v="8207343.7300000004"/>
    <n v="3792656.2699999996"/>
    <s v="Programa 2"/>
    <s v="Secretaria Ejecutiva"/>
    <x v="0"/>
    <s v="SE0101"/>
    <s v="Ejecutar 90% PRESU TC 5048 SE"/>
    <s v="SE0101"/>
    <s v="Ejecución del 90% del Plan de Trabajo de la Secretaría Ejecutiva"/>
    <s v="El Consejo Director del CONICIT consta de 5 miembros y se reúnen 48 veces al año, a un costo de 50 mil colones por sesión por miembro. Es el órgano colegiado que aprueba las ayudas financieras que otorga el CONICIT."/>
  </r>
  <r>
    <s v="Dirección de Promoción"/>
    <s v="Salarios"/>
    <s v="Salarios"/>
    <s v="VICENTE LEÓN GUILLERMO ARTURO"/>
    <d v="2020-01-01T00:00:00"/>
    <x v="0"/>
    <s v="0.03.01 Retribución por años servidos"/>
    <n v="70589887"/>
    <m/>
    <m/>
    <m/>
    <m/>
    <m/>
    <m/>
    <m/>
    <n v="-2000000"/>
    <m/>
    <m/>
    <m/>
    <x v="0"/>
    <m/>
    <m/>
    <m/>
    <n v="68589887"/>
    <m/>
    <m/>
    <n v="64651029.100000001"/>
    <n v="3938857.8999999985"/>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3.01 Retribución por años servidos"/>
    <n v="58351936"/>
    <m/>
    <n v="-1000000"/>
    <m/>
    <m/>
    <m/>
    <m/>
    <n v="-575604"/>
    <n v="4000000"/>
    <m/>
    <m/>
    <m/>
    <x v="0"/>
    <n v="1300000"/>
    <m/>
    <m/>
    <n v="62076332"/>
    <m/>
    <m/>
    <n v="60205496.5"/>
    <n v="1870835.5"/>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3.02 Restricción al ejercicio liberal de la profesión"/>
    <n v="75036345"/>
    <m/>
    <n v="-1000000"/>
    <m/>
    <m/>
    <m/>
    <m/>
    <m/>
    <n v="600000"/>
    <m/>
    <m/>
    <m/>
    <x v="0"/>
    <m/>
    <m/>
    <m/>
    <n v="74636345"/>
    <m/>
    <m/>
    <n v="72959764.75"/>
    <n v="1676580.25"/>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3.02 Restricción al ejercicio liberal de la profesión"/>
    <n v="71172120"/>
    <m/>
    <n v="-2000000"/>
    <m/>
    <m/>
    <m/>
    <m/>
    <n v="-2045825.83"/>
    <n v="-1000000"/>
    <m/>
    <m/>
    <m/>
    <x v="0"/>
    <m/>
    <m/>
    <m/>
    <n v="66126294.170000002"/>
    <m/>
    <m/>
    <n v="63354900.57"/>
    <n v="2771393.6000000015"/>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3.03 Decimotercer mes"/>
    <n v="30964667.829999998"/>
    <m/>
    <m/>
    <m/>
    <m/>
    <m/>
    <m/>
    <m/>
    <m/>
    <m/>
    <m/>
    <m/>
    <x v="0"/>
    <m/>
    <m/>
    <m/>
    <n v="30964667.829999998"/>
    <m/>
    <m/>
    <n v="28095188.989999998"/>
    <n v="2869478.84"/>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3.03 Decimotercer mes"/>
    <n v="34116767.420000002"/>
    <m/>
    <m/>
    <m/>
    <m/>
    <m/>
    <m/>
    <n v="-969130.32"/>
    <m/>
    <m/>
    <m/>
    <m/>
    <x v="0"/>
    <n v="1000000"/>
    <m/>
    <m/>
    <n v="34147637.100000001"/>
    <m/>
    <m/>
    <n v="30391513.16"/>
    <n v="3756123.9400000013"/>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3.04 Salario escolar"/>
    <n v="29500000"/>
    <n v="-3000000"/>
    <m/>
    <m/>
    <m/>
    <m/>
    <m/>
    <n v="-250774.8"/>
    <m/>
    <m/>
    <m/>
    <m/>
    <x v="0"/>
    <m/>
    <m/>
    <m/>
    <n v="26249225.199999999"/>
    <m/>
    <m/>
    <n v="26249225.199999999"/>
    <n v="0"/>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3.04 Salario escolar"/>
    <n v="30500000"/>
    <n v="-5000000"/>
    <m/>
    <m/>
    <m/>
    <m/>
    <m/>
    <n v="-60000"/>
    <m/>
    <m/>
    <m/>
    <m/>
    <x v="0"/>
    <m/>
    <m/>
    <m/>
    <n v="25440000"/>
    <m/>
    <m/>
    <n v="25432592.010000002"/>
    <n v="7407.9899999983609"/>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3.99 Otros incentivos salariales"/>
    <n v="27125982"/>
    <m/>
    <m/>
    <m/>
    <m/>
    <m/>
    <m/>
    <m/>
    <n v="-600000"/>
    <m/>
    <m/>
    <m/>
    <x v="0"/>
    <n v="-1000000"/>
    <m/>
    <m/>
    <n v="25525982"/>
    <m/>
    <m/>
    <n v="22816601.289999999"/>
    <n v="2709380.7100000009"/>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3.99 Otros incentivos salariales"/>
    <n v="19025010"/>
    <m/>
    <m/>
    <m/>
    <m/>
    <m/>
    <m/>
    <n v="-230330.67"/>
    <m/>
    <m/>
    <m/>
    <m/>
    <x v="0"/>
    <m/>
    <m/>
    <m/>
    <n v="18794679.329999998"/>
    <m/>
    <m/>
    <n v="16928794.079999998"/>
    <n v="1865885.25"/>
    <s v="Programa 2"/>
    <s v="Dirección de Soporte Administrativo"/>
    <x v="0"/>
    <s v="DSA0101"/>
    <s v="Ejecutar 90% PRESU-planilla TC-5048 DSA"/>
    <s v="DH0101"/>
    <s v="Ejecutar el 90% del Plan de Trabajo de Gestión del Desarrollo Humano"/>
    <s v="Salarios"/>
  </r>
  <r>
    <s v="Dirección de Soporte Administrativo"/>
    <s v="Salarios"/>
    <s v="Salarios"/>
    <s v="DIAZ DIAZ MARIA GABRIELA"/>
    <d v="2020-01-01T00:00:00"/>
    <x v="0"/>
    <s v="0.03.99 Otros incentivos salariales"/>
    <n v="1105875"/>
    <m/>
    <m/>
    <m/>
    <m/>
    <m/>
    <m/>
    <m/>
    <m/>
    <m/>
    <m/>
    <m/>
    <x v="0"/>
    <m/>
    <m/>
    <m/>
    <n v="1105875"/>
    <m/>
    <m/>
    <m/>
    <n v="1105875"/>
    <s v="Programa 2"/>
    <s v="Dirección de Soporte Administrativo"/>
    <x v="0"/>
    <s v="DSA0101"/>
    <s v="Ejecutar 90% PRESU-planilla TC-5048 DSA"/>
    <s v="DH0101"/>
    <s v="Ejecutar el 90% del Plan de Trabajo de Gestión del Desarrollo Humano"/>
    <s v="Complemento salarial TICs"/>
  </r>
  <r>
    <s v="Dirección de Promoción"/>
    <s v="Salarios"/>
    <s v="Salarios"/>
    <s v="VICENTE LEÓN GUILLERMO ARTURO"/>
    <d v="2020-01-01T00:00:00"/>
    <x v="0"/>
    <s v="0.04.01 Contribución Patronal al Seguro de Salud de la Caja"/>
    <n v="33815781"/>
    <m/>
    <m/>
    <m/>
    <m/>
    <m/>
    <m/>
    <m/>
    <n v="-1000000"/>
    <m/>
    <m/>
    <m/>
    <x v="0"/>
    <m/>
    <n v="-350000"/>
    <m/>
    <n v="32465781"/>
    <m/>
    <m/>
    <n v="31185659.899999999"/>
    <n v="1280121.1000000015"/>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4.01 Contribución Patronal al Seguro de Salud de la Caja"/>
    <n v="37314612"/>
    <m/>
    <m/>
    <m/>
    <m/>
    <m/>
    <m/>
    <n v="-1075734.6499999999"/>
    <m/>
    <m/>
    <m/>
    <m/>
    <x v="0"/>
    <m/>
    <n v="-300000"/>
    <m/>
    <n v="35938877.350000001"/>
    <m/>
    <m/>
    <n v="34062315.859999999"/>
    <n v="1876561.4900000021"/>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4.03 Contribución Patronal al Instituto Nacional de Aprendizaje"/>
    <n v="5483640"/>
    <m/>
    <m/>
    <m/>
    <m/>
    <m/>
    <m/>
    <m/>
    <m/>
    <m/>
    <m/>
    <m/>
    <x v="0"/>
    <m/>
    <m/>
    <m/>
    <n v="5483640"/>
    <m/>
    <m/>
    <n v="5057134.26"/>
    <n v="426505.74000000022"/>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4.03 Contribución Patronal al Instituto Nacional de Aprendizaje"/>
    <n v="6051018"/>
    <m/>
    <m/>
    <m/>
    <m/>
    <m/>
    <m/>
    <n v="-174443.46"/>
    <m/>
    <m/>
    <m/>
    <m/>
    <x v="0"/>
    <m/>
    <m/>
    <m/>
    <n v="5876574.54"/>
    <m/>
    <m/>
    <n v="5575768.2999999998"/>
    <n v="300806.24000000022"/>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4.04 Contribución Patronal al Fondo de Desarrollo Social y"/>
    <n v="18278801"/>
    <m/>
    <m/>
    <m/>
    <m/>
    <m/>
    <m/>
    <m/>
    <m/>
    <m/>
    <m/>
    <m/>
    <x v="0"/>
    <m/>
    <n v="-150000"/>
    <m/>
    <n v="18128801"/>
    <m/>
    <m/>
    <n v="16857114.210000001"/>
    <n v="1271686.7899999991"/>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4.04 Contribución Patronal al Fondo de Desarrollo Social y"/>
    <n v="20170060"/>
    <m/>
    <m/>
    <m/>
    <m/>
    <m/>
    <m/>
    <n v="-581478.18999999994"/>
    <m/>
    <m/>
    <m/>
    <m/>
    <x v="0"/>
    <m/>
    <m/>
    <m/>
    <n v="19588581.809999999"/>
    <m/>
    <m/>
    <n v="18252976.93"/>
    <n v="1335604.879999999"/>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4.05 Contribución Patronal al Banco Popular y de Desarrollo"/>
    <n v="1827880"/>
    <m/>
    <m/>
    <m/>
    <m/>
    <m/>
    <m/>
    <m/>
    <m/>
    <m/>
    <m/>
    <m/>
    <x v="0"/>
    <m/>
    <m/>
    <m/>
    <n v="1827880"/>
    <m/>
    <m/>
    <n v="1685711.55"/>
    <n v="142168.44999999995"/>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4.05 Contribución Patronal al Banco Popular y de Desarrollo"/>
    <n v="2017006"/>
    <m/>
    <m/>
    <m/>
    <m/>
    <m/>
    <m/>
    <n v="-58147.82"/>
    <m/>
    <m/>
    <m/>
    <m/>
    <x v="0"/>
    <m/>
    <n v="150000"/>
    <m/>
    <n v="2108858.1799999997"/>
    <m/>
    <m/>
    <n v="1858589.05"/>
    <n v="250269.12999999966"/>
    <s v="Programa 2"/>
    <s v="Dirección de Soporte Administrativo"/>
    <x v="0"/>
    <s v="DSA0101"/>
    <s v="Ejecutar 90% PRESU-planilla TC-5048 DSA"/>
    <s v="DH0101"/>
    <s v="Ejecutar el 90% del Plan de Trabajo de Gestión del Desarrollo Humano"/>
    <s v="Salarios"/>
  </r>
  <r>
    <s v="Dirección de Soporte Administrativo"/>
    <s v="Salarios"/>
    <s v="Salarios"/>
    <s v="DIAZ DIAZ MARIA GABRIELA"/>
    <d v="2020-01-01T00:00:00"/>
    <x v="0"/>
    <s v="0.04.05 Contribución Patronal al Banco Popular y de Desarrollo"/>
    <m/>
    <m/>
    <m/>
    <m/>
    <m/>
    <m/>
    <m/>
    <m/>
    <m/>
    <m/>
    <m/>
    <m/>
    <x v="0"/>
    <m/>
    <m/>
    <m/>
    <n v="0"/>
    <m/>
    <m/>
    <m/>
    <n v="0"/>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5.01 Contribución Patronal al Seguro de Pensiones de la Caja"/>
    <n v="19192741"/>
    <m/>
    <m/>
    <m/>
    <m/>
    <m/>
    <m/>
    <m/>
    <n v="-500000"/>
    <m/>
    <m/>
    <m/>
    <x v="0"/>
    <m/>
    <m/>
    <m/>
    <n v="18692741"/>
    <m/>
    <m/>
    <n v="17611970.260000002"/>
    <n v="1080770.7399999984"/>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5.01 Contribución Patronal al Seguro de Pensiones de la Caja"/>
    <n v="21178563"/>
    <m/>
    <m/>
    <m/>
    <m/>
    <m/>
    <m/>
    <n v="-610552.1"/>
    <m/>
    <m/>
    <m/>
    <m/>
    <x v="0"/>
    <m/>
    <m/>
    <m/>
    <n v="20568010.899999999"/>
    <m/>
    <m/>
    <n v="19061162.719999999"/>
    <n v="1506848.1799999997"/>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5.02 Aporte Patronal al Régimen Obligatorio de Pensiones"/>
    <n v="5483640"/>
    <m/>
    <m/>
    <m/>
    <m/>
    <m/>
    <m/>
    <m/>
    <m/>
    <m/>
    <m/>
    <m/>
    <x v="0"/>
    <n v="150000"/>
    <n v="350000"/>
    <m/>
    <n v="5983640"/>
    <m/>
    <m/>
    <n v="5871037.2400000002"/>
    <n v="112602.75999999978"/>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5.02 Aporte Patronal al Régimen Obligatorio de Pensiones"/>
    <n v="6051018"/>
    <m/>
    <m/>
    <m/>
    <m/>
    <m/>
    <m/>
    <n v="-174443.46"/>
    <m/>
    <m/>
    <m/>
    <m/>
    <x v="0"/>
    <n v="700000"/>
    <n v="300000"/>
    <m/>
    <n v="6876574.54"/>
    <m/>
    <m/>
    <n v="6505285.96"/>
    <n v="371288.58000000007"/>
    <s v="Programa 2"/>
    <s v="Dirección de Soporte Administrativo"/>
    <x v="0"/>
    <s v="DSA0101"/>
    <s v="Ejecutar 90% PRESU-planilla TC-5048 DSA"/>
    <s v="DH0101"/>
    <s v="Ejecutar el 90% del Plan de Trabajo de Gestión del Desarrollo Humano"/>
    <s v="Salarios"/>
  </r>
  <r>
    <s v="Dirección de Soporte Administrativo"/>
    <s v="Salarios"/>
    <s v="Salarios"/>
    <s v="DIAZ DIAZ MARIA GABRIELA"/>
    <d v="2020-01-01T00:00:00"/>
    <x v="0"/>
    <s v="0.05.02 Aporte Patronal al Régimen Obligatorio de Pensiones"/>
    <n v="0"/>
    <m/>
    <m/>
    <m/>
    <m/>
    <m/>
    <m/>
    <m/>
    <m/>
    <m/>
    <m/>
    <m/>
    <x v="0"/>
    <m/>
    <m/>
    <m/>
    <n v="0"/>
    <m/>
    <m/>
    <m/>
    <n v="0"/>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5.03 Aporte Patronal al Fondo de Capitalización Laboral"/>
    <n v="10967280"/>
    <m/>
    <m/>
    <m/>
    <m/>
    <m/>
    <m/>
    <m/>
    <m/>
    <m/>
    <m/>
    <m/>
    <x v="0"/>
    <n v="-150000"/>
    <m/>
    <m/>
    <n v="10817280"/>
    <m/>
    <m/>
    <n v="9300365.5500000007"/>
    <n v="1516914.4499999993"/>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5.03 Aporte Patronal al Fondo de Capitalización Laboral"/>
    <n v="12102036"/>
    <m/>
    <m/>
    <m/>
    <m/>
    <m/>
    <m/>
    <n v="-348886.92"/>
    <m/>
    <m/>
    <m/>
    <m/>
    <x v="0"/>
    <n v="-700000"/>
    <m/>
    <m/>
    <n v="11053149.08"/>
    <m/>
    <m/>
    <n v="10222017.869999999"/>
    <n v="831131.21000000089"/>
    <s v="Programa 2"/>
    <s v="Dirección de Soporte Administrativo"/>
    <x v="0"/>
    <s v="DSA0101"/>
    <s v="Ejecutar 90% PRESU-planilla TC-5048 DSA"/>
    <s v="DH0101"/>
    <s v="Ejecutar el 90% del Plan de Trabajo de Gestión del Desarrollo Humano"/>
    <s v="Salarios"/>
  </r>
  <r>
    <s v="Dirección de Promoción"/>
    <s v="Salarios"/>
    <s v="Salarios"/>
    <s v="VICENTE LEÓN GUILLERMO ARTURO"/>
    <d v="2020-01-01T00:00:00"/>
    <x v="0"/>
    <s v="0.05.05 Contribución Patronal a fondos administrados por entes"/>
    <n v="19485202"/>
    <m/>
    <m/>
    <m/>
    <m/>
    <m/>
    <m/>
    <m/>
    <m/>
    <m/>
    <m/>
    <m/>
    <x v="0"/>
    <m/>
    <m/>
    <m/>
    <n v="19485202"/>
    <m/>
    <m/>
    <n v="17538442.989999998"/>
    <n v="1946759.0100000016"/>
    <s v="Programa 1"/>
    <s v="Dirección de Promción"/>
    <x v="0"/>
    <s v="DP0101"/>
    <s v="Ejecutar 90% PRESU-planilla TC-5048 DP"/>
    <s v="DH0101"/>
    <s v="Ejecutar el 90% del Plan de Trabajo de Gestión del Desarrollo Humano"/>
    <s v="Salarios"/>
  </r>
  <r>
    <s v="Dirección de Soporte Administrativo"/>
    <s v="Salarios"/>
    <s v="Salarios"/>
    <s v="DIAZ DIAZ MARIA GABRIELA"/>
    <d v="2020-01-01T00:00:00"/>
    <x v="0"/>
    <s v="0.05.05 Contribución Patronal a fondos administrados por entes"/>
    <n v="21501284"/>
    <m/>
    <m/>
    <m/>
    <m/>
    <m/>
    <m/>
    <n v="-619855.75"/>
    <m/>
    <m/>
    <m/>
    <m/>
    <x v="0"/>
    <m/>
    <m/>
    <m/>
    <n v="20881428.25"/>
    <m/>
    <m/>
    <n v="18492700.309999999"/>
    <n v="2388727.9400000013"/>
    <s v="Programa 2"/>
    <s v="Dirección de Soporte Administrativo"/>
    <x v="0"/>
    <s v="DSA0101"/>
    <s v="Ejecutar 90% PRESU-planilla TC-5048 DSA"/>
    <s v="DH0101"/>
    <s v="Ejecutar el 90% del Plan de Trabajo de Gestión del Desarrollo Humano"/>
    <s v="Salarios"/>
  </r>
  <r>
    <s v="Unidad de Tecnologías de la Información"/>
    <s v="Seguridad Informática"/>
    <s v="Respaldos de Bases de datos"/>
    <s v="PORRAS JIMÉNEZ VINICIO"/>
    <d v="2020-01-30T00:00:00"/>
    <x v="1"/>
    <s v="1.01.99 Otros alquileres"/>
    <n v="170286.47999999998"/>
    <m/>
    <m/>
    <m/>
    <m/>
    <m/>
    <m/>
    <m/>
    <m/>
    <m/>
    <m/>
    <m/>
    <x v="0"/>
    <n v="42000"/>
    <m/>
    <m/>
    <n v="212286.47999999998"/>
    <m/>
    <m/>
    <n v="167794.83"/>
    <n v="44491.649999999994"/>
    <s v="Programa 2"/>
    <s v="TICs"/>
    <x v="0"/>
    <s v="TC0101"/>
    <s v="Ejecutar 90% PRESU TC 5048 TIC"/>
    <s v="TC0101"/>
    <s v="Ejecutar el 90% del Plan de Trabajo de la Unidad de TIC"/>
    <s v="Pago del contrato continuo de medios magnéticos que se tiene con el Banco Nacional para el resguardo de discos externos de respaldo_x000a_Monto anual $252+13% IVA. TC 648.44 "/>
  </r>
  <r>
    <s v="Unidad de Recursos Materiales y Servicios"/>
    <s v="Operativa institucional"/>
    <s v="Servicios Públicos"/>
    <s v="AGUILAR ROMERO NATALI PAOLA"/>
    <d v="2020-01-01T00:00:00"/>
    <x v="1"/>
    <s v="1.02.01 Servicio de agua y alcantarillado"/>
    <n v="1656000"/>
    <m/>
    <m/>
    <m/>
    <m/>
    <m/>
    <m/>
    <m/>
    <m/>
    <m/>
    <m/>
    <m/>
    <x v="0"/>
    <m/>
    <n v="-370000"/>
    <m/>
    <n v="1286000"/>
    <m/>
    <m/>
    <n v="1078843"/>
    <n v="207157"/>
    <s v="Programa 2"/>
    <s v="Recursos Materiales y Servicios"/>
    <x v="0"/>
    <s v="RM0101"/>
    <s v="Ejecutar 90% PRESU TC 5048 RMS"/>
    <s v="RM0101"/>
    <s v="Ejecutar el 90% del Plan de Trabajo de la Unidad de Recursos Materiales y Servicios"/>
    <s v="Pago  del servicio de agua y alcantarillado"/>
  </r>
  <r>
    <s v="Unidad de Recursos Materiales y Servicios"/>
    <s v="Operativa institucional"/>
    <s v="Servicios Públicos"/>
    <s v="AGUILAR ROMERO NATALI PAOLA"/>
    <d v="2020-01-01T00:00:00"/>
    <x v="1"/>
    <s v="1.02.02 Servicio de energía eléctrica"/>
    <n v="6100000"/>
    <m/>
    <m/>
    <m/>
    <m/>
    <m/>
    <m/>
    <m/>
    <m/>
    <m/>
    <m/>
    <m/>
    <x v="0"/>
    <m/>
    <n v="50000"/>
    <m/>
    <n v="6150000"/>
    <n v="459565"/>
    <m/>
    <n v="5640435"/>
    <n v="50000"/>
    <s v="Programa 2"/>
    <s v="Recursos Materiales y Servicios"/>
    <x v="0"/>
    <s v="RM0101"/>
    <s v="Ejecutar 90% PRESU TC 5048 RMS"/>
    <s v="RM0101"/>
    <s v="Ejecutar el 90% del Plan de Trabajo de la Unidad de Recursos Materiales y Servicios"/>
    <s v="Pago del servicio de energía eléctrica"/>
  </r>
  <r>
    <s v="Unidad de Recursos Materiales y Servicios"/>
    <s v="Operativa institucional"/>
    <s v="Servicio de apartado postal"/>
    <s v="AGUILAR ROMERO NATALI PAOLA"/>
    <d v="2020-01-01T00:00:00"/>
    <x v="1"/>
    <s v="1.02.03 Servicio de correo"/>
    <n v="18000"/>
    <m/>
    <m/>
    <m/>
    <m/>
    <m/>
    <m/>
    <m/>
    <m/>
    <m/>
    <m/>
    <m/>
    <x v="0"/>
    <m/>
    <m/>
    <m/>
    <n v="18000"/>
    <n v="0"/>
    <m/>
    <n v="18000"/>
    <n v="0"/>
    <s v="Programa 2"/>
    <s v="Recursos Materiales y Servicios"/>
    <x v="0"/>
    <s v="RM0101"/>
    <s v="Ejecutar 90% PRESU TC 5048 RMS"/>
    <s v="RM0101"/>
    <s v="Ejecutar el 90% del Plan de Trabajo de la Unidad de Recursos Materiales y Servicios"/>
    <s v="Pago del servicio anual de apartado postal 599-2200, Coronado, San José."/>
  </r>
  <r>
    <s v="Unidad de Recursos Materiales y Servicios"/>
    <s v="Operativa institucional"/>
    <s v="Servicio de Telecomunicaciones "/>
    <s v="AGUILAR ROMERO NATALI PAOLA"/>
    <d v="2020-01-01T00:00:00"/>
    <x v="1"/>
    <s v="1.02.04 Servicio de telecomunicaciones"/>
    <n v="9500000"/>
    <m/>
    <m/>
    <m/>
    <m/>
    <n v="-1200000"/>
    <m/>
    <m/>
    <m/>
    <m/>
    <m/>
    <m/>
    <x v="0"/>
    <n v="104670"/>
    <n v="300000"/>
    <m/>
    <n v="8704670"/>
    <n v="400509.38"/>
    <m/>
    <n v="8052979.3499999996"/>
    <n v="251181.27000000048"/>
    <s v="Programa 2"/>
    <s v="Recursos Materiales y Servicios"/>
    <x v="0"/>
    <s v="RM0101"/>
    <s v="Ejecutar 90% PRESU TC 5048 RMS"/>
    <s v="RM0101"/>
    <s v="Ejecutar el 90% del Plan de Trabajo de la Unidad de Recursos Materiales y Servicios"/>
    <s v="Pago del servicio de telecomunicaciones (central telefónica, 4 líneas fijas, 2 datacard, 2 líneas celular e internet simétrico) en caso de no contar con estos recursos se deberán cancelar estos servicios los cuales se requieren para la atención de las labores propias del Conicit.  Es importante tener presente que el servicio de internet, banda ancha es de gran relevancia para contar con el enlace para acceder a los sistemas tales como SICOP y eventualmente al SIGAF e Integra, esto fundamentado en que esta Institución está realizando las gestiones necesarias para que se nos faciliten las herramientas considerando que ante las limitaciones presupuestarias no se cuenta con recursos suficientes para adquirir sistemas propios o realizar mejoras en los actuales._x000a_"/>
  </r>
  <r>
    <m/>
    <m/>
    <m/>
    <m/>
    <m/>
    <x v="1"/>
    <s v="1.02.04 Servicio de telecomunicaciones"/>
    <m/>
    <m/>
    <m/>
    <m/>
    <m/>
    <n v="1200000"/>
    <m/>
    <m/>
    <m/>
    <m/>
    <m/>
    <m/>
    <x v="0"/>
    <m/>
    <m/>
    <m/>
    <n v="1200000"/>
    <m/>
    <m/>
    <n v="735309.77"/>
    <n v="464690.23"/>
    <s v="Programa 2"/>
    <s v="TICs"/>
    <x v="0"/>
    <s v="TC0101"/>
    <s v="Ejecutar 90% PRESU TC 5048 TIC"/>
    <s v="TC0101"/>
    <s v="Ejecutar el 90% del Plan de Trabajo de la Unidad de TIC"/>
    <s v="Pago Fibra Óptica"/>
  </r>
  <r>
    <s v="Unidad de Recursos Materiales y Servicios"/>
    <s v="Operativa institucional"/>
    <s v="Impuestos municipales "/>
    <s v="AGUILAR ROMERO NATALI PAOLA"/>
    <d v="2020-01-01T00:00:00"/>
    <x v="1"/>
    <s v="1.02.99 Otros servicios básicos"/>
    <n v="950000"/>
    <m/>
    <m/>
    <m/>
    <m/>
    <m/>
    <m/>
    <m/>
    <m/>
    <m/>
    <m/>
    <m/>
    <x v="0"/>
    <m/>
    <m/>
    <m/>
    <n v="950000"/>
    <m/>
    <m/>
    <n v="901894.2"/>
    <n v="48105.800000000047"/>
    <s v="Programa 2"/>
    <s v="Recursos Materiales y Servicios"/>
    <x v="0"/>
    <s v="RM0101"/>
    <s v="Ejecutar 90% PRESU TC 5048 RMS"/>
    <s v="RM0101"/>
    <s v="Ejecutar el 90% del Plan de Trabajo de la Unidad de Recursos Materiales y Servicios"/>
    <s v="Pago de impuestos municipales "/>
  </r>
  <r>
    <m/>
    <m/>
    <m/>
    <m/>
    <m/>
    <x v="1"/>
    <s v="1.03.01 Información"/>
    <m/>
    <m/>
    <m/>
    <m/>
    <m/>
    <m/>
    <m/>
    <m/>
    <m/>
    <m/>
    <m/>
    <m/>
    <x v="0"/>
    <n v="111000"/>
    <m/>
    <m/>
    <n v="111000"/>
    <m/>
    <m/>
    <m/>
    <n v="111000"/>
    <s v="Programa 2"/>
    <s v="Secretaria Ejecutiva"/>
    <x v="0"/>
    <s v="SE0101"/>
    <m/>
    <s v="SE0101"/>
    <m/>
    <s v="Publicación SINART"/>
  </r>
  <r>
    <s v="Unidad de Recursos Materiales y Servicios"/>
    <s v="Operativa administrativa"/>
    <s v="Sistema de Compras habilitado"/>
    <s v="DALORZO CHINCHILLA WILLIAM"/>
    <d v="2020-01-01T00:00:00"/>
    <x v="1"/>
    <s v="1.03.01 Información"/>
    <n v="300000"/>
    <m/>
    <m/>
    <m/>
    <m/>
    <m/>
    <m/>
    <m/>
    <m/>
    <m/>
    <m/>
    <m/>
    <x v="0"/>
    <n v="-111000"/>
    <m/>
    <m/>
    <n v="189000"/>
    <m/>
    <m/>
    <m/>
    <n v="189000"/>
    <s v="Programa 2"/>
    <s v="Recursos Materiales y Servicios"/>
    <x v="0"/>
    <s v="RM0101"/>
    <s v="Ejecutar 90% PRESU TC 5048 RMS"/>
    <s v="RM0101"/>
    <s v="Ejecutar el 90% del Plan de Trabajo de la Unidad de Recursos Materiales y Servicios"/>
    <s v="Pago de publicaciones en el Diario Oficial La Gaceta de Reglamentos que por normativa deben publicarse para conocimiento de terceros o comunicados atinentes a los premios que otorgará el Conicit, según Ley 5048, Ley 7169 y Ley 8262. Actualmente el Conicit se encuentra en el proceso de revisión y actualización de diversos reglamentos internos que requieren publicación en La Gaceta, así como la publicación en La Gaceta de la convocatoria de los premios Institucionales, establecidos mediante la ley 7169 “Ley de promoción del desarrollo científico y tecnológico”."/>
  </r>
  <r>
    <m/>
    <m/>
    <m/>
    <m/>
    <m/>
    <x v="1"/>
    <s v="1.03.02 Publicidad y propaganda"/>
    <m/>
    <m/>
    <m/>
    <m/>
    <m/>
    <m/>
    <m/>
    <m/>
    <n v="500000"/>
    <m/>
    <m/>
    <m/>
    <x v="0"/>
    <m/>
    <m/>
    <m/>
    <n v="500000"/>
    <m/>
    <m/>
    <n v="499996.75"/>
    <n v="3.25"/>
    <s v="Programa 1"/>
    <s v="Gestión de la Información"/>
    <x v="1"/>
    <s v="GI0102"/>
    <s v="Ejecutar 90% PRESU SUPERAVIT 3% PROPYME GI"/>
    <s v="GI0101"/>
    <s v="Ejecutar el 90% del Plan de Trabajo de la Unidad de Gestión de la Información"/>
    <s v="lanzamiento de las nuevas plataformas de información &quot;RCT consulta&quot; y &quot;RCT datos&quot; las cuales permiten a los usuarios acceder a servicios de consulta e inscripción de datos, así como el contar con productos de información de acuerdo a los alcances de la Ley No. 7169, Capítulo V. "/>
  </r>
  <r>
    <m/>
    <m/>
    <m/>
    <m/>
    <m/>
    <x v="1"/>
    <s v="1.03.02 Publicidad y propaganda"/>
    <m/>
    <m/>
    <m/>
    <m/>
    <m/>
    <m/>
    <m/>
    <m/>
    <n v="310000"/>
    <m/>
    <m/>
    <m/>
    <x v="0"/>
    <m/>
    <m/>
    <m/>
    <n v="310000"/>
    <m/>
    <m/>
    <n v="307953.25"/>
    <n v="2046.75"/>
    <s v="Programa 1"/>
    <s v="Gestión de la Información"/>
    <x v="0"/>
    <s v="GI0103"/>
    <s v="Ejecutar 90% PRESU-TC 5048 GI"/>
    <s v="GI0101"/>
    <s v="Ejecutar el 90% del Plan de Trabajo de la Unidad de Gestión de la Información"/>
    <s v="lanzamiento de las nuevas plataformas de información &quot;RCT consulta&quot; y &quot;RCT datos&quot; las cuales permiten a los usuarios acceder a servicios de consulta e inscripción de datos, así como el contar con productos de información de acuerdo a los alcances de la Ley No. 7169, Capítulo V. "/>
  </r>
  <r>
    <s v="Unidad de Finanzas"/>
    <s v="Operativa administrativa"/>
    <s v="Estados Financieros"/>
    <s v="SANCHEZ ANCHIA CRISTINA"/>
    <d v="2020-01-06T00:00:00"/>
    <x v="1"/>
    <s v="1.03.03 Impresión, encuadernación y otros"/>
    <n v="130000"/>
    <m/>
    <m/>
    <m/>
    <m/>
    <m/>
    <m/>
    <m/>
    <m/>
    <m/>
    <m/>
    <m/>
    <x v="0"/>
    <m/>
    <m/>
    <m/>
    <n v="130000"/>
    <m/>
    <m/>
    <n v="54240"/>
    <n v="75760"/>
    <s v="Programa 2"/>
    <s v="Finanzas"/>
    <x v="0"/>
    <s v="FI0103"/>
    <s v="Ejecutar 90% PRESU TC 5048 FI"/>
    <s v="FI-0101"/>
    <s v="Ejecutar el 90% del Plan de Trabajo de la Unidad de Finanzas"/>
    <s v="Empastes de libros legales (Inventario y balances, Libro mayor y libro de diario), 16 empastes comprobantes de diario año 2012-2019. La base de cálculo: El costo se establece mediante una cotización de octubre del año pasado, por un costo unitario de ¢6.500 cada empaste, se le aplica un aumento del 5% de inflación anualizada. Los empastes son importantes realizarlos para cumplir con la normas de control interno &quot;Normas sobre sistemas de información&quot;, en las variables 5.4 &quot;Gestión Documental&quot;, 5.5. &quot;Archivo Institucional&quot;.  "/>
  </r>
  <r>
    <m/>
    <m/>
    <m/>
    <m/>
    <m/>
    <x v="1"/>
    <s v="1.03.03 Impresión, encuadernación y otros"/>
    <n v="0"/>
    <m/>
    <m/>
    <n v="100000"/>
    <m/>
    <m/>
    <m/>
    <m/>
    <m/>
    <m/>
    <m/>
    <m/>
    <x v="0"/>
    <m/>
    <m/>
    <m/>
    <n v="100000"/>
    <m/>
    <m/>
    <n v="68365"/>
    <n v="31635"/>
    <s v="Programa 2"/>
    <s v="Secretaria Ejecutiva"/>
    <x v="0"/>
    <s v="SE0101"/>
    <m/>
    <s v="SE0101"/>
    <m/>
    <s v="Empastes de Actas y anexos de actas del CD"/>
  </r>
  <r>
    <s v="Unidad de Gestión del Desarrollo Humano"/>
    <s v="Ética y Valores"/>
    <s v="Realizar actividades varias dirigidas a los funcionarios del Conicit para el fortalecimiento de la ética institucional"/>
    <s v="CARVAJAL RUIZ TABATA"/>
    <d v="2020-01-01T00:00:00"/>
    <x v="1"/>
    <s v="1.03.03 Impresión, encuadernación y otros"/>
    <n v="20000"/>
    <m/>
    <m/>
    <m/>
    <m/>
    <m/>
    <m/>
    <m/>
    <m/>
    <m/>
    <m/>
    <m/>
    <x v="0"/>
    <m/>
    <m/>
    <m/>
    <n v="20000"/>
    <m/>
    <m/>
    <m/>
    <n v="20000"/>
    <s v="Programa 2"/>
    <s v="Gestión del Desarrollo Humano"/>
    <x v="0"/>
    <s v="DH0101"/>
    <s v="Ejecutar 90% PRESU TC 5048 GDH"/>
    <s v="DH0101"/>
    <s v="Ejecutar el 90% del Plan de Trabajo de Gestión del Desarrollo Humano"/>
    <s v="Se requiere realizar talleres de trabajo, concursos, celebración del 15 de setiembre  y otras  actividades para fortalecimiento de la ética institucional, la promoción del  Código de Ética Institucional, así como la evaluación de estas actividades en la institución. Lo anterior para atender las recomendaciones de la Auditoría Interna, lo establecido en el Índice de Gestión Institucional y las funciones de la Comisión. Estos recursos serán utilizados para impresiones de los materiales que se distribuyan."/>
  </r>
  <r>
    <s v="Unidad de Recursos Materiales y Servicios"/>
    <s v="Operativa administrativa"/>
    <s v="Sistema de Compras habilitado"/>
    <s v="AGUILAR ROMERO NATALI PAOLA"/>
    <d v="2020-01-01T00:00:00"/>
    <x v="1"/>
    <s v="1.03.06 Comisiones y gastos por servicios financieros y comerciales"/>
    <n v="2583360"/>
    <m/>
    <m/>
    <m/>
    <n v="-11740"/>
    <m/>
    <m/>
    <m/>
    <n v="165287.12"/>
    <m/>
    <m/>
    <m/>
    <x v="0"/>
    <m/>
    <n v="20000"/>
    <m/>
    <n v="2756907.12"/>
    <n v="219675.75"/>
    <m/>
    <n v="2537231.37"/>
    <n v="0"/>
    <s v="Programa 2"/>
    <s v="Recursos Materiales y Servicios"/>
    <x v="0"/>
    <s v="RM0101"/>
    <s v="Ejecutar 90% PRESU TC 5048 RMS"/>
    <s v="RM0101"/>
    <s v="Ejecutar el 90% del Plan de Trabajo de la Unidad de Recursos Materiales y Servicios"/>
    <s v="Pago por la utilización del SICOP, lo cual fue establecido como sistema de compras de uso obligatorio mediante decreto N°38830-H-MICITT a $360 por mes a TC 628,44"/>
  </r>
  <r>
    <m/>
    <m/>
    <m/>
    <m/>
    <m/>
    <x v="1"/>
    <s v="1.03.06 Comisiones y gastos por servicios financieros y comerciales"/>
    <m/>
    <m/>
    <m/>
    <m/>
    <n v="11740"/>
    <m/>
    <m/>
    <m/>
    <n v="0"/>
    <m/>
    <m/>
    <m/>
    <x v="0"/>
    <m/>
    <m/>
    <m/>
    <n v="11740"/>
    <m/>
    <m/>
    <n v="11740"/>
    <n v="0"/>
    <s v="Programa 2"/>
    <s v="Finanzas"/>
    <x v="0"/>
    <s v="FI0103"/>
    <s v="Ejecutar 90% PRESU TC 5048 FI"/>
    <s v="FI-0101"/>
    <s v="Ejecutar el 90% del Plan de Trabajo de la Unidad de Finanzas"/>
    <s v="Pgo comisión BCR pro certificación saldos"/>
  </r>
  <r>
    <s v="Unidad de Tecnologías de la Información"/>
    <s v="Operativa institucional"/>
    <s v="Renovación de certificados digitales de los colaboradores"/>
    <s v="PORRAS JIMÉNEZ VINICIO"/>
    <d v="2020-03-01T00:00:00"/>
    <x v="1"/>
    <s v="1.03.07 Servicios de tecnologías de información"/>
    <n v="45000"/>
    <m/>
    <m/>
    <m/>
    <m/>
    <m/>
    <m/>
    <m/>
    <n v="175000"/>
    <m/>
    <m/>
    <m/>
    <x v="0"/>
    <m/>
    <m/>
    <m/>
    <n v="220000"/>
    <m/>
    <m/>
    <n v="196506.36"/>
    <n v="23493.640000000014"/>
    <s v="Programa 2"/>
    <s v="TICs"/>
    <x v="0"/>
    <s v="TC0101"/>
    <s v="Ejecutar 90% PRESU TC 5048 TIC"/>
    <s v="TC0101"/>
    <s v="Ejecutar el 90% del Plan de Trabajo de la Unidad de TIC"/>
    <s v="Para renovación de certificados digitales, herramienta fundamental para el acceso a los sistemas de la organización, la firma de documentos digitales y la seguridad y acceso a entes externos como CGR, Min de Hacienda, Bancos entre otros."/>
  </r>
  <r>
    <s v="Unidad de Gestión del Desarrollo Humano"/>
    <s v="Gestionar el médico de empresa"/>
    <s v="Gestionar el médico de empresa"/>
    <s v="VILLEGAS SÁNCHEZ NATALIA"/>
    <d v="2020-01-06T00:00:00"/>
    <x v="1"/>
    <s v="1.04.01 Servicios en ciencias de la salud"/>
    <m/>
    <m/>
    <m/>
    <m/>
    <m/>
    <m/>
    <m/>
    <m/>
    <m/>
    <m/>
    <m/>
    <m/>
    <x v="0"/>
    <m/>
    <m/>
    <m/>
    <n v="0"/>
    <m/>
    <m/>
    <m/>
    <n v="0"/>
    <s v="Programa 2"/>
    <s v="Gestión del Desarrollo Humano"/>
    <x v="0"/>
    <s v="DH0101"/>
    <s v="Ejecutar 90% PRESU TC 5048 GDH"/>
    <s v="DH0101"/>
    <s v="Ejecutar el 90% del Plan de Trabajo de Gestión del Desarrollo Humano"/>
    <s v="2 consultas para los meses de enero , febrero y marzo 2020. Dichas consultas están programadas en el contrato comprendido entre 01/04/2019 al 31/03/2020. Actualmente el Conicit tiene un contrato por servicios médicos por una vez cada quince dias, una hora, para la atención del personal de la institución. Es importante considerar que, si la institución no tuviera este contrato, el servicio ofrecido por la institución se vería afectado por los desplazamientos del personal a los centros de salud respectivos para atender sus necesidades de tratamientos crónicos o de emergencia, ya que el tiempo de atención pasaría de los 15 minutos que se estiman en el Consultorio institucional a horas o inclusive un día completo en el caso de la atención en los sistemas de la CCSS. Por otra parte, con este contrato se estaría cumpliendo con lo dispuesto en el reglamento 8814 de la CCSS “Reglamento sistema de atención de salud de medicina de empresa” publicado en La Gaceta 4 del 7 de enero de 2016 relativo al contrato de servicios médicos. _x000a_"/>
  </r>
  <r>
    <s v="Unidad de Gestión del Desarrollo Humano"/>
    <s v="Gestionar el médico de empresa"/>
    <s v="Gestionar el médico de empresa"/>
    <s v="VILLEGAS SÁNCHEZ NATALIA"/>
    <d v="2020-01-06T00:00:00"/>
    <x v="1"/>
    <s v="1.04.01 Servicios en ciencias de la salud"/>
    <m/>
    <m/>
    <m/>
    <m/>
    <m/>
    <m/>
    <m/>
    <m/>
    <m/>
    <m/>
    <m/>
    <m/>
    <x v="0"/>
    <m/>
    <m/>
    <m/>
    <n v="0"/>
    <m/>
    <m/>
    <m/>
    <n v="0"/>
    <s v="Programa 2"/>
    <s v="Gestión del Desarrollo Humano"/>
    <x v="0"/>
    <s v="DH0101"/>
    <s v="Ejecutar 90% PRESU TC 5048 GDH"/>
    <s v="DH0101"/>
    <s v="Ejecutar el 90% del Plan de Trabajo de Gestión del Desarrollo Humano"/>
    <s v="13 consultas para el periodo de abril 2020 a marzo 2021 (aumento de 1 consulta cada quince días para completar 3 consultas por mes) Actualmente el Conicit tiene un contrato por servicios médicos por una vez cada quince dias, una hora, para la atención del personal de la institución. Es importante considerar que, si la institución no tuviera este contrato, el servicio ofrecido por la institución se vería afectado por los desplazamientos del personal a los centros de salud respectivos para atender sus necesidades de tratamientos crónicos o de emergencia, ya que el tiempo de atención pasaría de los 15 minutos que se estiman en el Consultorio institucional a horas o inclusive un día completo en el caso de la atención en los sistemas de la CCSS. Por otra parte, con este contrato se estaría cumpliendo con lo dispuesto en el reglamento 8814 de la CCSS “Reglamento sistema de atención de salud de medicina de empresa” publicado en La Gaceta 4 del 7 de enero de 2016 relativo al contrato de servicios médicos. "/>
  </r>
  <r>
    <s v="Unidad de Gestión del Desarrollo Humano"/>
    <s v="Gestionar el médico de empresa"/>
    <s v="Gestionar el médico de empresa"/>
    <s v="VILLEGAS SÁNCHEZ NATALIA"/>
    <d v="2020-01-06T00:00:00"/>
    <x v="1"/>
    <s v="1.04.01 Servicios en ciencias de la salud"/>
    <n v="1750000"/>
    <n v="-44000"/>
    <m/>
    <n v="-323482.64"/>
    <m/>
    <m/>
    <m/>
    <m/>
    <m/>
    <m/>
    <m/>
    <m/>
    <x v="0"/>
    <m/>
    <m/>
    <m/>
    <n v="1382517.3599999999"/>
    <m/>
    <m/>
    <n v="1118098.52"/>
    <n v="264418.83999999985"/>
    <s v="Programa 2"/>
    <s v="Gestión del Desarrollo Humano"/>
    <x v="0"/>
    <s v="DH0101"/>
    <s v="Ejecutar 90% PRESU TC 5048 GDH"/>
    <s v="DH0101"/>
    <s v="Ejecutar el 90% del Plan de Trabajo de Gestión del Desarrollo Humano"/>
    <s v="2 consultas para los meses de enero , febrero y marzo 2020+ 13 consultas para el periodo de abril 2020 a marzo 2021 (aumento de 1 consulta cada quince días para completar 3 consultas por mes)+ 30 consultas para el periodo de abril 2020 a marzo 2021 (2 consultas cada quince días y 3 adicionales para la Feria de Salud) Actualmente el Conicit tiene un contrato por servicios médicos por una vez cada quince dias, una hora, para la atención del personal de la institución. Es importante considerar que, si la institución no tuviera este contrato, el servicio ofrecido por la institución se vería afectado por los desplazamientos del personal a los centros de salud respectivos para atender sus necesidades de tratamientos crónicos o de emergencia, ya que el tiempo de atención pasaría de los 15 minutos que se estiman en el Consultorio institucional a horas o inclusive un día completo en el caso de la atención en los sistemas de la CCSS. Por otra parte, con este contrato se estaría cumpliendo con lo dispuesto en el reglamento 8814 de la CCSS “Reglamento sistema de atención de salud de medicina de empresa” publicado en La Gaceta 4 del 7 de enero de 2016 relativo al contrato de servicios médicos. "/>
  </r>
  <r>
    <s v="Unidad de Evaluación Técnica"/>
    <s v="Elaboración de dictámenes "/>
    <s v="Elaboración de dictámenes (paneles de expertos)"/>
    <s v="ARAYA MARRONI ALEJANDRA"/>
    <d v="2020-01-06T00:00:00"/>
    <x v="1"/>
    <s v="1.04.04 Servicios en ciencias económicas y sociales"/>
    <n v="1291680"/>
    <m/>
    <m/>
    <m/>
    <m/>
    <m/>
    <m/>
    <m/>
    <n v="95590"/>
    <m/>
    <m/>
    <n v="1000000"/>
    <x v="0"/>
    <m/>
    <m/>
    <m/>
    <n v="2387270"/>
    <m/>
    <m/>
    <n v="1970272.52"/>
    <n v="416997.48"/>
    <s v="Programa 1"/>
    <s v="Evaluación Técnica"/>
    <x v="1"/>
    <s v="ET0104"/>
    <s v="Ejecutar 90% PRESU-SUPERAVIT 3% PROPYME ET"/>
    <s v="ET0101"/>
    <s v="Ejecutar el 90% del Plan de Trabajo de la Unidad de Evaluación Técnica"/>
    <s v="Contratación de servicios expertos para valoraciones especializadas. Se estima que se requerirá al menos 10 valoraciones para casos particulares (de las 50 empresas que presentan solicitud). Se calcula el costo unitario en 10 horas de trabajo consultor, a razón de US$60/hora, tc= ¢600/dólar."/>
  </r>
  <r>
    <m/>
    <m/>
    <m/>
    <m/>
    <m/>
    <x v="1"/>
    <s v="1.04.03 Servicios de ingeniería"/>
    <m/>
    <m/>
    <m/>
    <m/>
    <m/>
    <m/>
    <m/>
    <m/>
    <n v="300000"/>
    <m/>
    <m/>
    <m/>
    <x v="0"/>
    <m/>
    <m/>
    <m/>
    <n v="300000"/>
    <m/>
    <m/>
    <n v="271200"/>
    <n v="28800"/>
    <s v="Programa 2"/>
    <s v="Recursos Materiales y Servicios"/>
    <x v="0"/>
    <s v="RM0101"/>
    <s v="Ejecutar 90% PRESU TC 5048 RMS"/>
    <s v="RM0101"/>
    <s v="Ejecutar el 90% del Plan de Trabajo de la Unidad de Recursos Materiales y Servicios"/>
    <s v="contratación de servicios profesionales para realizar un peritaje (avaluo) a los vehículos institucionales con el objetivo de darlos de baja."/>
  </r>
  <r>
    <s v="Unidad de Gestión de la Información"/>
    <s v="Registro Cientifico y Tecnológico"/>
    <s v="Actualización de bases de bases de datos ( RCT y Talento Costa Rica)"/>
    <s v="CARVAJAL RUIZ TABATA"/>
    <d v="2020-01-01T00:00:00"/>
    <x v="1"/>
    <s v="1.04.04 Servicios en ciencias económicas y sociales"/>
    <n v="1500000"/>
    <m/>
    <m/>
    <m/>
    <m/>
    <m/>
    <m/>
    <m/>
    <n v="-500000"/>
    <m/>
    <m/>
    <n v="-1000000"/>
    <x v="0"/>
    <m/>
    <m/>
    <m/>
    <n v="0"/>
    <m/>
    <m/>
    <m/>
    <n v="0"/>
    <s v="Programa 1"/>
    <s v="Gestión de la Información"/>
    <x v="1"/>
    <s v="GI0102"/>
    <s v="Ejecutar 90% PRESU SUPERAVIT 3% PROPYME GI"/>
    <s v="GI0101"/>
    <s v="Ejecutar el 90% del Plan de Trabajo de la Unidad de Gestión de la Información"/>
    <s v="Contratar la prestación de los servicios de personas jurídicas o físicas para cumplir con tareas de actualización, digitación y depuración de datos de los sistemas de información que operan en la Unidad de Gestión de la Información (bases de datos del RCT y plataforma “Talento Costa Rica”) según los alcances de la Ley No. 5048, Capítulo V, Art. 25 al 29) y la Ley No. 8262."/>
  </r>
  <r>
    <m/>
    <m/>
    <m/>
    <m/>
    <m/>
    <x v="1"/>
    <s v="1.04.05 Servicios de desarrollo de sistemas informáticos"/>
    <m/>
    <m/>
    <m/>
    <m/>
    <m/>
    <m/>
    <m/>
    <m/>
    <n v="112730"/>
    <m/>
    <m/>
    <m/>
    <x v="0"/>
    <m/>
    <m/>
    <m/>
    <n v="112730"/>
    <m/>
    <m/>
    <n v="112730"/>
    <n v="0"/>
    <s v="Programa 1"/>
    <s v="Evaluación Técnica"/>
    <x v="1"/>
    <s v="ET0104"/>
    <s v="Ejecutar 90% PRESU-SUPERAVIT 3% PROPYME ET"/>
    <s v="ET0101"/>
    <s v="Ejecutar el 90% del Plan de Trabajo de la Unidad de Evaluación Técnica"/>
    <s v="revisión de las bases de datos disponibles en la UET y otras unidades vinculadas a los servicios de financiamiento (según mapa de proceso del Conicit), para contar con un diagnóstico y recomendaciones para su mejora escalonada."/>
  </r>
  <r>
    <m/>
    <m/>
    <m/>
    <m/>
    <m/>
    <x v="1"/>
    <s v="1.04.05 Servicios de desarrollo de sistemas informáticos"/>
    <m/>
    <m/>
    <m/>
    <m/>
    <m/>
    <m/>
    <m/>
    <m/>
    <n v="957803.52000000002"/>
    <m/>
    <m/>
    <m/>
    <x v="0"/>
    <m/>
    <m/>
    <m/>
    <n v="957803.52000000002"/>
    <m/>
    <m/>
    <n v="957803.01"/>
    <n v="0.51000000000931323"/>
    <s v="Programa 1"/>
    <s v="Evaluación Técnica"/>
    <x v="2"/>
    <s v="ET0101"/>
    <s v="Ejecutar 90% PRESU-3% PROPYME ET"/>
    <s v="ET0101"/>
    <s v="Ejecutar el 90% del Plan de Trabajo de la Unidad de Evaluación Técnica"/>
    <s v="revisión de las bases de datos disponibles en la UET y otras unidades vinculadas a los servicios de financiamiento (según mapa de proceso del Conicit), para contar con un diagnóstico y recomendaciones para su mejora escalonada."/>
  </r>
  <r>
    <m/>
    <m/>
    <m/>
    <m/>
    <m/>
    <x v="1"/>
    <s v="1.04.05 Servicios de desarrollo de sistemas informáticos"/>
    <m/>
    <m/>
    <m/>
    <m/>
    <m/>
    <m/>
    <m/>
    <m/>
    <n v="557500"/>
    <m/>
    <m/>
    <m/>
    <x v="0"/>
    <m/>
    <m/>
    <m/>
    <n v="557500"/>
    <m/>
    <m/>
    <n v="557499.99"/>
    <n v="1.0000000009313226E-2"/>
    <s v="Programa 1"/>
    <s v="Evaluación Técnica"/>
    <x v="0"/>
    <s v="ET0103"/>
    <s v="Ejecutar 90% PRESU-TC 5048 ET"/>
    <s v="ET0101"/>
    <s v="Ejecutar el 90% del Plan de Trabajo de la Unidad de Evaluación Técnica"/>
    <s v="revisión de las bases de datos disponibles en la UET y otras unidades vinculadas a los servicios de financiamiento (según mapa de proceso del Conicit), para contar con un diagnóstico y recomendaciones para su mejora escalonada."/>
  </r>
  <r>
    <s v="Unidad de Recursos Materiales y Servicios"/>
    <s v="Operativa institucional"/>
    <s v="Servicios de limpieza, chapia, mensajería, seguridad y vigilancia "/>
    <s v="AGUILAR ROMERO NATALI PAOLA"/>
    <d v="2020-01-01T00:00:00"/>
    <x v="1"/>
    <s v="1.04.06 Servicios generales"/>
    <n v="81075000"/>
    <m/>
    <m/>
    <m/>
    <m/>
    <m/>
    <m/>
    <m/>
    <m/>
    <n v="-600000"/>
    <m/>
    <m/>
    <x v="0"/>
    <n v="600000"/>
    <m/>
    <m/>
    <n v="81075000"/>
    <m/>
    <m/>
    <n v="78258077.700000003"/>
    <n v="2816922.299999997"/>
    <s v="Programa 2"/>
    <s v="Recursos Materiales y Servicios"/>
    <x v="0"/>
    <s v="RM0101"/>
    <s v="Ejecutar 90% PRESU TC 5048 RMS"/>
    <s v="RM0101"/>
    <s v="Ejecutar el 90% del Plan de Trabajo de la Unidad de Recursos Materiales y Servicios"/>
    <s v="Pago por los servicios de seguridad y vigilancia, Limpieza,mensajería, chapia, sellos"/>
  </r>
  <r>
    <s v="Unidad de Recursos Materiales y Servicios"/>
    <s v="Operativa institucional"/>
    <s v="Servicios de limpieza, chapia, mensajería, seguridad y vigilancia "/>
    <s v="AGUILAR ROMERO NATALI PAOLA"/>
    <d v="2020-01-01T00:00:00"/>
    <x v="1"/>
    <s v="1.04.06 Servicios generales"/>
    <m/>
    <m/>
    <m/>
    <m/>
    <m/>
    <m/>
    <m/>
    <m/>
    <m/>
    <m/>
    <m/>
    <m/>
    <x v="0"/>
    <m/>
    <m/>
    <m/>
    <n v="0"/>
    <m/>
    <m/>
    <m/>
    <n v="0"/>
    <s v="Programa 2"/>
    <s v="Recursos Materiales y Servicios"/>
    <x v="0"/>
    <s v="RM0101"/>
    <s v="Ejecutar 90% PRESU TC 5048 RMS"/>
    <s v="RM0101"/>
    <s v="Ejecutar el 90% del Plan de Trabajo de la Unidad de Recursos Materiales y Servicios"/>
    <s v="Pago por el servicio de limpieza, es necesario considerar que resulta indispensable contar con la limpieza en las oficinas del CONICIT ya que con este servicio se garantiza la integridad y la salud tanto de los funcionarios como de los usuarios, aunado a la obligación de la Administración de proveer un ambiente que cumpla con las medidas básicas de higiene y sanidad, en acatamiento a las disposiciones del Ministerio de Salud. "/>
  </r>
  <r>
    <s v="Unidad de Recursos Materiales y Servicios"/>
    <s v="Operativa institucional"/>
    <s v="Servicios de limpieza, chapia, mensajería, seguridad y vigilancia "/>
    <s v="AGUILAR ROMERO NATALI PAOLA"/>
    <d v="2020-01-01T00:00:00"/>
    <x v="1"/>
    <s v="1.04.06 Servicios generales"/>
    <m/>
    <m/>
    <m/>
    <m/>
    <m/>
    <m/>
    <m/>
    <m/>
    <m/>
    <m/>
    <m/>
    <m/>
    <x v="0"/>
    <m/>
    <m/>
    <m/>
    <n v="0"/>
    <m/>
    <m/>
    <m/>
    <n v="0"/>
    <s v="Programa 2"/>
    <s v="Recursos Materiales y Servicios"/>
    <x v="0"/>
    <s v="RM0101"/>
    <s v="Ejecutar 90% PRESU TC 5048 RMS"/>
    <s v="RM0101"/>
    <s v="Ejecutar el 90% del Plan de Trabajo de la Unidad de Recursos Materiales y Servicios"/>
    <s v="Pago por servicios de mensajería, debido a que en el CONICIT no se cuenta con una plaza de mensajero y al ser tan reducida la planilla no es posible atender estas labores con el personal actual."/>
  </r>
  <r>
    <s v="Unidad de Recursos Materiales y Servicios"/>
    <s v="Operativa institucional"/>
    <s v="Servicios de limpieza, chapia, mensajería, seguridad y vigilancia "/>
    <s v="AGUILAR ROMERO NATALI PAOLA"/>
    <d v="2020-01-01T00:00:00"/>
    <x v="1"/>
    <s v="1.04.06 Servicios generales"/>
    <m/>
    <m/>
    <m/>
    <m/>
    <m/>
    <m/>
    <m/>
    <m/>
    <m/>
    <m/>
    <m/>
    <m/>
    <x v="0"/>
    <m/>
    <m/>
    <m/>
    <n v="0"/>
    <m/>
    <m/>
    <m/>
    <n v="0"/>
    <s v="Programa 2"/>
    <s v="Recursos Materiales y Servicios"/>
    <x v="0"/>
    <s v="RM0101"/>
    <s v="Ejecutar 90% PRESU TC 5048 RMS"/>
    <s v="RM0101"/>
    <s v="Ejecutar el 90% del Plan de Trabajo de la Unidad de Recursos Materiales y Servicios"/>
    <s v="Pago por servicios de chapia para el mantenimiento de las zonas verdes del Conicit y evitar así la proliferación de insectos "/>
  </r>
  <r>
    <s v="Unidad de Recursos Materiales y Servicios"/>
    <s v="Operativa administrativa"/>
    <s v="Confección de sellos"/>
    <s v="AGUILAR ROMERO NATALI PAOLA"/>
    <d v="2020-01-01T00:00:00"/>
    <x v="1"/>
    <s v="1.04.06 Servicios generales"/>
    <m/>
    <m/>
    <m/>
    <m/>
    <m/>
    <m/>
    <m/>
    <m/>
    <m/>
    <m/>
    <m/>
    <m/>
    <x v="0"/>
    <m/>
    <m/>
    <m/>
    <n v="0"/>
    <m/>
    <m/>
    <m/>
    <n v="0"/>
    <s v="Programa 2"/>
    <s v="Recursos Materiales y Servicios"/>
    <x v="0"/>
    <s v="RM0101"/>
    <s v="Ejecutar 90% PRESU TC 5048 RMS"/>
    <s v="RM0101"/>
    <s v="Ejecutar el 90% del Plan de Trabajo de la Unidad de Recursos Materiales y Servicios"/>
    <s v="Confección de sellos a las diferentes Unidades del CONICIT, lo anterior debido a que los actuales están muy deteriorados y en algunos casos laimpresión es ilegible "/>
  </r>
  <r>
    <s v="Unidad de Gestión del Desarrollo Humano"/>
    <s v="Atención de desastres"/>
    <s v="Mantenimiento de extintores"/>
    <s v="BENAVIDES BARRANTES LUIS DAVID"/>
    <d v="2020-01-06T00:00:00"/>
    <x v="1"/>
    <s v="1.04.06 Servicios generales"/>
    <n v="250000"/>
    <m/>
    <m/>
    <m/>
    <m/>
    <m/>
    <m/>
    <m/>
    <m/>
    <n v="600000"/>
    <m/>
    <m/>
    <x v="0"/>
    <m/>
    <m/>
    <m/>
    <n v="850000"/>
    <n v="600000"/>
    <m/>
    <n v="155827"/>
    <n v="94173"/>
    <s v="Programa 2"/>
    <s v="Gestión del Desarrollo Humano"/>
    <x v="0"/>
    <s v="DH0101"/>
    <s v="Ejecutar 90% PRESU TC 5048 GDH"/>
    <s v="DH0101"/>
    <s v="Ejecutar el 90% del Plan de Trabajo de Gestión del Desarrollo Humano"/>
    <s v="Para la recarga  y mantenimiento de extintores y otros, con el fin de cumplir con la Ley del Benemérito Cuerpo de Bomberos de Costa Rica, Ley Nº 8228 del 19 de_x000a_marzo del 2002, y sus reglamentos que  define e integra las responsabilidades de los_x000a_entes que participen en lo referente a la extinción y prevención de incendios, protección y_x000a_mitigación en las situaciones específicas de emergencia"/>
  </r>
  <r>
    <s v="Unidad de Recursos Materiales y Servicios"/>
    <s v="Operativa institucional"/>
    <s v="Vehículos"/>
    <s v="AGUILAR ROMERO NATALI PAOLA"/>
    <d v="2020-01-01T00:00:00"/>
    <x v="1"/>
    <s v="1.04.99 Otros servicios de gestión y apoyo"/>
    <n v="93500"/>
    <m/>
    <m/>
    <m/>
    <m/>
    <m/>
    <m/>
    <m/>
    <m/>
    <m/>
    <m/>
    <m/>
    <x v="0"/>
    <m/>
    <m/>
    <m/>
    <n v="93500"/>
    <m/>
    <m/>
    <n v="79636.75"/>
    <n v="13863.25"/>
    <s v="Programa 2"/>
    <s v="Recursos Materiales y Servicios"/>
    <x v="0"/>
    <s v="RM0101"/>
    <s v="Ejecutar 90% PRESU TC 5048 RMS"/>
    <s v="RM0101"/>
    <s v="Ejecutar el 90% del Plan de Trabajo de la Unidad de Recursos Materiales y Servicios"/>
    <s v="Pago de la Revisión Técnica Vehicular (6 vehículos) en cumplimiento a la normativa establecida"/>
  </r>
  <r>
    <s v="Unidad de Evaluación Técnica"/>
    <s v="Elaboración de dictámenes"/>
    <s v="Elaboración de dictámenes (visitas a empresas)"/>
    <s v="ARAYA MARRONI ALEJANDRA"/>
    <d v="2020-01-06T00:00:00"/>
    <x v="1"/>
    <s v="1.05.01 Transporte dentro del país"/>
    <n v="70000"/>
    <m/>
    <m/>
    <m/>
    <m/>
    <m/>
    <m/>
    <m/>
    <n v="-70000"/>
    <m/>
    <m/>
    <m/>
    <x v="0"/>
    <m/>
    <m/>
    <m/>
    <n v="0"/>
    <m/>
    <m/>
    <m/>
    <n v="0"/>
    <s v="Programa 1"/>
    <s v="Evaluación Técnica"/>
    <x v="2"/>
    <s v="ET0101"/>
    <s v="Ejecutar 90% PRESU-3% PROPYME ET"/>
    <s v="ET0101"/>
    <s v="Ejecutar el 90% del Plan de Trabajo de la Unidad de Evaluación Técnica"/>
    <s v="Transporte público para funcionarios, para visitas a empresas Propyme, dentro del GAM"/>
  </r>
  <r>
    <s v="Unidad de Evaluación Técnica"/>
    <s v="Elaboración de dictámenes"/>
    <s v="Elaboración de dictámenes (visitas evaluativas)"/>
    <s v="ARAYA MARRONI ALEJANDRA"/>
    <d v="2020-01-06T00:00:00"/>
    <x v="1"/>
    <s v="1.05.01 Transporte dentro del país"/>
    <n v="70000"/>
    <m/>
    <m/>
    <m/>
    <m/>
    <m/>
    <m/>
    <m/>
    <n v="-70000"/>
    <m/>
    <m/>
    <m/>
    <x v="0"/>
    <m/>
    <m/>
    <m/>
    <n v="0"/>
    <m/>
    <m/>
    <m/>
    <n v="0"/>
    <s v="Programa 1"/>
    <s v="Evaluación Técnica"/>
    <x v="0"/>
    <s v="ET0103"/>
    <s v="Ejecutar 90% PRESU-TC 5048 ET"/>
    <s v="ET0101"/>
    <s v="Ejecutar el 90% del Plan de Trabajo de la Unidad de Evaluación Técnica"/>
    <s v="Transporte público para funcionarios, para visitas a solicitantes de los programas de Fondo Incentivos, PINN, Ley 9028, residencias Alemania, Reinserción de investigadores Propyme, dentro del GAM. Reuniones COREDES de la Región Pacífico Central"/>
  </r>
  <r>
    <s v="Unidad de Planificación"/>
    <s v="COREDES"/>
    <s v="COREDES"/>
    <s v="BRICEÑO JIMÉNEZ FRANCISCO JOSÉ"/>
    <d v="2020-01-01T00:00:00"/>
    <x v="1"/>
    <s v="1.05.01 Transporte dentro del país"/>
    <n v="40000"/>
    <m/>
    <m/>
    <m/>
    <m/>
    <m/>
    <m/>
    <m/>
    <m/>
    <m/>
    <m/>
    <m/>
    <x v="0"/>
    <m/>
    <m/>
    <m/>
    <n v="40000"/>
    <m/>
    <m/>
    <m/>
    <n v="40000"/>
    <s v="Programa 2"/>
    <s v="Planificación"/>
    <x v="0"/>
    <s v="PL0101"/>
    <s v="Ejecutar 90% PRESU TC5048 PL"/>
    <s v="PL0101"/>
    <s v="Ejecutar el 90% del Plan de Trabajo de la Unidad de Planificación."/>
    <s v="Transporte para asistir a las reuniones del COREDES de la Región Chorotega. Política de Gobierno. Ley de Planificación Nacional. Ley 5525. Sólo se otorga para dos viajes a la Región de  Chorotega en bus"/>
  </r>
  <r>
    <s v="Secretaría Ejecutiva"/>
    <s v="Representaciones institucionales"/>
    <s v="Representaciones institucionales"/>
    <s v="VICENTE LEÓN GUILLERMO ARTURO"/>
    <d v="2020-01-01T00:00:00"/>
    <x v="1"/>
    <s v="1.05.01 Transporte dentro del país"/>
    <n v="50000"/>
    <m/>
    <m/>
    <n v="-30000"/>
    <m/>
    <m/>
    <m/>
    <m/>
    <m/>
    <m/>
    <m/>
    <m/>
    <x v="0"/>
    <m/>
    <m/>
    <m/>
    <n v="20000"/>
    <m/>
    <m/>
    <m/>
    <n v="20000"/>
    <s v="Programa 2"/>
    <s v="Secretaria Ejecutiva"/>
    <x v="0"/>
    <s v="SE0101"/>
    <s v="Ejecutar 90% PRESU TC 5048 SE"/>
    <s v="SE0101"/>
    <s v="Ejecución del 90% del Plan de Trabajo de la Secretaría Ejecutiva"/>
    <s v="Se está incluyendo servicio de taxi, autobús y peajes a fin de poder transportarse al aeropuerto, o a alguna actividad si el funcionario se encuentra en funciones de su cargo y no tiene acceso a transporte institucional."/>
  </r>
  <r>
    <s v="Unidad de Vinculación y Asesoría"/>
    <s v="COREDES"/>
    <s v="Asesorías"/>
    <s v="CERDAS LÓPEZ MAXIMILIANO FRANCISCO"/>
    <d v="2020-01-01T00:00:00"/>
    <x v="1"/>
    <s v="1.05.01 Transporte dentro del país"/>
    <n v="32000"/>
    <m/>
    <m/>
    <m/>
    <m/>
    <m/>
    <m/>
    <m/>
    <m/>
    <m/>
    <m/>
    <m/>
    <x v="0"/>
    <m/>
    <m/>
    <m/>
    <n v="32000"/>
    <m/>
    <m/>
    <m/>
    <n v="32000"/>
    <s v="Programa 1"/>
    <s v="Vinculación y Asesoría"/>
    <x v="0"/>
    <s v="VA0101"/>
    <s v="Ejecutar 90% PRESU-TC-5048 VA"/>
    <s v="VA0101"/>
    <s v="Ejecutar el 90% del Plan de Trabajo de la Unidad de Vinculación y Asesoría"/>
    <s v="Atención y promoción mediante Asesorías de los Fondos PINN para presentar Proyectos de beneficio a la Región Brunca como parte de los  Programas Coredes y Micitt. "/>
  </r>
  <r>
    <s v="Unidad de Vinculación y Asesoría"/>
    <s v="COREDES"/>
    <s v="Asesorías"/>
    <s v="CERDAS LÓPEZ MAXIMILIANO FRANCISCO"/>
    <d v="2020-01-01T00:00:00"/>
    <x v="1"/>
    <s v="1.05.01 Transporte dentro del país"/>
    <n v="70000"/>
    <m/>
    <m/>
    <m/>
    <m/>
    <m/>
    <m/>
    <m/>
    <m/>
    <m/>
    <m/>
    <m/>
    <x v="0"/>
    <m/>
    <m/>
    <m/>
    <n v="70000"/>
    <m/>
    <m/>
    <m/>
    <n v="70000"/>
    <s v="Programa 1"/>
    <s v="Vinculación y Asesoría"/>
    <x v="2"/>
    <s v="VA0102"/>
    <s v="Ejecutar 90% del PRESU-TC 3% PROPYME VA"/>
    <s v="VA0101"/>
    <s v="Ejecutar el 90% del Plan de Trabajo de la Unidad de Vinculación y Asesoría"/>
    <s v="Atención y promoción mediante Asesorías de los Fondos Propyme para presentar Proyectos de beneficio a Pymes de la Región Brunca, mediante promoción y asesoría como parte de los  Programas Coredes y Micitt. "/>
  </r>
  <r>
    <s v="Unidad de Evaluación Técnica"/>
    <s v="Elaboración de dictámenes"/>
    <s v="Elaboración de dictámenes (visitas a empresas)"/>
    <s v="ARAYA MARRONI ALEJANDRA"/>
    <d v="2020-01-06T00:00:00"/>
    <x v="1"/>
    <s v="1.05.02 Viáticos dentro del país"/>
    <n v="487500"/>
    <m/>
    <m/>
    <m/>
    <m/>
    <m/>
    <m/>
    <m/>
    <n v="-487500"/>
    <m/>
    <m/>
    <m/>
    <x v="0"/>
    <m/>
    <m/>
    <m/>
    <n v="0"/>
    <m/>
    <m/>
    <m/>
    <n v="0"/>
    <s v="Programa 1"/>
    <s v="Evaluación Técnica"/>
    <x v="2"/>
    <s v="ET0101"/>
    <s v="Ejecutar 90% PRESU-3% PROPYME ET"/>
    <s v="ET0101"/>
    <s v="Ejecutar el 90% del Plan de Trabajo de la Unidad de Evaluación Técnica"/>
    <s v="Viáticos para colaboradores de la Unidad, para visitas a empresas concursantes del Fondo Propyme (de un potencial de 50 empresas solicitantes se estima que la visita a 25 requerirán gastos en esta partida). El costo  unitario se estima considerando el Reglamento de viáticos de la CGR vigente al 22/05/2018, para Desayuno, Almuerzo y Cena; en 10 casos de los 25 se considera Hospedaje a un promedio diario de 15.000, lo cual se refleja en el total de esta línea."/>
  </r>
  <r>
    <s v="Unidad de Evaluación Técnica"/>
    <s v="Elaboración de dictámenes"/>
    <s v="Elaboración de dictámenes (visitas evaluativas)"/>
    <s v="ARAYA MARRONI ALEJANDRA"/>
    <d v="2020-01-06T00:00:00"/>
    <x v="1"/>
    <s v="1.05.02 Viáticos dentro del país"/>
    <n v="487500"/>
    <m/>
    <m/>
    <m/>
    <m/>
    <m/>
    <m/>
    <m/>
    <n v="-487500"/>
    <m/>
    <m/>
    <m/>
    <x v="0"/>
    <m/>
    <m/>
    <m/>
    <n v="0"/>
    <m/>
    <m/>
    <m/>
    <n v="0"/>
    <s v="Programa 1"/>
    <s v="Evaluación Técnica"/>
    <x v="0"/>
    <s v="ET0103"/>
    <s v="Ejecutar 90% PRESU-TC 5048 ET"/>
    <s v="ET0101"/>
    <s v="Ejecutar el 90% del Plan de Trabajo de la Unidad de Evaluación Técnica"/>
    <s v="Viáticos para colaboradores de la Unidad, para visitas a entidades solicitantes de los programas de Fondo Incentivos, PINN, Ley 9028, residencias Alemania, Reinserción de investigadores (de un potencial de 50 solicitudes se estima que la visita a 25 requerirán gastos en esta partida). El costo  unitario se estima considerando el Reglamento de viáticos de la CGR vigente al 22/05/2018, para Desayuno, Almuerzo y Cena; en 10 casos de los 25 se considera Hospedaje a un promedio diario de 15.000, lo cual se refleja en el total de esta línea."/>
  </r>
  <r>
    <s v="Unidad de Gestión de la Información"/>
    <s v="Promoción de los servicios de información de la UGI (RCT, Talento CR, Cipcyt)"/>
    <s v="Promoción de los servicios de información de la UGI (RCT, Talento CR, Cipcyt)"/>
    <s v="MORA MORA WILLIAM"/>
    <d v="2020-01-01T00:00:00"/>
    <x v="1"/>
    <s v="1.05.02 Viáticos dentro del país"/>
    <n v="210000"/>
    <m/>
    <m/>
    <m/>
    <m/>
    <m/>
    <m/>
    <m/>
    <n v="-210000"/>
    <m/>
    <m/>
    <m/>
    <x v="0"/>
    <m/>
    <m/>
    <m/>
    <n v="0"/>
    <m/>
    <m/>
    <m/>
    <n v="0"/>
    <s v="Programa 1"/>
    <s v="Gestión de la Información"/>
    <x v="0"/>
    <s v="GI0103"/>
    <s v="Ejecutar 90% PRESU-TC 5048 GI"/>
    <s v="GI0101"/>
    <s v="Ejecutar el 90% del Plan de Trabajo de la Unidad de Gestión de la Información"/>
    <s v="Ley No. 7169, Capítulo V. Artículos del 25 al 29; Ley No. 8262. Las bases del datos del RCT contribuyen a  toma de decisiones de los entes y los órganos que componen el Sistema Nacional de Ciencia y Tecnología y para contribuir en la información a todos los interesados."/>
  </r>
  <r>
    <s v="Unidad de Planificación"/>
    <s v="COREDES"/>
    <s v="COREDES"/>
    <s v="BRICEÑO JIMÉNEZ FRANCISCO JOSÉ"/>
    <d v="2020-01-01T00:00:00"/>
    <x v="1"/>
    <s v="1.05.02 Viáticos dentro del país"/>
    <n v="100000"/>
    <m/>
    <m/>
    <m/>
    <m/>
    <m/>
    <m/>
    <m/>
    <m/>
    <m/>
    <m/>
    <m/>
    <x v="0"/>
    <m/>
    <m/>
    <m/>
    <n v="100000"/>
    <m/>
    <m/>
    <m/>
    <n v="100000"/>
    <s v="Programa 2"/>
    <s v="Planificación"/>
    <x v="0"/>
    <s v="PL0101"/>
    <s v="Ejecutar 90% PRESU TC5048 PL"/>
    <s v="PL0101"/>
    <s v="Ejecutar el 90% del Plan de Trabajo de la Unidad de Planificación."/>
    <s v="Viáticos para asistir a las reuniones del COREDES de la Región Chorotega. Política de Gobierno. Ley de Planificación Nacional. Ley 5525."/>
  </r>
  <r>
    <s v="Unidad de Gestión del Financiamiento"/>
    <s v=" COREDES"/>
    <s v="Participación en actividades de COREDES"/>
    <s v="MUÑOZ RIVERA JORGE"/>
    <s v="25/011/2019"/>
    <x v="1"/>
    <s v="1.05.02 Viáticos dentro del país"/>
    <n v="27000"/>
    <m/>
    <m/>
    <m/>
    <m/>
    <m/>
    <m/>
    <m/>
    <m/>
    <m/>
    <m/>
    <m/>
    <x v="0"/>
    <m/>
    <m/>
    <m/>
    <n v="27000"/>
    <m/>
    <m/>
    <m/>
    <n v="27000"/>
    <s v="Programa 1"/>
    <s v="Gestión del Financiamiento"/>
    <x v="0"/>
    <s v="GF0104"/>
    <s v="Ejecutar 90% PRESU-TC 5048 GF"/>
    <s v="GF0101"/>
    <s v="Ejecutar el 90% del Plan de Trabajo de la Unidad de Gestión del Financiamiento"/>
    <s v="La participación en COREDES al menos una vez al año, implica participar en la Asamblea anual de rendición de cuentas, cambios en el directorio y presentación de propuestas regionales."/>
  </r>
  <r>
    <s v="Unidad de Gestión del Financiamiento"/>
    <s v="Participación en actividades de Promoción en CTI con MICITT y otras entidades."/>
    <s v="Participación en actividades de Promoción en CTI con MICITT y otras entidades."/>
    <s v="MUÑOZ RIVERA JORGE"/>
    <s v="25/011/2019"/>
    <x v="1"/>
    <s v="1.05.02 Viáticos dentro del país"/>
    <n v="202500"/>
    <m/>
    <m/>
    <m/>
    <m/>
    <m/>
    <m/>
    <m/>
    <m/>
    <m/>
    <m/>
    <m/>
    <x v="0"/>
    <m/>
    <m/>
    <m/>
    <n v="202500"/>
    <m/>
    <m/>
    <m/>
    <n v="202500"/>
    <s v="Programa 1"/>
    <s v="Gestión del Financiamiento"/>
    <x v="0"/>
    <s v="GF0104"/>
    <s v="Ejecutar 90% PRESU-TC 5048 GF"/>
    <s v="GF0101"/>
    <s v="Ejecutar el 90% del Plan de Trabajo de la Unidad de Gestión del Financiamiento"/>
    <s v="Promover el PINN, al menos una visita de promoción a las 5 regiones de participación CONICIT-COREDES.  En Fondo de Incentivos, las visitas de promoción son una actividad permanente, sin embargo, solo se están atendiendo a solicitud del MICITT, se prevén 4 con MICITT y 4 por acción de CONICIT,  como la vinculación con la Reserva Biológica la Tirimbina. Se prevén al menos 2 personas por visita."/>
  </r>
  <r>
    <s v="Unidad de Gestión del Financiamiento"/>
    <s v="Seguimiento de contratos"/>
    <s v="Seguimiento de contratos de PROPYME,  (1)"/>
    <s v="Equipo de analista GF"/>
    <d v="2020-01-01T00:00:00"/>
    <x v="1"/>
    <s v="1.05.02 Viáticos dentro del país"/>
    <n v="376000"/>
    <m/>
    <m/>
    <m/>
    <m/>
    <m/>
    <m/>
    <m/>
    <m/>
    <m/>
    <m/>
    <m/>
    <x v="0"/>
    <m/>
    <m/>
    <m/>
    <n v="376000"/>
    <n v="376000"/>
    <m/>
    <m/>
    <n v="0"/>
    <s v="Programa 1"/>
    <s v="Gestión del Financiamiento"/>
    <x v="2"/>
    <s v="GF0103"/>
    <s v="Ejecutar 90%  PRESU-3% PROPYME GF"/>
    <s v="GF0101"/>
    <s v="Ejecutar el 90% del Plan de Trabajo de la Unidad de Gestión del Financiamiento"/>
    <s v="El seguimiento de 8 contratos de proyectos de pymes, en el campo, se consideran ¢13 500 para un día de viáticos y ¢20 000 de hospedaje, pero solo para el 50% de las veces que se visitan proyectos que requieran hospedaje. Se prevén al menos 2 personas por visita de seguimiento."/>
  </r>
  <r>
    <s v="Unidad de Gestión del Financiamiento"/>
    <s v="Seguimiento de contratos "/>
    <s v="Seguimiento de contratos de  Fondo de Incentivos, PINN y Fondos Propios  (1)"/>
    <s v="Equipo de analista GF"/>
    <d v="2020-01-01T00:00:00"/>
    <x v="1"/>
    <s v="1.05.02 Viáticos dentro del país"/>
    <n v="135000"/>
    <m/>
    <m/>
    <m/>
    <m/>
    <m/>
    <m/>
    <m/>
    <m/>
    <m/>
    <m/>
    <m/>
    <x v="0"/>
    <m/>
    <n v="-101969.36"/>
    <m/>
    <n v="33030.639999999999"/>
    <m/>
    <m/>
    <m/>
    <n v="33030.639999999999"/>
    <s v="Programa 1"/>
    <s v="Gestión del Financiamiento"/>
    <x v="0"/>
    <s v="GF0104"/>
    <s v="Ejecutar 90% PRESU-TC 5048 GF"/>
    <s v="GF0101"/>
    <s v="Ejecutar el 90% del Plan de Trabajo de la Unidad de Gestión del Financiamiento"/>
    <s v="El seguimiento en el campo de 10 contratos de proyectos  de los programas FI, PINN y Fondos Propios, se consideran ¢13 500 para un día de viáticos y ¢20 000 de hospedaje, pero solo para el 50% de las veces que se visitan proyectos que requieran hospedaje. Se prevén al menos 2 personas por visita de seguimiento."/>
  </r>
  <r>
    <s v="Unidad de Vinculación y Asesoría"/>
    <s v="Asesorías"/>
    <s v="Asesorías"/>
    <s v="CERDAS LÓPEZ MAXIMILIANO FRANCISCO"/>
    <d v="2020-01-01T00:00:00"/>
    <x v="1"/>
    <s v="1.05.02 Viáticos dentro del país"/>
    <n v="70000"/>
    <m/>
    <m/>
    <m/>
    <m/>
    <m/>
    <m/>
    <m/>
    <m/>
    <m/>
    <m/>
    <m/>
    <x v="0"/>
    <m/>
    <m/>
    <m/>
    <n v="70000"/>
    <m/>
    <m/>
    <m/>
    <n v="70000"/>
    <s v="Programa 1"/>
    <s v="Vinculación y Asesoría"/>
    <x v="2"/>
    <s v="VA0102"/>
    <s v="Ejecutar 90% del PRESU-TC 3% PROPYME VA"/>
    <s v="VA0101"/>
    <s v="Ejecutar el 90% del Plan de Trabajo de la Unidad de Vinculación y Asesoría"/>
    <s v="Atención y promoción mediante Asesorías de los Fondos Propyme para presentar Proyectos de beneficio a Pymes de la Región Brunca, mediante promoción y asesoría como parte de los  Programas Coredes y Micitt. "/>
  </r>
  <r>
    <s v="Unidad de Vinculación y Asesoría"/>
    <s v="Asesorías"/>
    <s v="Asesorías"/>
    <s v="CERDAS LÓPEZ MAXIMILIANO FRANCISCO"/>
    <d v="2020-01-01T00:00:00"/>
    <x v="1"/>
    <s v="1.05.02 Viáticos dentro del país"/>
    <n v="80000"/>
    <m/>
    <m/>
    <m/>
    <m/>
    <m/>
    <m/>
    <m/>
    <m/>
    <m/>
    <m/>
    <m/>
    <x v="0"/>
    <m/>
    <m/>
    <m/>
    <n v="80000"/>
    <m/>
    <m/>
    <n v="8000"/>
    <n v="72000"/>
    <s v="Programa 1"/>
    <s v="Vinculación y Asesoría"/>
    <x v="0"/>
    <s v="VA0101"/>
    <s v="Ejecutar 90% PRESU-TC-5048 VA"/>
    <s v="VA0101"/>
    <s v="Ejecutar el 90% del Plan de Trabajo de la Unidad de Vinculación y Asesoría"/>
    <s v="Atención y promoción mediante Asesorías de los Fondos PINN para presentar Proyectos de beneficio a la Región Brunca como parte de los  Programas Coredes y Micitt. "/>
  </r>
  <r>
    <s v="Secretaría Ejecutiva"/>
    <s v="Representaciones institucionales"/>
    <s v="Representaciones institucionales"/>
    <s v="VICENTE LEÓN GUILLERMO ARTURO"/>
    <d v="2020-01-01T00:00:00"/>
    <x v="1"/>
    <s v="1.05.02 Viáticos dentro del país"/>
    <n v="231000"/>
    <m/>
    <m/>
    <m/>
    <m/>
    <m/>
    <m/>
    <m/>
    <m/>
    <m/>
    <m/>
    <m/>
    <x v="0"/>
    <m/>
    <m/>
    <m/>
    <n v="231000"/>
    <m/>
    <m/>
    <n v="37600"/>
    <n v="193400"/>
    <s v="Programa 2"/>
    <s v="Secretaria Ejecutiva"/>
    <x v="0"/>
    <s v="SE0101"/>
    <s v="Ejecutar 90% PRESU TC 5048 SE"/>
    <s v="SE0101"/>
    <s v="Ejecución del 90% del Plan de Trabajo de la Secretaría Ejecutiva"/>
    <s v="Atención y promoción mediante Asesorías de los Fondos PINN para presentar Proyectos de beneficio a la Región Brunca como parte de los  Programas Coredes y Micitt. "/>
  </r>
  <r>
    <s v="Secretaría Ejecutiva"/>
    <s v="Transporte en el exterior"/>
    <s v="Transporte en el exterior"/>
    <n v="2"/>
    <m/>
    <x v="1"/>
    <s v="1.05.03 Transporte en el exterior"/>
    <n v="278961.05"/>
    <m/>
    <m/>
    <m/>
    <m/>
    <m/>
    <m/>
    <m/>
    <m/>
    <m/>
    <m/>
    <m/>
    <x v="0"/>
    <m/>
    <m/>
    <m/>
    <n v="278961.05"/>
    <m/>
    <m/>
    <m/>
    <n v="278961.05"/>
    <s v="Programa 2"/>
    <s v="Secretaria Ejecutiva"/>
    <x v="2"/>
    <s v="SE0103"/>
    <s v="Ejecutar 90% del PRESU-3% PROPYME SE"/>
    <s v="SE0101"/>
    <s v="Ejecución del 90% del Plan de Trabajo de la Secretaría Ejecutiva"/>
    <m/>
  </r>
  <r>
    <s v="Secretaría Ejecutiva"/>
    <s v="Representaciones institucionales"/>
    <s v="Representaciones institucionales"/>
    <s v="VICENTE LEÓN GUILLERMO ARTURO"/>
    <d v="2020-06-01T00:00:00"/>
    <x v="1"/>
    <s v="1.05.03 Transporte en el exterior"/>
    <n v="1606358.9500000002"/>
    <m/>
    <m/>
    <m/>
    <m/>
    <m/>
    <m/>
    <m/>
    <m/>
    <m/>
    <m/>
    <m/>
    <x v="0"/>
    <m/>
    <m/>
    <m/>
    <n v="1606358.9500000002"/>
    <m/>
    <m/>
    <m/>
    <n v="1606358.9500000002"/>
    <s v="Programa 2"/>
    <s v="Secretaria Ejecutiva"/>
    <x v="1"/>
    <s v="SE0104"/>
    <s v="Ejecutar 90% del PRESU-SUPERAVIT 3% PROPYME SE"/>
    <s v="SE0101"/>
    <s v="Ejecución del 90% del Plan de Trabajo de la Secretaría Ejecutiva"/>
    <m/>
  </r>
  <r>
    <s v="Unidad de Gestión del Desarrollo Humano"/>
    <s v="Prevención de accidentes"/>
    <s v="Prevención de accidentes"/>
    <s v="VILLEGAS SÁNCHEZ NATALIA"/>
    <d v="2020-01-06T00:00:00"/>
    <x v="1"/>
    <s v="1.06.01 Seguros"/>
    <n v="2200000"/>
    <m/>
    <m/>
    <m/>
    <m/>
    <m/>
    <m/>
    <m/>
    <m/>
    <m/>
    <m/>
    <m/>
    <x v="0"/>
    <m/>
    <m/>
    <m/>
    <n v="2200000"/>
    <m/>
    <m/>
    <n v="2080289"/>
    <n v="119711"/>
    <s v="Programa 2"/>
    <s v="Gestión del Desarrollo Humano"/>
    <x v="0"/>
    <s v="DH0101"/>
    <s v="Ejecutar 90% PRESU TC 5048 GDH"/>
    <s v="DH0101"/>
    <s v="Ejecutar el 90% del Plan de Trabajo de Gestión del Desarrollo Humano"/>
    <s v="Póliza de riesgos profesionales"/>
  </r>
  <r>
    <s v="Unidad de Tecnologías de la Información"/>
    <s v="Seguridad Informática"/>
    <s v="Renovación de Póliza de equipo electrónico"/>
    <s v="PORRAS JIMÉNEZ VINICIO"/>
    <d v="2020-01-10T00:00:00"/>
    <x v="1"/>
    <s v="1.06.01 Seguros"/>
    <n v="550000"/>
    <m/>
    <m/>
    <m/>
    <m/>
    <m/>
    <n v="300000"/>
    <m/>
    <m/>
    <m/>
    <m/>
    <m/>
    <x v="0"/>
    <m/>
    <m/>
    <m/>
    <n v="850000"/>
    <m/>
    <m/>
    <n v="750937"/>
    <n v="99063"/>
    <s v="Programa 2"/>
    <s v="TICs"/>
    <x v="0"/>
    <s v="TC0101"/>
    <s v="Ejecutar 90% PRESU TC 5048 TIC"/>
    <s v="TC0101"/>
    <s v="Ejecutar el 90% del Plan de Trabajo de la Unidad de TIC"/>
    <s v="Renovación de la Póliza 0101EQE001003208 de equipo electrónico 2020"/>
  </r>
  <r>
    <s v="Unidad de Recursos Materiales y Servicios"/>
    <s v="Previsión de desastres"/>
    <s v="Previsión de desastres"/>
    <s v="AGUILAR ROMERO NATALI PAOLA"/>
    <d v="2020-01-01T00:00:00"/>
    <x v="1"/>
    <s v="1.06.01 Seguros"/>
    <n v="4870000"/>
    <m/>
    <m/>
    <m/>
    <m/>
    <m/>
    <n v="-300000"/>
    <m/>
    <n v="-153547.12"/>
    <m/>
    <m/>
    <m/>
    <x v="0"/>
    <m/>
    <m/>
    <m/>
    <n v="4416452.88"/>
    <m/>
    <m/>
    <n v="3745790"/>
    <n v="670662.87999999989"/>
    <s v="Programa 2"/>
    <s v="Recursos Materiales y Servicios"/>
    <x v="0"/>
    <s v="RM0101"/>
    <s v="Ejecutar 90% PRESU TC 5048 RMS"/>
    <s v="RM0101"/>
    <s v="Ejecutar el 90% del Plan de Trabajo de la Unidad de Recursos Materiales y Servicios"/>
    <s v="Pago de la Póliza de Incendios del Edificio y planta eléctrica, póliza vehículos y resposabilidad civil"/>
  </r>
  <r>
    <s v="Unidad de Recursos Materiales y Servicios"/>
    <s v="Operativa institucional"/>
    <s v="Vehículos"/>
    <s v="AGUILAR ROMERO NATALI PAOLA"/>
    <d v="2020-01-01T00:00:00"/>
    <x v="1"/>
    <s v="1.06.01 Seguros"/>
    <m/>
    <m/>
    <m/>
    <m/>
    <m/>
    <m/>
    <m/>
    <m/>
    <m/>
    <m/>
    <m/>
    <m/>
    <x v="0"/>
    <m/>
    <m/>
    <m/>
    <n v="0"/>
    <m/>
    <m/>
    <m/>
    <n v="0"/>
    <s v="Programa 2"/>
    <s v="Recursos Materiales y Servicios"/>
    <x v="0"/>
    <s v="RM0101"/>
    <s v="Ejecutar 90% PRESU TC 5048 RMS"/>
    <s v="RM0101"/>
    <s v="Ejecutar el 90% del Plan de Trabajo de la Unidad de Recursos Materiales y Servicios"/>
    <s v="Pago de la Póliza de 6 Vehículos"/>
  </r>
  <r>
    <s v="Unidad de Recursos Materiales y Servicios"/>
    <s v="Póliza Responsabilidad Civil "/>
    <s v="Póliza Responsabilidad Civil "/>
    <s v="AGUILAR ROMERO NATALI PAOLA"/>
    <d v="2020-01-01T00:00:00"/>
    <x v="1"/>
    <s v="1.06.01 Seguros"/>
    <m/>
    <m/>
    <m/>
    <m/>
    <m/>
    <m/>
    <m/>
    <m/>
    <m/>
    <m/>
    <m/>
    <m/>
    <x v="0"/>
    <m/>
    <m/>
    <m/>
    <n v="0"/>
    <m/>
    <m/>
    <m/>
    <n v="0"/>
    <s v="Programa 2"/>
    <s v="Recursos Materiales y Servicios"/>
    <x v="0"/>
    <s v="RM0101"/>
    <s v="Ejecutar 90% PRESU TC 5048 RMS"/>
    <s v="RM0101"/>
    <s v="Ejecutar el 90% del Plan de Trabajo de la Unidad de Recursos Materiales y Servicios"/>
    <s v="Pago de la Póliza de responsabilidad Civil con las máximas coberturas "/>
  </r>
  <r>
    <s v="Secretaría Ejecutiva"/>
    <s v="Representaciones institucionales"/>
    <s v="Representaciones institucionales"/>
    <s v="VICENTE LEÓN GUILLERMO ARTURO"/>
    <d v="2020-06-01T00:00:00"/>
    <x v="1"/>
    <s v="1.05.04 Viáticos en el exterior"/>
    <n v="1885320.0000000002"/>
    <m/>
    <m/>
    <m/>
    <m/>
    <m/>
    <m/>
    <m/>
    <n v="-400303.52"/>
    <m/>
    <m/>
    <m/>
    <x v="0"/>
    <m/>
    <m/>
    <m/>
    <n v="1485016.4800000002"/>
    <m/>
    <m/>
    <m/>
    <n v="1485016.4800000002"/>
    <s v="Programa 2"/>
    <s v="Secretaria Ejecutiva"/>
    <x v="2"/>
    <s v="SE0103"/>
    <s v="Ejecutar 90% del PRESU-3% PROPYME SE"/>
    <s v="SE0101"/>
    <s v="Ejecución del 90% del Plan de Trabajo de la Secretaría Ejecutiva"/>
    <m/>
  </r>
  <r>
    <s v="Secretaría Ejecutiva"/>
    <s v="capacitación"/>
    <s v="Capacitación"/>
    <s v="VICENTE LEÓN GUILLERMO ARTURO"/>
    <d v="2020-06-01T00:00:00"/>
    <x v="1"/>
    <s v="1.07.01 Actividades de capacitación"/>
    <n v="5000000"/>
    <m/>
    <m/>
    <m/>
    <m/>
    <m/>
    <m/>
    <m/>
    <m/>
    <m/>
    <m/>
    <m/>
    <x v="0"/>
    <m/>
    <m/>
    <m/>
    <n v="5000000"/>
    <m/>
    <n v="61200.51"/>
    <n v="2217318.84"/>
    <n v="2721480.6500000004"/>
    <s v="Programa 2"/>
    <s v="Secretaria Ejecutiva"/>
    <x v="2"/>
    <s v="SE0103"/>
    <s v="Ejecutar 90% del PRESU-3% PROPYME SE"/>
    <s v="SE0101"/>
    <s v="Ejecución del 90% del Plan de Trabajo de la Secretaría Ejecutiva"/>
    <s v="Para todo el personal relacionado a la Ley 8262, según lo indicado en el artículo 15 &quot;...para que cree y aplique los mecanismos que aseguren la administración, la promoción, la evaluación, el control y el seguimiento de los proyectos presentados a este al PROPYME&quot;."/>
  </r>
  <r>
    <s v="Secretaría Ejecutiva"/>
    <s v="COREDES"/>
    <s v="COREDES"/>
    <s v="VICENTE LEÓN GUILLERMO ARTURO"/>
    <d v="2020-06-01T00:00:00"/>
    <x v="1"/>
    <s v="1.07.02 Actividades protocolarias y sociales"/>
    <n v="1200000"/>
    <m/>
    <m/>
    <m/>
    <m/>
    <m/>
    <m/>
    <m/>
    <m/>
    <m/>
    <m/>
    <m/>
    <x v="0"/>
    <m/>
    <m/>
    <m/>
    <n v="1200000"/>
    <m/>
    <m/>
    <m/>
    <n v="1200000"/>
    <s v="Programa 2"/>
    <s v="Secretaria Ejecutiva"/>
    <x v="2"/>
    <s v="SE0103"/>
    <s v="Ejecutar 90% del PRESU-3% PROPYME SE"/>
    <s v="SE0101"/>
    <s v="Ejecución del 90% del Plan de Trabajo de la Secretaría Ejecutiva"/>
    <s v="Promoción en los Coredes fondo PROPYME"/>
  </r>
  <r>
    <s v="Unidad de Gestión de la Información"/>
    <s v="Registro Cientifico y Tecnológico"/>
    <s v="Realización de taller para proveedores de información del RCT, Talento CR y Cipcyt"/>
    <s v="MORA MORA WILLIAM"/>
    <d v="2020-06-01T00:00:00"/>
    <x v="1"/>
    <s v="1.07.02 Actividades protocolarias y sociales"/>
    <n v="100000"/>
    <m/>
    <m/>
    <m/>
    <m/>
    <m/>
    <m/>
    <m/>
    <n v="-100000"/>
    <m/>
    <m/>
    <m/>
    <x v="0"/>
    <m/>
    <m/>
    <m/>
    <n v="0"/>
    <m/>
    <m/>
    <m/>
    <n v="0"/>
    <s v="Programa 1"/>
    <s v="Gestión de la Información"/>
    <x v="0"/>
    <s v="GI0103"/>
    <s v="Ejecutar 90% PRESU-TC 5048 GI"/>
    <s v="GI0101"/>
    <s v="Ejecutar el 90% del Plan de Trabajo de la Unidad de Gestión de la Información"/>
    <s v="El taller para proveedores de información estará a cargo del personal de la UGI; se persigue que los invitados aprendan a interactuar con las nuevas herramientas diseñadas para el RCT y  se familiaricen con la plataforma Talento CR; los costos previstos están asociados a un refrigerio para los participantes Ley No. 7169, Capítulo V. Artículos del 25 al 29.Las bases del datos del RCT contribuyen a  toma de decisiones de los entes y los órganos que componen el Sistema Nacional de Ciencia y Tecnología y para contribuir en la información a todos los interesados._x000a_Ley No. 8262. Las bases de datos del RCT contribuyen a apoyar la gestión de las Pymes por medio de las unidades de implementación de servicios de asesoría."/>
  </r>
  <r>
    <s v="Secretaría Ejecutiva"/>
    <s v="COREDES"/>
    <s v="COREDES"/>
    <s v="VICENTE LEÓN GUILLERMO ARTURO"/>
    <d v="2020-06-01T00:00:00"/>
    <x v="1"/>
    <s v="1.07.02 Actividades protocolarias y sociales"/>
    <n v="100000"/>
    <m/>
    <m/>
    <n v="-100000"/>
    <m/>
    <m/>
    <m/>
    <m/>
    <m/>
    <m/>
    <m/>
    <m/>
    <x v="0"/>
    <m/>
    <m/>
    <m/>
    <n v="0"/>
    <m/>
    <m/>
    <m/>
    <n v="0"/>
    <s v="Programa 2"/>
    <s v="Secretaria Ejecutiva"/>
    <x v="0"/>
    <s v="SE0101"/>
    <s v="Ejecutar 90% PRESU TC 5048 SE"/>
    <s v="SE0101"/>
    <s v="Ejecución del 90% del Plan de Trabajo de la Secretaría Ejecutiva"/>
    <s v="Atender reuniones de promoción y organización de talleres y reuniones COREDES"/>
  </r>
  <r>
    <s v="Unidad de Vinculación y Asesoría"/>
    <s v="Premios Nacionales e Internacionales"/>
    <s v="Premios Nacionales e Internacionales"/>
    <s v="ALFARO ALFARO SEIDY MARÍA"/>
    <d v="2020-01-01T00:00:00"/>
    <x v="1"/>
    <s v="1.07.02 Actividades protocolarias y sociales"/>
    <n v="360000"/>
    <m/>
    <m/>
    <n v="-240000"/>
    <m/>
    <m/>
    <m/>
    <m/>
    <m/>
    <m/>
    <m/>
    <m/>
    <x v="0"/>
    <m/>
    <m/>
    <m/>
    <n v="120000"/>
    <m/>
    <m/>
    <m/>
    <n v="120000"/>
    <s v="Programa 1"/>
    <s v="Vinculación y Asesoría"/>
    <x v="0"/>
    <s v="VA0101"/>
    <s v="Ejecutar 90% PRESU-TC-5048 VA"/>
    <s v="VA0101"/>
    <s v="Ejecutar el 90% del Plan de Trabajo de la Unidad de Vinculación y Asesoría"/>
    <s v="Actividades Protocolarias de Premiación a los ganadores de Premios que  entrega el Conicit y Programas en los que participa."/>
  </r>
  <r>
    <s v="Unidad de Recursos Materiales y Servicios"/>
    <s v="Operativa institucional"/>
    <s v="Mantenimiento"/>
    <s v="AGUILAR ROMERO NATALI PAOLA"/>
    <d v="2020-01-01T00:00:00"/>
    <x v="1"/>
    <s v="1.08.01 Mantenimiento de edificios, locales y terrenos"/>
    <n v="1300000"/>
    <m/>
    <m/>
    <m/>
    <m/>
    <m/>
    <m/>
    <m/>
    <m/>
    <m/>
    <m/>
    <m/>
    <x v="0"/>
    <m/>
    <m/>
    <m/>
    <n v="1300000"/>
    <m/>
    <m/>
    <n v="853989.33"/>
    <n v="446010.67000000004"/>
    <s v="Programa 2"/>
    <s v="Recursos Materiales y Servicios"/>
    <x v="3"/>
    <s v="RM0102"/>
    <s v="Ejecutar 90% PRESU SUPERAVIT 5048 RMS"/>
    <s v="RM0101"/>
    <s v="Ejecutar el 90% del Plan de Trabajo de la Unidad de Recursos Materiales y Servicios"/>
    <s v="Pintura de paredes externas del edificio aproximadamente 3570 mts 2, mantenimiento de la alarma contra incendios y mantenimiento de puertas de emergencia "/>
  </r>
  <r>
    <s v="Unidad de Recursos Materiales y Servicios"/>
    <s v="Operativa institucional"/>
    <s v="Mantenimiento"/>
    <s v="AGUILAR ROMERO NATALI PAOLA"/>
    <d v="2020-01-01T00:00:00"/>
    <x v="1"/>
    <s v="1.08.04 Mantenimiento y reparación de maquinaria y equipo de"/>
    <n v="104670"/>
    <m/>
    <m/>
    <m/>
    <m/>
    <m/>
    <m/>
    <m/>
    <m/>
    <m/>
    <m/>
    <m/>
    <x v="0"/>
    <n v="-104670"/>
    <m/>
    <m/>
    <n v="0"/>
    <m/>
    <m/>
    <m/>
    <n v="0"/>
    <s v="Programa 2"/>
    <s v="Recursos Materiales y Servicios"/>
    <x v="0"/>
    <s v="RM0101"/>
    <s v="Ejecutar 90% PRESU TC 5048 RMS"/>
    <s v="RM0101"/>
    <s v="Ejecutar el 90% del Plan de Trabajo de la Unidad de Recursos Materiales y Servicios"/>
    <s v="Mantenimiento Correctivo del cuarto de bombas de agua "/>
  </r>
  <r>
    <s v="Unidad de Tecnologías de la Información"/>
    <s v="Operativa institucional"/>
    <s v="Monitoreo de la central telefónica y  CCTV, así como su mantenimiento_x000a_"/>
    <s v="PORRAS JIMÉNEZ VINICIO"/>
    <d v="2020-01-30T00:00:00"/>
    <x v="1"/>
    <s v="1.08.06 Mantenimiento y reparación de equipo de comunicación"/>
    <n v="1469000"/>
    <m/>
    <m/>
    <m/>
    <m/>
    <m/>
    <m/>
    <m/>
    <m/>
    <m/>
    <m/>
    <m/>
    <x v="0"/>
    <m/>
    <m/>
    <m/>
    <n v="1469000"/>
    <m/>
    <m/>
    <n v="1423800"/>
    <n v="45200"/>
    <s v="Programa 2"/>
    <s v="TICs"/>
    <x v="0"/>
    <s v="TC0101"/>
    <s v="Ejecutar 90% PRESU TC 5048 TIC"/>
    <s v="TC0101"/>
    <s v="Ejecutar el 90% del Plan de Trabajo de la Unidad de TIC"/>
    <s v="Para cubrir los contratos de mantenimiento para la central telefónica (12 visitas anuales) y el las cámaras de vigilancia (CCTV) (cuatro visitas anuales)"/>
  </r>
  <r>
    <s v="Unidad de Tecnologías de la Información"/>
    <s v="Seguridad Informática"/>
    <s v="Atención servicio de terceros por mantenimiento a sistemas y equipos "/>
    <s v="PORRAS JIMÉNEZ VINICIO"/>
    <d v="2020-05-02T00:00:00"/>
    <x v="1"/>
    <s v="1.08.07 Mantenimiento y reparación de equipo y mobiliario de oficina"/>
    <n v="67800"/>
    <m/>
    <m/>
    <m/>
    <m/>
    <m/>
    <m/>
    <m/>
    <n v="152000"/>
    <m/>
    <m/>
    <m/>
    <x v="0"/>
    <m/>
    <m/>
    <m/>
    <n v="219800"/>
    <m/>
    <m/>
    <n v="219800"/>
    <n v="0"/>
    <s v="Programa 2"/>
    <s v="TICs"/>
    <x v="0"/>
    <s v="TC0101"/>
    <s v="Ejecutar 90% PRESU TC 5048 TIC"/>
    <s v="TC0101"/>
    <s v="Ejecutar el 90% del Plan de Trabajo de la Unidad de TIC"/>
    <s v="Para cubrir el contrato de mantenimiento de los aires acondicionados del cuarto de servidores (Una visita anual)"/>
  </r>
  <r>
    <m/>
    <m/>
    <m/>
    <m/>
    <m/>
    <x v="1"/>
    <s v="1.08.08 Mantenimiento y reparación de equipo de cómputo y sistemas"/>
    <n v="14008100"/>
    <m/>
    <m/>
    <n v="-600000"/>
    <m/>
    <m/>
    <m/>
    <m/>
    <n v="-638740"/>
    <m/>
    <m/>
    <m/>
    <x v="0"/>
    <n v="-642000"/>
    <m/>
    <m/>
    <n v="12127360"/>
    <m/>
    <m/>
    <n v="10256232.369999999"/>
    <n v="1871127.6300000008"/>
    <s v="Programa 2"/>
    <s v="TICs"/>
    <x v="0"/>
    <s v="TC0101"/>
    <s v="Ejecutar 90% PRESU TC 5048 TIC"/>
    <s v="TC0101"/>
    <s v="Ejecutar el 90% del Plan de Trabajo de la Unidad de TIC"/>
    <s v="Cubrir contrato de mantenimiento de la UPS del cuarto de servidores una visita anual 170,000  + IVA_x000a_Cubrir contrato de  actualización de Wizdom ¢4,300,000._x000a_Cubrir contrato de mantenimiento  anual de  Wizdom ($50*20*12*628.44+ IVA)_x000a_Mantenimiento preventivo para 15 computadoras de escritorio (20,000 C/U), 40 computadoras portátiles (15,000 C/U) , 3 impresoras de inyección (12,000 C/U), 1 escáner (18,000 C/U), 6 servidores (95,000 C/U), Mantenimiento correctivo para 4 impresoras multifuncionales (350,000 C/U) y 5 computadoras personales (50,000 C/U) mas el IVA"/>
  </r>
  <r>
    <m/>
    <m/>
    <m/>
    <m/>
    <m/>
    <x v="1"/>
    <s v="1.08.08 Mantenimiento y reparación de equipo de cómputo y sistemas"/>
    <m/>
    <m/>
    <m/>
    <m/>
    <m/>
    <m/>
    <m/>
    <m/>
    <m/>
    <m/>
    <m/>
    <m/>
    <x v="0"/>
    <m/>
    <m/>
    <m/>
    <n v="0"/>
    <m/>
    <m/>
    <m/>
    <n v="0"/>
    <s v="Programa 2"/>
    <s v="TICs"/>
    <x v="0"/>
    <s v="TC0101"/>
    <s v="Ejecutar 90% PRESU TC 5048 TIC"/>
    <s v="TC0101"/>
    <s v="Ejecutar el 90% del Plan de Trabajo de la Unidad de TIC"/>
    <s v="Cubrir contrato de  actualización de Wizdom ¢4,300,000."/>
  </r>
  <r>
    <s v="Unidad de Tecnologías de la Información"/>
    <s v="Seguridad Informática"/>
    <s v="Atención servicio de terceros por mantenimiento a sistemas y equipos "/>
    <s v="PORRAS JIMÉNEZ VINICIO"/>
    <d v="2020-01-30T00:00:00"/>
    <x v="1"/>
    <s v="1.08.08 Mantenimiento y reparación de equipo de cómputo y sistemas"/>
    <m/>
    <m/>
    <m/>
    <m/>
    <m/>
    <m/>
    <m/>
    <m/>
    <m/>
    <m/>
    <m/>
    <m/>
    <x v="0"/>
    <m/>
    <m/>
    <m/>
    <n v="0"/>
    <m/>
    <m/>
    <m/>
    <n v="0"/>
    <s v="Programa 2"/>
    <s v="TICs"/>
    <x v="0"/>
    <s v="TC0101"/>
    <s v="Ejecutar 90% PRESU TC 5048 TIC"/>
    <s v="TC0101"/>
    <s v="Ejecutar el 90% del Plan de Trabajo de la Unidad de TIC"/>
    <s v="Cubrir contrato de mantenimiento  anual de  Wizdom ($50*20*12*628.44+ IVA)"/>
  </r>
  <r>
    <s v="Unidad de Tecnologías de la Información"/>
    <s v="Seguridad Informática"/>
    <s v="Atención servicio de terceros por mantenimiento a sistemas y equipos "/>
    <s v="PORRAS JIMÉNEZ VINICIO"/>
    <d v="2020-07-01T00:00:00"/>
    <x v="1"/>
    <s v="1.08.08 Mantenimiento y reparación de equipo de cómputo y sistemas"/>
    <m/>
    <m/>
    <m/>
    <m/>
    <m/>
    <m/>
    <m/>
    <m/>
    <m/>
    <m/>
    <m/>
    <m/>
    <x v="0"/>
    <m/>
    <m/>
    <m/>
    <n v="0"/>
    <m/>
    <m/>
    <m/>
    <n v="0"/>
    <s v="Programa 2"/>
    <s v="TICs"/>
    <x v="0"/>
    <s v="TC0101"/>
    <s v="Ejecutar 90% PRESU TC 5048 TIC"/>
    <s v="TC0101"/>
    <s v="Ejecutar el 90% del Plan de Trabajo de la Unidad de TIC"/>
    <s v="Mantenimiento preventivo para 15 computadoras de escritorio (20,000 C/U), 40 computadoras portátiles (15,000 C/U) , 3 impresoras de inyección (12,000 C/U), 1 escáner (18,000 C/U), 6 servidores (95,000 C/U), Mantenimiento correctivo para 4 impresoras multifuncionales (350,000 C/U) y 5 computadoras personales (50,000 C/U) mas el IVA_x000a__x000a_"/>
  </r>
  <r>
    <m/>
    <m/>
    <m/>
    <m/>
    <m/>
    <x v="1"/>
    <s v="1.99.02 Intereses moratorios y multas"/>
    <n v="0"/>
    <n v="44000"/>
    <m/>
    <n v="1163482.6399999999"/>
    <m/>
    <m/>
    <m/>
    <m/>
    <m/>
    <m/>
    <m/>
    <m/>
    <x v="0"/>
    <m/>
    <n v="101969.36"/>
    <m/>
    <n v="1309452"/>
    <m/>
    <m/>
    <n v="351383"/>
    <n v="958069"/>
    <s v="Programa 2"/>
    <s v="Gestión del Desarrollo Humano"/>
    <x v="0"/>
    <s v="DH0101"/>
    <s v="Ejecutar 90% PRESU TC 5048 GDH"/>
    <s v="DH0101"/>
    <s v="Ejecutar el 90% del Plan de Trabajo de Gestión del Desarrollo Humano"/>
    <s v="pago de intereses más el cobro de intereses por intereses según corresponda, según lo indicado en el &quot;Informe de Inspección 1204-07137-2019-I&quot; emitido en el Departamento de Inspección de la Sucursal de la CCSS de Guadalupe, y recibido en el Conicit en el mes de diciembre 2019, en el cual se determina la omisión salarial en el repotre a la CCSS del perído comprendido entre enero y agosto de 1984 y mayo de 1985 de la exfuncionaria María del Pilar Cruz Saborio, según factura de la CCSS N° 120420191204403544-1, por lo tanto, se debe pagar, entre otros rubros, un total de ¢31.604,00._x000a_Cancelar a la CCSS las cargas sociales originadas, por lo que se va a proceder a solicitar una factura adicional para el pago de esas cuotas.  "/>
  </r>
  <r>
    <s v="Unidad de Recursos Materiales y Servicios"/>
    <s v="Operativa institucional"/>
    <s v="Vehículos"/>
    <s v="AGUILAR ROMERO NATALI PAOLA"/>
    <d v="2020-12-01T00:00:00"/>
    <x v="1"/>
    <s v="1.09.99 Otros impuestos"/>
    <n v="690000"/>
    <m/>
    <m/>
    <m/>
    <m/>
    <m/>
    <m/>
    <m/>
    <m/>
    <m/>
    <m/>
    <m/>
    <x v="0"/>
    <m/>
    <m/>
    <m/>
    <n v="690000"/>
    <m/>
    <m/>
    <n v="331582"/>
    <n v="358418"/>
    <s v="Programa 2"/>
    <s v="Recursos Materiales y Servicios"/>
    <x v="0"/>
    <s v="RM0101"/>
    <s v="Ejecutar 90% PRESU TC 5048 RMS"/>
    <s v="RM0101"/>
    <s v="Ejecutar el 90% del Plan de Trabajo de la Unidad de Recursos Materiales y Servicios"/>
    <s v="Pago del derecho de circulación de 5 vehículos."/>
  </r>
  <r>
    <m/>
    <m/>
    <m/>
    <m/>
    <m/>
    <x v="1"/>
    <s v="1.09.99 Otros impuestos"/>
    <n v="0"/>
    <m/>
    <m/>
    <n v="30000"/>
    <m/>
    <m/>
    <m/>
    <m/>
    <m/>
    <m/>
    <m/>
    <m/>
    <x v="0"/>
    <m/>
    <m/>
    <m/>
    <n v="30000"/>
    <m/>
    <m/>
    <m/>
    <n v="30000"/>
    <s v="Programa 2"/>
    <s v="Asesoría Legal"/>
    <x v="0"/>
    <s v="AL0301"/>
    <m/>
    <s v="AL0101"/>
    <m/>
    <s v="Timbres fiscales, legales y de abogado "/>
  </r>
  <r>
    <s v="Unidad de Gestión del Financiamiento"/>
    <s v=" COREDES"/>
    <s v="Participación en actividades de COREDES"/>
    <s v="MUÑOZ RIVERA JORGE"/>
    <s v="25/011/2019"/>
    <x v="2"/>
    <s v="2.01.01 Combustibles y lubricantes"/>
    <n v="20000"/>
    <m/>
    <m/>
    <m/>
    <m/>
    <m/>
    <m/>
    <m/>
    <m/>
    <m/>
    <m/>
    <m/>
    <x v="0"/>
    <m/>
    <m/>
    <m/>
    <n v="20000"/>
    <m/>
    <m/>
    <n v="5270.58"/>
    <n v="14729.42"/>
    <s v="Programa 1"/>
    <s v="Gestión del Financiamiento"/>
    <x v="0"/>
    <s v="GF0104"/>
    <s v="Ejecutar 90% PRESU-TC 5048 GF"/>
    <s v="GF0101"/>
    <s v="Ejecutar el 90% del Plan de Trabajo de la Unidad de Gestión del Financiamiento"/>
    <s v="La participación en COREDES al menos una vez al año, implica participar en la Asamblea anual de rendición de cuentas, cambios en el directorio y presentación de propuestas regionales."/>
  </r>
  <r>
    <s v="Unidad de Gestión del Financiamiento"/>
    <s v="Participación en actividades de Promoción en CTI con MICITT y otras entidades."/>
    <s v="Participación en actividades de Promoción en CTI con MICITT y otras entidades."/>
    <s v="Equipo de analista GF"/>
    <d v="2020-01-01T00:00:00"/>
    <x v="2"/>
    <s v="2.01.01 Combustibles y lubricantes"/>
    <n v="150000"/>
    <m/>
    <m/>
    <m/>
    <m/>
    <m/>
    <m/>
    <m/>
    <m/>
    <m/>
    <m/>
    <m/>
    <x v="0"/>
    <m/>
    <m/>
    <m/>
    <n v="150000"/>
    <m/>
    <m/>
    <m/>
    <n v="150000"/>
    <s v="Programa 1"/>
    <s v="Gestión del Financiamiento"/>
    <x v="0"/>
    <s v="GF0104"/>
    <s v="Ejecutar 90% PRESU-TC 5048 GF"/>
    <s v="GF0101"/>
    <s v="Ejecutar el 90% del Plan de Trabajo de la Unidad de Gestión del Financiamiento"/>
    <s v="Promover el PINN, al menos una visita de promoción a las 5 regiones de participación CONICIT-COREDES.  En Fondo de Incentivos, las visitas de promoción son una actividad permanente, sin embargo, solo se están atendiendo a solicitud del MICITT, se prevén 4 con MICITT y 4 por acción de CONICIT,  como la vinculación con la Reserva Biológica la Tirimbina."/>
  </r>
  <r>
    <s v="Secretaría Ejecutiva"/>
    <s v="Participación en actividades de Promoción en CTI con MICITT y otras entidades."/>
    <s v="Participación en actividades de Promoción en CTI con MICITT y otras entidades."/>
    <s v="VICENTE LEÓN GUILLERMO ARTURO"/>
    <d v="2020-06-01T00:00:00"/>
    <x v="2"/>
    <s v="2.01.01 Combustibles y lubricantes"/>
    <n v="439493.1519"/>
    <m/>
    <m/>
    <m/>
    <m/>
    <m/>
    <m/>
    <m/>
    <m/>
    <m/>
    <m/>
    <m/>
    <x v="0"/>
    <m/>
    <m/>
    <m/>
    <n v="439493.1519"/>
    <m/>
    <m/>
    <n v="4859.3999999999996"/>
    <n v="434633.75189999997"/>
    <s v="Programa 2"/>
    <s v="Secretaria Ejecutiva"/>
    <x v="2"/>
    <s v="SE0103"/>
    <s v="Ejecutar 90% del PRESU-3% PROPYME SE"/>
    <s v="SE0101"/>
    <s v="Ejecución del 90% del Plan de Trabajo de la Secretaría Ejecutiva"/>
    <s v="Promoción en los Coredes fondo PROPYME"/>
  </r>
  <r>
    <s v="Unidad de Gestión del Financiamiento"/>
    <s v="Seguimiento de contratos "/>
    <s v="Seguimiento de contratos de PROPYME, "/>
    <s v="Equipo de analista GF"/>
    <d v="2020-01-01T00:00:00"/>
    <x v="2"/>
    <s v="2.01.01 Combustibles y lubricantes"/>
    <n v="160000"/>
    <m/>
    <m/>
    <m/>
    <m/>
    <m/>
    <m/>
    <m/>
    <m/>
    <m/>
    <m/>
    <m/>
    <x v="0"/>
    <m/>
    <m/>
    <m/>
    <n v="160000"/>
    <n v="160000"/>
    <m/>
    <m/>
    <n v="0"/>
    <s v="Programa 1"/>
    <s v="Gestión del Financiamiento"/>
    <x v="2"/>
    <s v="GF0103"/>
    <s v="Ejecutar 90%  PRESU-3% PROPYME GF"/>
    <s v="GF0101"/>
    <s v="Ejecutar el 90% del Plan de Trabajo de la Unidad de Gestión del Financiamiento"/>
    <s v="El seguimiento de 8 contratos de proyectos de pymes, en el campo, se consideran  ¢20 000 por visita de seguimiento."/>
  </r>
  <r>
    <s v="Unidad de Gestión del Financiamiento"/>
    <s v="Seguimiento de contratos "/>
    <s v="Seguimiento de contratos de  Fondo de Incentivos, PNN y Fondos Propios  (1)"/>
    <s v="Equipo de analista GF"/>
    <d v="2020-01-01T00:00:00"/>
    <x v="2"/>
    <s v="2.01.01 Combustibles y lubricantes"/>
    <n v="150000"/>
    <m/>
    <m/>
    <m/>
    <m/>
    <m/>
    <m/>
    <m/>
    <m/>
    <m/>
    <m/>
    <m/>
    <x v="0"/>
    <m/>
    <m/>
    <m/>
    <n v="150000"/>
    <m/>
    <m/>
    <m/>
    <n v="150000"/>
    <s v="Programa 1"/>
    <s v="Gestión del Financiamiento"/>
    <x v="0"/>
    <s v="GF0104"/>
    <s v="Ejecutar 90% PRESU-TC 5048 GF"/>
    <s v="GF0101"/>
    <s v="Ejecutar el 90% del Plan de Trabajo de la Unidad de Gestión del Financiamiento"/>
    <s v="El seguimiento en el campo, de 10 contratos de proyectos  de los programas FI, PINN y Fondos Propios, se considera un costo   ¢20 000 por visita."/>
  </r>
  <r>
    <s v="Unidad de Evaluación Técnica"/>
    <s v="Elaboración de dictámenes"/>
    <s v="Elaboración de dictámenes (visitas a empresas)"/>
    <s v="ARAYA MARRONI ALEJANDRA"/>
    <d v="2020-01-06T00:00:00"/>
    <x v="2"/>
    <s v="2.01.01 Combustibles y lubricantes"/>
    <n v="200700"/>
    <m/>
    <m/>
    <m/>
    <m/>
    <m/>
    <m/>
    <m/>
    <m/>
    <m/>
    <m/>
    <m/>
    <x v="0"/>
    <m/>
    <m/>
    <m/>
    <n v="200700"/>
    <m/>
    <m/>
    <n v="1096.48"/>
    <n v="199603.52"/>
    <s v="Programa 1"/>
    <s v="Evaluación Técnica"/>
    <x v="2"/>
    <s v="ET0101"/>
    <s v="Ejecutar 90% PRESU-3% PROPYME ET"/>
    <s v="ET0101"/>
    <s v="Ejecutar el 90% del Plan de Trabajo de la Unidad de Evaluación Técnica"/>
    <s v="Gasolina para visitas a empresas concursantes del Fondo Propyme (se estima un potencial de 50 empresas solicitantes) y se calcula un recorrido promedio de 60 Km/viaje; el precio de la gasolina vigente al 06/05/2019 según RECOPE (¢669/litro) y un rendimiento de 10 Km/litro."/>
  </r>
  <r>
    <s v="Secretaría Ejecutiva"/>
    <s v="Participación en actividades de Promoción en CTI con MICITT y otras entidades."/>
    <s v="Participación en actividades de Promoción en CTI con MICITT y otras entidades."/>
    <s v="VICENTE LEÓN GUILLERMO ARTURO"/>
    <d v="2020-06-01T00:00:00"/>
    <x v="2"/>
    <s v="2.01.01 Combustibles y lubricantes"/>
    <n v="200000"/>
    <m/>
    <m/>
    <n v="-70000"/>
    <m/>
    <m/>
    <m/>
    <m/>
    <n v="-75000"/>
    <m/>
    <m/>
    <m/>
    <x v="0"/>
    <m/>
    <m/>
    <m/>
    <n v="55000"/>
    <m/>
    <m/>
    <n v="12734.12"/>
    <n v="42265.88"/>
    <s v="Programa 2"/>
    <s v="Secretaria Ejecutiva"/>
    <x v="0"/>
    <s v="SE0101"/>
    <s v="Ejecutar 90% PRESU TC 5048 SE"/>
    <s v="SE0101"/>
    <s v="Ejecución del 90% del Plan de Trabajo de la Secretaría Ejecutiva"/>
    <s v="Promoción"/>
  </r>
  <r>
    <s v="Unidad de Evaluación Técnica"/>
    <s v="Elaboración de dictámenes"/>
    <s v="Elaboración de dictámenes (visitas evaluativas)"/>
    <s v="ARAYA MARRONI ALEJANDRA"/>
    <d v="2020-01-06T00:00:00"/>
    <x v="2"/>
    <s v="2.01.01 Combustibles y lubricantes"/>
    <n v="200700"/>
    <m/>
    <m/>
    <m/>
    <m/>
    <m/>
    <m/>
    <m/>
    <n v="-200700"/>
    <m/>
    <m/>
    <m/>
    <x v="0"/>
    <m/>
    <m/>
    <m/>
    <n v="0"/>
    <m/>
    <m/>
    <m/>
    <n v="0"/>
    <s v="Programa 1"/>
    <s v="Evaluación Técnica"/>
    <x v="0"/>
    <s v="ET0103"/>
    <s v="Ejecutar 90% PRESU-TC 5048 ET"/>
    <s v="ET0101"/>
    <s v="Ejecutar el 90% del Plan de Trabajo de la Unidad de Evaluación Técnica"/>
    <s v="Gasolina para visitas a entidades solicitantes de los programas de Fondo Incentivos, PINN, Ley 9028, residencias Alemania, Reinserción de investigadores (se estima un potencial de 50 solicitantes) y se calcula un recorrido promedio de 60 Km/viaje; el precio de la gasolina vigente al 06/05/2019 según RECOPE (¢669/litro) y un rendimiento de 10 Km/litro."/>
  </r>
  <r>
    <s v="Unidad de Recursos Materiales y Servicios"/>
    <s v="Operativa institucional"/>
    <s v="Vehículos"/>
    <s v="AGUILAR ROMERO NATALI PAOLA"/>
    <d v="2020-01-01T00:00:00"/>
    <x v="2"/>
    <s v="2.01.01 Combustibles y lubricantes"/>
    <n v="314010"/>
    <m/>
    <m/>
    <m/>
    <m/>
    <m/>
    <m/>
    <m/>
    <m/>
    <m/>
    <m/>
    <m/>
    <x v="0"/>
    <m/>
    <m/>
    <m/>
    <n v="314010"/>
    <m/>
    <m/>
    <n v="264422.42"/>
    <n v="49587.580000000016"/>
    <s v="Programa 2"/>
    <s v="Recursos Materiales y Servicios"/>
    <x v="0"/>
    <s v="RM0101"/>
    <s v="Ejecutar 90% PRESU TC 5048 RMS"/>
    <s v="RM0101"/>
    <s v="Ejecutar el 90% del Plan de Trabajo de la Unidad de Recursos Materiales y Servicios"/>
    <s v="Pago de tarjeta de gastos de combustible de los vehículos y planta eléctrica del CONICIT"/>
  </r>
  <r>
    <m/>
    <m/>
    <m/>
    <m/>
    <m/>
    <x v="2"/>
    <s v="2.01.02 Productos farmacéuticos y medicinales"/>
    <n v="0"/>
    <m/>
    <m/>
    <n v="68000"/>
    <m/>
    <m/>
    <m/>
    <m/>
    <m/>
    <m/>
    <m/>
    <m/>
    <x v="0"/>
    <m/>
    <m/>
    <m/>
    <n v="68000"/>
    <m/>
    <m/>
    <n v="67302.8"/>
    <n v="697.19999999999709"/>
    <s v="Programa 2"/>
    <s v="Gestión del Desarrollo Humano"/>
    <x v="0"/>
    <s v="DH0101"/>
    <m/>
    <s v="DH0101"/>
    <m/>
    <s v="Compra de alcohol en gel "/>
  </r>
  <r>
    <s v="Unidad de Recursos Materiales y Servicios"/>
    <s v="Operativa institucional"/>
    <s v="Materiales"/>
    <s v="AGUILAR ROMERO NATALI PAOLA"/>
    <d v="2020-01-01T00:00:00"/>
    <x v="2"/>
    <s v="2.01.04 Tintas, pinturas y diluyentes"/>
    <n v="650000"/>
    <m/>
    <m/>
    <m/>
    <m/>
    <m/>
    <m/>
    <m/>
    <m/>
    <m/>
    <m/>
    <m/>
    <x v="0"/>
    <m/>
    <m/>
    <m/>
    <n v="650000"/>
    <m/>
    <m/>
    <n v="648188.4"/>
    <n v="1811.5999999999767"/>
    <s v="Programa 2"/>
    <s v="Recursos Materiales y Servicios"/>
    <x v="3"/>
    <s v="RM0102"/>
    <s v="Ejecutar 90% PRESU SUPERAVIT 5048 RMS"/>
    <s v="RM0101"/>
    <s v="Ejecutar el 90% del Plan de Trabajo de la Unidad de Recursos Materiales y Servicios"/>
    <s v="Compra de 8 Tóneres para impresoras multifuncionales ubicadas en los diferentes pisos del CONICIT  así como cartuchos de tintas para impresoras Canon Maxify y Canon Pixma ubicadas en TICS y oficina de actas "/>
  </r>
  <r>
    <m/>
    <m/>
    <m/>
    <m/>
    <m/>
    <x v="2"/>
    <s v="2.03.04 Materiales y productos eléctricos, telefónicos y de cómputo"/>
    <m/>
    <m/>
    <m/>
    <m/>
    <m/>
    <m/>
    <m/>
    <m/>
    <n v="200700"/>
    <m/>
    <m/>
    <m/>
    <x v="0"/>
    <m/>
    <m/>
    <m/>
    <n v="200700"/>
    <m/>
    <m/>
    <n v="200699.3"/>
    <n v="0.70000000001164153"/>
    <s v="Programa 2"/>
    <s v="TICs"/>
    <x v="0"/>
    <s v="TC0101"/>
    <s v="Ejecutar 90% PRESU TC 5048 TIC"/>
    <s v="TC0101"/>
    <s v="Ejecutar el 90% del Plan de Trabajo de la Unidad de TIC"/>
    <s v="Debido a problemas en la carga de las baterias de las computadoras portátiles que están utilizando algunos colaboradores, se requiere el reemplazo de al menos 4 baterías."/>
  </r>
  <r>
    <m/>
    <m/>
    <m/>
    <m/>
    <m/>
    <x v="2"/>
    <s v="2.03.04 Materiales y productos eléctricos, telefónicos y de cómputo"/>
    <m/>
    <m/>
    <m/>
    <m/>
    <m/>
    <m/>
    <m/>
    <m/>
    <n v="31300"/>
    <m/>
    <m/>
    <m/>
    <x v="0"/>
    <m/>
    <m/>
    <m/>
    <n v="31300"/>
    <m/>
    <m/>
    <n v="31200.7"/>
    <n v="99.299999999999272"/>
    <s v="Programa 2"/>
    <s v="TICs"/>
    <x v="3"/>
    <s v="TC0102"/>
    <s v="Ejecutar 90% PRESU SUPERAVIT 5048 TIC"/>
    <s v="TC0101"/>
    <s v="Ejecutar el 90% del Plan de Trabajo de la Unidad de TIC"/>
    <s v="Debido a problemas en la carga de las baterias de las computadoras portátiles que están utilizando algunos colaboradores, se requiere el reemplazo de al menos 4 baterías."/>
  </r>
  <r>
    <m/>
    <m/>
    <m/>
    <m/>
    <m/>
    <x v="2"/>
    <s v="2.04.01 Herramientas e instrumentos"/>
    <n v="0"/>
    <m/>
    <m/>
    <n v="83640"/>
    <m/>
    <m/>
    <m/>
    <m/>
    <m/>
    <m/>
    <m/>
    <m/>
    <x v="0"/>
    <m/>
    <m/>
    <m/>
    <n v="83640"/>
    <m/>
    <m/>
    <n v="64494.75"/>
    <n v="19145.25"/>
    <s v="Programa 2"/>
    <s v="Gestión del Desarrollo Humano"/>
    <x v="0"/>
    <s v="DH0101"/>
    <m/>
    <s v="DH0101"/>
    <m/>
    <s v="Compra de dos termómetros infrarrojos"/>
  </r>
  <r>
    <s v="Unidad de Recursos Materiales y Servicios"/>
    <s v="Operativa institucional"/>
    <s v="Materiales"/>
    <s v="AGUILAR ROMERO NATALI PAOLA"/>
    <d v="2020-01-01T00:00:00"/>
    <x v="2"/>
    <s v="2.99.01 Útiles y materiales de oficina y cómputo"/>
    <n v="250000"/>
    <m/>
    <m/>
    <m/>
    <m/>
    <m/>
    <m/>
    <m/>
    <m/>
    <m/>
    <m/>
    <m/>
    <x v="0"/>
    <m/>
    <m/>
    <m/>
    <n v="250000"/>
    <n v="40.5"/>
    <m/>
    <n v="249959.5"/>
    <n v="0"/>
    <s v="Programa 2"/>
    <s v="Recursos Materiales y Servicios"/>
    <x v="3"/>
    <s v="RM0102"/>
    <s v="Ejecutar 90% PRESU SUPERAVIT 5048 RMS"/>
    <s v="RM0101"/>
    <s v="Ejecutar el 90% del Plan de Trabajo de la Unidad de Recursos Materiales y Servicios"/>
    <s v="Compra de suministros de oficina "/>
  </r>
  <r>
    <m/>
    <m/>
    <m/>
    <m/>
    <m/>
    <x v="2"/>
    <s v="2.99.01 Útiles y materiales de oficina y cómputo"/>
    <m/>
    <m/>
    <m/>
    <m/>
    <m/>
    <m/>
    <m/>
    <m/>
    <m/>
    <m/>
    <n v="21750"/>
    <m/>
    <x v="0"/>
    <m/>
    <m/>
    <m/>
    <n v="21750"/>
    <m/>
    <m/>
    <n v="20871.79"/>
    <n v="878.20999999999913"/>
    <s v="Programa 2"/>
    <s v="TICs"/>
    <x v="0"/>
    <s v="TC0101"/>
    <m/>
    <s v="TC0101"/>
    <m/>
    <s v="Compra de mouse pad (almohadillas) ergonómicas o con descansa muñecas"/>
  </r>
  <r>
    <m/>
    <m/>
    <m/>
    <m/>
    <m/>
    <x v="2"/>
    <s v="2.99.01 Útiles y materiales de oficina y cómputo"/>
    <n v="0"/>
    <m/>
    <m/>
    <n v="50000"/>
    <m/>
    <m/>
    <m/>
    <m/>
    <m/>
    <m/>
    <n v="-21750"/>
    <m/>
    <x v="0"/>
    <m/>
    <m/>
    <m/>
    <n v="28250"/>
    <m/>
    <m/>
    <n v="28250"/>
    <n v="0"/>
    <s v="Programa 2"/>
    <s v="Secretaria Ejecutiva"/>
    <x v="0"/>
    <s v="SE0101"/>
    <m/>
    <s v="SE0101"/>
    <m/>
    <s v="Compra de audífonos para la transcripción de actas"/>
  </r>
  <r>
    <s v="Unidad de Gestión del Desarrollo Humano"/>
    <s v="Gestionar el médico de empresa"/>
    <s v="Gestionar el médico de empresa"/>
    <s v="VILLEGAS SÁNCHEZ NATALIA"/>
    <d v="2020-01-06T00:00:00"/>
    <x v="2"/>
    <s v="2.99.03 Productos de papel, cartón e impresos"/>
    <n v="5000"/>
    <m/>
    <m/>
    <m/>
    <m/>
    <m/>
    <m/>
    <m/>
    <m/>
    <m/>
    <m/>
    <m/>
    <x v="0"/>
    <m/>
    <m/>
    <m/>
    <n v="5000"/>
    <m/>
    <m/>
    <m/>
    <n v="5000"/>
    <s v="Programa 2"/>
    <s v="Gestión del Desarrollo Humano"/>
    <x v="0"/>
    <s v="DH0101"/>
    <s v="Ejecutar 90% PRESU TC 5048 GDH"/>
    <s v="DH0101"/>
    <s v="Ejecutar el 90% del Plan de Trabajo de Gestión del Desarrollo Humano"/>
    <s v="Compra de papelería para uso en el consultorio médico"/>
  </r>
  <r>
    <s v="Unidad de Gestión del Desarrollo Humano"/>
    <s v="Ética y Valores"/>
    <s v="Realizar actividades varias dirigidas a los funcionarios del Conicit para el fortalecimiento de la ética institucional"/>
    <s v="CARVAJAL RUIZ TABATA"/>
    <d v="2020-01-01T00:00:00"/>
    <x v="2"/>
    <s v="2.99.03 Productos de papel, cartón e impresos"/>
    <n v="30000"/>
    <m/>
    <m/>
    <n v="-30000"/>
    <m/>
    <m/>
    <m/>
    <m/>
    <m/>
    <m/>
    <m/>
    <m/>
    <x v="0"/>
    <m/>
    <m/>
    <m/>
    <n v="0"/>
    <m/>
    <m/>
    <m/>
    <n v="0"/>
    <s v="Programa 2"/>
    <s v="Gestión del Desarrollo Humano"/>
    <x v="0"/>
    <s v="DH0101"/>
    <s v="Ejecutar 90% PRESU TC 5048 GDH"/>
    <s v="DH0101"/>
    <s v="Ejecutar el 90% del Plan de Trabajo de Gestión del Desarrollo Humano"/>
    <s v="Se requiere realizar talleres de trabajo, concursos, celebración del 15 de setiembre  y otras  actividades para fortalecimiento de la ética institucional, la promoción del  Código de Ética Institucional, así como la evaluación de estas actividades en la institución. Lo anterior para atender las recomendaciones de la Auditoría Interna, lo establecido en el Índice de Gestión Institucional y las funciones de la Comisión. Estos recursos serán utilizados para compra de materiales cartulina."/>
  </r>
  <r>
    <s v="Unidad de Recursos Materiales y Servicios"/>
    <s v="Operativa institucional"/>
    <s v="Materiales"/>
    <s v="AGUILAR ROMERO NATALI PAOLA"/>
    <d v="2020-01-01T00:00:00"/>
    <x v="2"/>
    <s v="2.99.03 Productos de papel, cartón e impresos"/>
    <n v="150000"/>
    <m/>
    <m/>
    <m/>
    <m/>
    <m/>
    <m/>
    <m/>
    <m/>
    <m/>
    <m/>
    <m/>
    <x v="0"/>
    <m/>
    <m/>
    <m/>
    <n v="150000"/>
    <m/>
    <m/>
    <n v="148890.85"/>
    <n v="1109.1499999999942"/>
    <s v="Programa 2"/>
    <s v="Recursos Materiales y Servicios"/>
    <x v="0"/>
    <s v="RM0101"/>
    <s v="Ejecutar 90% PRESU TC 5048 RMS"/>
    <s v="RM0101"/>
    <s v="Ejecutar el 90% del Plan de Trabajo de la Unidad de Recursos Materiales y Servicios"/>
    <s v="Compra de suministros de papel como carpetas ,block de notas y hojas de colores de papel, sobres de manila  y papel bond oficio para el uso diario de las actividades de las oficinas del CONICIT "/>
  </r>
  <r>
    <s v="Secretaría Ejecutiva"/>
    <s v="Sesiones del Consejo Director"/>
    <s v="Sesiones del Consejo Director"/>
    <s v="VICENTE LEÓN GUILLERMO ARTURO"/>
    <d v="2020-01-01T00:00:00"/>
    <x v="2"/>
    <s v="2.99.03 Productos de papel, cartón e impresos"/>
    <n v="57600"/>
    <m/>
    <m/>
    <m/>
    <m/>
    <m/>
    <m/>
    <m/>
    <m/>
    <m/>
    <m/>
    <m/>
    <x v="0"/>
    <m/>
    <m/>
    <m/>
    <n v="57600"/>
    <m/>
    <m/>
    <m/>
    <n v="57600"/>
    <s v="Programa 2"/>
    <s v="Secretaria Ejecutiva"/>
    <x v="0"/>
    <s v="SE0101"/>
    <s v="Ejecutar 90% PRESU TC 5048 SE"/>
    <s v="SE0101"/>
    <s v="Ejecución del 90% del Plan de Trabajo de la Secretaría Ejecutiva"/>
    <s v="Se incluyen esta papelería para proveer de toallas al servicio sanitario de la sala del Consejo Director y de la cocineta en aras de velar por la higiene adecuada."/>
  </r>
  <r>
    <s v="Unidad de Recursos Materiales y Servicios"/>
    <s v="Gestión Ambiental"/>
    <s v="Gestión Ambiental"/>
    <s v="William Dalorzo, Pablo Solís, Irene Armas y Rocío Vargas, según el aspecto ambiental responsable"/>
    <d v="2020-01-01T00:00:00"/>
    <x v="2"/>
    <s v="2.99.03 Productos de papel, cartón e impresos"/>
    <n v="25000"/>
    <m/>
    <m/>
    <m/>
    <m/>
    <m/>
    <m/>
    <m/>
    <m/>
    <m/>
    <m/>
    <m/>
    <x v="0"/>
    <m/>
    <m/>
    <m/>
    <n v="25000"/>
    <m/>
    <m/>
    <n v="25000"/>
    <n v="0"/>
    <s v="Programa 2"/>
    <s v="Recursos Materiales y Servicios"/>
    <x v="0"/>
    <s v="RM0101"/>
    <s v="Ejecutar 90% PRESU TC 5048 RMS"/>
    <s v="RM0101"/>
    <s v="Ejecutar el 90% del Plan de Trabajo de la Unidad de Recursos Materiales y Servicios"/>
    <s v="Cartulina y similares para la Feria Ambiental y otras actividades de la Comisión. Según Decreto Ejecutivo N° 36499-S-MINAET de la elaboración del Programa de Gestión Ambiental Institucional (PGAI)"/>
  </r>
  <r>
    <m/>
    <m/>
    <m/>
    <m/>
    <m/>
    <x v="2"/>
    <s v="2.99.03 Productos de papel, cartón e impresos"/>
    <m/>
    <m/>
    <m/>
    <m/>
    <m/>
    <m/>
    <m/>
    <m/>
    <n v="75000"/>
    <m/>
    <m/>
    <m/>
    <x v="0"/>
    <m/>
    <m/>
    <m/>
    <n v="75000"/>
    <m/>
    <m/>
    <n v="34024.300000000003"/>
    <n v="40975.699999999997"/>
    <s v="Programa 2"/>
    <s v="Planificación"/>
    <x v="0"/>
    <s v="PL0101"/>
    <s v="Ejecutar 90% PRESU TC5048 PL"/>
    <s v="PL0101"/>
    <s v="Ejecutar el 90% del Plan de Trabajo de la Unidad de Planificación."/>
    <s v="normas: INTE/ISO 19011:2018 Directrices para la auditoría de los sistemas de gestión y INTE/ISO 9001:2015 Sistemas de gestión de la calidad."/>
  </r>
  <r>
    <s v="Secretaría Ejecutiva"/>
    <s v="Participación en actividades de Promoción en CTI con MICITT y otras entidades."/>
    <s v="Participación en actividades de Promoción en CTI con MICITT y otras entidades."/>
    <s v="VICENTE LEÓN GUILLERMO ARTURO"/>
    <d v="2020-06-01T00:00:00"/>
    <x v="2"/>
    <s v="2.99.04 Textiles y vestuario"/>
    <n v="150000"/>
    <m/>
    <m/>
    <m/>
    <m/>
    <m/>
    <m/>
    <m/>
    <m/>
    <m/>
    <m/>
    <m/>
    <x v="0"/>
    <m/>
    <m/>
    <m/>
    <n v="150000"/>
    <m/>
    <m/>
    <m/>
    <n v="150000"/>
    <s v="Programa 2"/>
    <s v="Secretaria Ejecutiva"/>
    <x v="2"/>
    <s v="SE0103"/>
    <s v="Ejecutar 90% del PRESU-3% PROPYME SE"/>
    <s v="SE0101"/>
    <s v="Ejecución del 90% del Plan de Trabajo de la Secretaría Ejecutiva"/>
    <s v="Camisetas para todo el personal relacionado a la actividad de promoción"/>
  </r>
  <r>
    <m/>
    <m/>
    <m/>
    <m/>
    <m/>
    <x v="2"/>
    <s v="2.99.06 Útiles y materiales de resguardo y seguridad"/>
    <n v="0"/>
    <m/>
    <m/>
    <n v="30000"/>
    <m/>
    <m/>
    <m/>
    <m/>
    <m/>
    <m/>
    <m/>
    <m/>
    <x v="0"/>
    <m/>
    <m/>
    <m/>
    <n v="30000"/>
    <m/>
    <m/>
    <n v="26600.2"/>
    <n v="3399.7999999999993"/>
    <s v="Programa 2"/>
    <s v="Gestión del Desarrollo Humano"/>
    <x v="0"/>
    <s v="DH0101"/>
    <m/>
    <s v="DH0101"/>
    <m/>
    <s v="compra mascarillas desechables, caretas y guantes"/>
  </r>
  <r>
    <s v="Unidad de Vinculación y Asesoría"/>
    <s v="Premios Nacionales e Internacionales"/>
    <s v="Premios Nacionales e Internacionales"/>
    <s v="ALFARO ALFARO SEIDY MARÍA"/>
    <d v="2020-01-01T00:00:00"/>
    <x v="2"/>
    <s v="2.99.99 Otros útiles, materiales y suministros diversos"/>
    <n v="120000"/>
    <m/>
    <m/>
    <m/>
    <m/>
    <m/>
    <m/>
    <m/>
    <n v="-31300"/>
    <m/>
    <m/>
    <m/>
    <x v="0"/>
    <m/>
    <m/>
    <m/>
    <n v="88700"/>
    <n v="0"/>
    <n v="0"/>
    <n v="0"/>
    <n v="88700"/>
    <s v="Programa 1"/>
    <s v="Vinculación y Asesoría"/>
    <x v="3"/>
    <s v="VA0103"/>
    <s v="Ejecutar 90% del presupuesto TC-5048-Superavit VA"/>
    <s v="VA0101"/>
    <s v="Ejecutar el 90% del Plan de Trabajo de la Unidad de Vinculación y Asesoría"/>
    <s v="Adquisición de estatuillas u otros Útiles y materiales que se requieren para los Programas y Premios de la Institución. Para 4 premios "/>
  </r>
  <r>
    <m/>
    <m/>
    <m/>
    <m/>
    <m/>
    <x v="3"/>
    <s v="5.01.05 Equipo y programas de cómputo"/>
    <n v="0"/>
    <m/>
    <m/>
    <m/>
    <m/>
    <m/>
    <m/>
    <n v="768077.24"/>
    <m/>
    <m/>
    <m/>
    <m/>
    <x v="0"/>
    <m/>
    <m/>
    <m/>
    <n v="768077.24"/>
    <m/>
    <m/>
    <n v="720863.24"/>
    <n v="47214"/>
    <s v="Programa 2"/>
    <s v="TICs"/>
    <x v="4"/>
    <s v="TC0103"/>
    <m/>
    <s v="TC0101"/>
    <s v="Ejecutar el 90% del Plan de Trabajo de la Unidad de TIC"/>
    <m/>
  </r>
  <r>
    <m/>
    <m/>
    <m/>
    <m/>
    <m/>
    <x v="3"/>
    <s v="5.01.05 Equipo y programas de cómputo"/>
    <n v="0"/>
    <m/>
    <m/>
    <m/>
    <m/>
    <m/>
    <m/>
    <n v="13242493.18"/>
    <m/>
    <m/>
    <m/>
    <m/>
    <x v="0"/>
    <n v="7000000"/>
    <m/>
    <m/>
    <n v="20242493.18"/>
    <m/>
    <m/>
    <n v="17764214.969999999"/>
    <n v="2478278.2100000009"/>
    <s v="Programa 2"/>
    <s v="TICs"/>
    <x v="3"/>
    <s v="TC0102"/>
    <s v="Ejecutar 90% PRESU SUPERAVIT 5048 TIC"/>
    <s v="TC0101"/>
    <s v="Ejecutar el 90% del Plan de Trabajo de la Unidad de TIC"/>
    <m/>
  </r>
  <r>
    <m/>
    <m/>
    <m/>
    <m/>
    <m/>
    <x v="3"/>
    <s v="5.01.99 Maquinaria, equipo y mobiliario diverso"/>
    <m/>
    <m/>
    <m/>
    <m/>
    <m/>
    <m/>
    <m/>
    <m/>
    <m/>
    <m/>
    <m/>
    <m/>
    <x v="0"/>
    <n v="80000"/>
    <m/>
    <m/>
    <n v="80000"/>
    <m/>
    <m/>
    <m/>
    <n v="80000"/>
    <s v="Programa 2"/>
    <s v="TICs"/>
    <x v="3"/>
    <s v="TC0102"/>
    <s v="TC0101"/>
    <s v="TC0101"/>
    <m/>
    <s v="Cámara tipo domo de seguridad WiFI robotizada para cuarto de servidores."/>
  </r>
  <r>
    <s v="Unidad de Tecnologías de la Información"/>
    <s v="Seguridad Informática"/>
    <s v="Renovación de licencias para el uso de correo, antivirus, seguridad perimetral y de los  colaboradores"/>
    <s v="PORRAS JIMÉNEZ VINICIO"/>
    <d v="2020-01-30T00:00:00"/>
    <x v="3"/>
    <s v="5.99.03 Bienes intangibles"/>
    <n v="6115446.9999999991"/>
    <m/>
    <m/>
    <m/>
    <m/>
    <m/>
    <m/>
    <n v="26713200"/>
    <n v="-300000"/>
    <m/>
    <m/>
    <m/>
    <x v="0"/>
    <n v="-8080000"/>
    <m/>
    <m/>
    <n v="24448647"/>
    <m/>
    <m/>
    <n v="23868916.420000002"/>
    <n v="579730.57999999821"/>
    <s v="Programa 2"/>
    <s v="TICs"/>
    <x v="3"/>
    <s v="TC0102"/>
    <s v="Ejecutar 90% PRESU SUPERAVIT 5048 TIC"/>
    <s v="TC0101"/>
    <s v="Ejecutar el 90% del Plan de Trabajo de la Unidad de TIC"/>
    <s v="Renovación de licencia de Zextras anual ($1,100), Renovación de licencias de antivirus y seguridad perimetral de Panda ($5,000), renovación de 12 licencias de Adobe Acrobat ($1,900), una licencia de Adobe Ilustrador ($350), 2 licencias de Adobe Photo Shop ($700), a todo este rubro se le suma el IVA"/>
  </r>
  <r>
    <s v="Unidad de Finanzas"/>
    <s v="Previsión de desastres"/>
    <s v="Pagos via Tesoro Digital "/>
    <s v="COMISION DE CAPACITACION "/>
    <d v="2020-01-06T00:00:00"/>
    <x v="4"/>
    <s v="6.01.02 Transferencias corrientes a Órganos Desconcentrados"/>
    <n v="2000000"/>
    <m/>
    <m/>
    <m/>
    <m/>
    <m/>
    <m/>
    <m/>
    <n v="-620342.31000000006"/>
    <m/>
    <m/>
    <m/>
    <x v="0"/>
    <m/>
    <m/>
    <m/>
    <n v="1379657.69"/>
    <m/>
    <m/>
    <n v="1379657.69"/>
    <n v="0"/>
    <s v="Programa 2"/>
    <s v="Finanzas"/>
    <x v="3"/>
    <s v="FI0102"/>
    <s v="Ejecutar 90% PRESU SUPERAVI 5048 FI"/>
    <s v="FI0101"/>
    <s v="Ejecutar el 90% del Plan de Trabajo de la Unidad de Finanzas"/>
    <s v="Tributo: Comisión Nacional de Prevención de Riesgos y Atención de Emergencias (CNE). En cumplimiento a lo establecido en el Artículo 46 de la Ley 8488 correspondiente al pago del 3% del superávit libre como resultado de la liquidación presupuestaria del año anterior. Se estimo con el promedio de los años 2017-2018-2019."/>
  </r>
  <r>
    <s v="Unidad de Gestión del Financiamiento"/>
    <s v="Previsión de desastres"/>
    <s v="Pagos via Tesoro Digital "/>
    <s v="COMISION DE CAPACITACION "/>
    <d v="2020-01-06T00:00:00"/>
    <x v="4"/>
    <s v="6.01.03 Transferencias corrientes a Instituciones Descentralizadas no empresariales"/>
    <n v="200000000"/>
    <n v="200000000"/>
    <m/>
    <n v="214320905.88"/>
    <m/>
    <m/>
    <m/>
    <n v="-30780661"/>
    <m/>
    <m/>
    <m/>
    <m/>
    <x v="0"/>
    <m/>
    <n v="-39186023.880000003"/>
    <m/>
    <n v="544354221"/>
    <n v="30092907"/>
    <m/>
    <n v="224773697"/>
    <n v="289487617"/>
    <s v="Programa 3"/>
    <s v="Gestión del Financiamiento"/>
    <x v="5"/>
    <s v="GF0302"/>
    <s v="Ejecutar 90% PRESU TC FONDO INCENTIVOS GF"/>
    <s v="GF0101"/>
    <s v="Ejecutar el 90% del Plan de Trabajo de la Unidad de Gestión del Financiamiento"/>
    <s v="Según convocatorias del MICITT"/>
  </r>
  <r>
    <m/>
    <m/>
    <m/>
    <m/>
    <m/>
    <x v="4"/>
    <s v="6.01.03 Transferencias corrientes a Instituciones Descentralizadas no empresariales"/>
    <n v="0"/>
    <m/>
    <m/>
    <m/>
    <m/>
    <m/>
    <m/>
    <n v="33725018"/>
    <n v="2820685.04"/>
    <m/>
    <m/>
    <m/>
    <x v="0"/>
    <n v="-8528320"/>
    <n v="-28017383.039999999"/>
    <m/>
    <n v="0"/>
    <m/>
    <m/>
    <m/>
    <n v="0"/>
    <s v="Programa 3"/>
    <s v="Gestión del Financiamiento"/>
    <x v="6"/>
    <s v="GF0306"/>
    <s v="Ejecutar 90% PRESU SUPERAVIT 7169 GF"/>
    <s v="GF0101"/>
    <s v="Ejecutar el 90% del Plan de Trabajo de la Unidad de Gestión del Financiamiento"/>
    <s v="Según convocatorias del MICITT"/>
  </r>
  <r>
    <s v="Unidad de Gestión del Financiamiento"/>
    <s v="Previsión de desastres"/>
    <s v="Pagos via Tesoro Digital "/>
    <s v="COMISION DE CAPACITACION "/>
    <d v="2020-01-06T00:00:00"/>
    <x v="4"/>
    <s v="6.01.03 Transferencias corrientes a Instituciones Descentralizadas no empresariales"/>
    <n v="36960706"/>
    <m/>
    <m/>
    <n v="50000000"/>
    <m/>
    <m/>
    <m/>
    <m/>
    <m/>
    <m/>
    <m/>
    <m/>
    <x v="0"/>
    <m/>
    <m/>
    <m/>
    <n v="86960706"/>
    <n v="35991956"/>
    <m/>
    <n v="0"/>
    <n v="50968750"/>
    <s v="Programa 3"/>
    <s v="Gestión del Financiamiento"/>
    <x v="7"/>
    <s v="GF0305"/>
    <s v="Ejecutar 90% PRESU SUPERAVIT 9028 GF"/>
    <s v="GF0101"/>
    <s v="Ejecutar el 90% del Plan de Trabajo de la Unidad de Gestión del Financiamiento"/>
    <s v="Según convocatorias de CCSS-MICITT-"/>
  </r>
  <r>
    <s v="Unidad de Gestión del Financiamiento"/>
    <s v="Previsión de desastres"/>
    <s v="Pagos via Tesoro Digital "/>
    <s v="COMISION DE CAPACITACION "/>
    <d v="2020-01-06T00:00:00"/>
    <x v="4"/>
    <s v="6.01.08 Fondos en fideicomiso para gasto corriente"/>
    <n v="128750000"/>
    <m/>
    <m/>
    <m/>
    <m/>
    <m/>
    <m/>
    <m/>
    <m/>
    <m/>
    <m/>
    <m/>
    <x v="0"/>
    <m/>
    <m/>
    <m/>
    <n v="128750000"/>
    <m/>
    <m/>
    <n v="125531250"/>
    <n v="3218750"/>
    <s v="Programa 1"/>
    <s v="Gestión del Financiamiento"/>
    <x v="8"/>
    <s v="GF0101"/>
    <s v="Ejecutar 90% PRESU TC 8262 GF"/>
    <s v="GF0101"/>
    <s v="Ejecutar el 90% del Plan de Trabajo de la Unidad de Gestión del Financiamiento"/>
    <s v=" Aporte Ley 8262 Fondo PROPYME"/>
  </r>
  <r>
    <s v="Unidad de Gestión del Financiamiento"/>
    <s v="Previsión de desastres"/>
    <s v="Pagos via Tesoro Digital "/>
    <s v="COMISION DE CAPACITACION "/>
    <d v="2020-01-06T00:00:00"/>
    <x v="4"/>
    <s v="6.02.02 Becas a terceras personas"/>
    <n v="22032307.039999962"/>
    <m/>
    <m/>
    <m/>
    <m/>
    <m/>
    <m/>
    <m/>
    <n v="-2820685.04"/>
    <m/>
    <m/>
    <m/>
    <x v="0"/>
    <m/>
    <m/>
    <m/>
    <n v="19211621.999999963"/>
    <m/>
    <m/>
    <n v="17653552"/>
    <n v="1558069.9999999627"/>
    <s v="Programa 3"/>
    <s v="Gestión del Financiamiento"/>
    <x v="6"/>
    <s v="GF0306"/>
    <s v="Ejecutar 90% PRESU SUPERAVIT 7169 GF"/>
    <s v="GF0101"/>
    <s v="Ejecutar el 90% del Plan de Trabajo de la Unidad de Gestión del Financiamiento"/>
    <s v="Según convocatorias del MICITT"/>
  </r>
  <r>
    <s v="Unidad de Gestión del Financiamiento"/>
    <s v="Previsión de desastres"/>
    <s v="Pagos via Tesoro Digital "/>
    <s v="COMISION DE CAPACITACION "/>
    <d v="2020-01-06T00:00:00"/>
    <x v="4"/>
    <s v="6.02.02 Becas a terceras personas"/>
    <n v="400000000"/>
    <m/>
    <m/>
    <n v="-232640485"/>
    <m/>
    <m/>
    <m/>
    <n v="-109432896"/>
    <m/>
    <m/>
    <m/>
    <m/>
    <x v="0"/>
    <n v="-6871680"/>
    <m/>
    <m/>
    <n v="51054939"/>
    <m/>
    <m/>
    <n v="8756000"/>
    <n v="42298939"/>
    <s v="Programa 3"/>
    <s v="Gestión del Financiamiento"/>
    <x v="5"/>
    <s v="GF0302"/>
    <s v="Ejecutar 90% PRESU TC FONDO INCENTIVOS GF"/>
    <s v="GF0101"/>
    <s v="Ejecutar el 90% del Plan de Trabajo de la Unidad de Gestión del Financiamiento"/>
    <s v="Según convocatorias del MICITT"/>
  </r>
  <r>
    <s v="Unidad de Gestión del Financiamiento"/>
    <s v="Previsión de desastres"/>
    <s v="Pagos via Tesoro Digital "/>
    <s v="COMISION DE CAPACITACION "/>
    <d v="2020-01-06T00:00:00"/>
    <x v="4"/>
    <s v="6.02.02 Becas a terceras personas"/>
    <n v="50000000"/>
    <m/>
    <m/>
    <m/>
    <m/>
    <m/>
    <m/>
    <m/>
    <m/>
    <m/>
    <m/>
    <m/>
    <x v="0"/>
    <m/>
    <m/>
    <m/>
    <n v="50000000"/>
    <m/>
    <m/>
    <m/>
    <n v="50000000"/>
    <s v="Programa 3"/>
    <s v="Gestión del Financiamiento"/>
    <x v="9"/>
    <s v="GF0303"/>
    <s v="Ejecutar 90% PRESU TC 9028 GF"/>
    <s v="GF0101"/>
    <s v="Ejecutar el 90% del Plan de Trabajo de la Unidad de Gestión del Financiamiento"/>
    <s v="Según convocatorias de CCSS-MICITT-"/>
  </r>
  <r>
    <s v="Unidad de Vinculación y Asesoría"/>
    <s v="Premios Nacionales e Internacionales"/>
    <s v="Premios Nacionales e Internacionales"/>
    <s v="CERDAS LÓPEZ MAXIMILIANO FRANCISCO"/>
    <d v="2020-04-01T00:00:00"/>
    <x v="4"/>
    <s v="6.02.99 Otras transferencias a personas"/>
    <n v="598000"/>
    <m/>
    <m/>
    <m/>
    <m/>
    <m/>
    <m/>
    <m/>
    <m/>
    <m/>
    <m/>
    <m/>
    <x v="0"/>
    <m/>
    <m/>
    <m/>
    <n v="598000"/>
    <m/>
    <m/>
    <m/>
    <n v="598000"/>
    <s v="Programa 1"/>
    <s v="Vinculación y Asesoría"/>
    <x v="0"/>
    <s v="VA0101"/>
    <s v="Ejecutar 90% PRESU-TC-5048 VA"/>
    <s v="VA0101"/>
    <s v="Ejecutar el 90% del Plan de Trabajo de la Unidad de Vinculación y Asesoría"/>
    <s v="Premio Joven Científico $1500 de contraparte del Conicit. Acuerdo Consejo Director pendiente."/>
  </r>
  <r>
    <s v="Unidad de Vinculación y Asesoría"/>
    <s v="Premios Nacionales e Internacionales"/>
    <s v="Premios Nacionales e Internacionales"/>
    <s v="CERDAS LÓPEZ MAXIMILIANO FRANCISCO"/>
    <d v="2020-04-01T00:00:00"/>
    <x v="4"/>
    <s v="6.02.99 Otras transferencias a personas"/>
    <n v="598000"/>
    <m/>
    <m/>
    <m/>
    <m/>
    <m/>
    <m/>
    <m/>
    <m/>
    <m/>
    <m/>
    <m/>
    <x v="0"/>
    <m/>
    <m/>
    <m/>
    <n v="598000"/>
    <m/>
    <m/>
    <m/>
    <n v="598000"/>
    <s v="Programa 1"/>
    <s v="Vinculación y Asesoría"/>
    <x v="0"/>
    <s v="VA0101"/>
    <s v="Ejecutar 90% PRESU-TC-5048 VA"/>
    <s v="VA0101"/>
    <s v="Ejecutar el 90% del Plan de Trabajo de la Unidad de Vinculación y Asesoría"/>
    <s v="Premio Joven Tecnológico $1500 de contraparte del Conicit. Acuerdo Consejo Director pendiente."/>
  </r>
  <r>
    <s v="Unidad de Vinculación y Asesoría"/>
    <s v="Premios Nacionales e Internacionales"/>
    <s v="Premios Nacionales e Internacionales"/>
    <s v="CERDAS LÓPEZ MAXIMILIANO FRANCISCO"/>
    <d v="2020-04-01T00:00:00"/>
    <x v="4"/>
    <s v="6.02.99 Otras transferencias a personas"/>
    <n v="2990000"/>
    <m/>
    <m/>
    <m/>
    <m/>
    <m/>
    <m/>
    <n v="-2990000"/>
    <m/>
    <m/>
    <m/>
    <m/>
    <x v="0"/>
    <m/>
    <m/>
    <m/>
    <n v="0"/>
    <m/>
    <m/>
    <m/>
    <n v="0"/>
    <s v="Programa 1"/>
    <s v="Vinculación y Asesoría"/>
    <x v="5"/>
    <s v="VA0104"/>
    <s v="Ejecutar 90% PRESU TC FONDO INCENTIVOS VA"/>
    <s v="VA0101"/>
    <s v="Ejecutar el 90% del Plan de Trabajo de la Unidad de Vinculación y Asesoría"/>
    <s v="Premio Empresa Editorial de acuerdo al artículo 62 de la Ley 7169.  Para el 2020 se está proponiendo aumentar el Premio de $2000 a $5000 (negociación con el MICITT), por fondos de incentivos."/>
  </r>
  <r>
    <m/>
    <m/>
    <m/>
    <m/>
    <m/>
    <x v="4"/>
    <s v="6.02.99 Otras transferencias a personas"/>
    <m/>
    <m/>
    <m/>
    <m/>
    <m/>
    <m/>
    <m/>
    <m/>
    <m/>
    <m/>
    <m/>
    <m/>
    <x v="0"/>
    <n v="7128320"/>
    <m/>
    <m/>
    <n v="7128320"/>
    <m/>
    <m/>
    <n v="6995000"/>
    <n v="133320"/>
    <s v="Programa 1"/>
    <s v="Vinculación y Asesoría"/>
    <x v="6"/>
    <s v="VA0106"/>
    <m/>
    <s v="VA0101"/>
    <m/>
    <s v="Premio Nacional de Ciencia y Tecnología"/>
  </r>
  <r>
    <s v="Unidad de Vinculación y Asesoría"/>
    <s v="Premios Nacionales e Internacionales"/>
    <s v="Premios Nacionales e Internacionales"/>
    <s v="ALFARO ALFARO SEIDY MARÍA"/>
    <d v="2020-04-01T00:00:00"/>
    <x v="4"/>
    <s v="6.02.99 Otras transferencias a personas"/>
    <n v="15000000"/>
    <m/>
    <m/>
    <m/>
    <m/>
    <m/>
    <m/>
    <n v="-15000000"/>
    <m/>
    <m/>
    <m/>
    <m/>
    <x v="0"/>
    <n v="6871680"/>
    <m/>
    <m/>
    <n v="6871680"/>
    <m/>
    <m/>
    <m/>
    <n v="6871680"/>
    <s v="Programa 1"/>
    <s v="Vinculación y Asesoría"/>
    <x v="5"/>
    <s v="VA0104"/>
    <s v="Ejecutar 90% PRESU TC FONDO INCENTIVOS VA"/>
    <s v="VA0101"/>
    <s v="Ejecutar el 90% del Plan de Trabajo de la Unidad de Vinculación y Asesoría"/>
    <s v="Premio Nacional de Ciencia y Tecnología. Ley 7169 por un monto de ¢15.000.000 para dos galardonados en las áreas de Ciencia y Tecnología, con fondos de Incentivos, MICITT."/>
  </r>
  <r>
    <s v="Unidad de Vinculación y Asesoría"/>
    <s v="Premios Nacionales e Internacionales"/>
    <s v="Premios Nacionales e Internacionales"/>
    <s v="ALFARO ALFARO SEIDY MARÍA"/>
    <d v="2020-04-01T00:00:00"/>
    <x v="4"/>
    <s v="6.02.99 Otras transferencias a personas"/>
    <n v="3289000"/>
    <m/>
    <m/>
    <m/>
    <m/>
    <m/>
    <m/>
    <m/>
    <m/>
    <m/>
    <m/>
    <m/>
    <x v="0"/>
    <m/>
    <m/>
    <n v="-3289000"/>
    <n v="0"/>
    <m/>
    <m/>
    <m/>
    <n v="0"/>
    <s v="Programa 1"/>
    <s v="Vinculación y Asesoría"/>
    <x v="2"/>
    <s v="VA0102"/>
    <s v="Ejecutar 90% del PRESU-TC 3% PROPYME VA"/>
    <s v="VA0101"/>
    <s v="Ejecutar el 90% del Plan de Trabajo de la Unidad de Vinculación y Asesoría"/>
    <s v="Premio a la innovación y la tecnología que otorga el Conicit en el marco del Premio a la Excelencia de la Cámara de Industrias, $5.500, correspondiente a $3.000 a la categoría de Empresa Mediana  y $2500 categoría Empresa Pequeña. Ley 8262."/>
  </r>
  <r>
    <s v="Unidad de Gestión del Desarrollo Humano"/>
    <s v="Derechos laborales"/>
    <s v="Jubilación Juan José, Max Cerdas"/>
    <s v="VILLEGAS SÁNCHEZ NATALIA"/>
    <d v="2020-01-06T00:00:00"/>
    <x v="4"/>
    <s v="6.03.01 Prestaciones legales"/>
    <n v="3000000"/>
    <m/>
    <m/>
    <n v="-2500000"/>
    <m/>
    <m/>
    <m/>
    <m/>
    <n v="300000"/>
    <m/>
    <m/>
    <m/>
    <x v="0"/>
    <m/>
    <m/>
    <m/>
    <n v="800000"/>
    <m/>
    <m/>
    <n v="659350.29"/>
    <n v="140649.70999999996"/>
    <s v="Programa 2"/>
    <s v="Gestión del Desarrollo Humano"/>
    <x v="3"/>
    <s v="DH0102"/>
    <s v="Ejecutar el 90% PRESU SUPERAVIT 5048 GDH"/>
    <s v="DH0101"/>
    <s v="Ejecutar el 90% del Plan de Trabajo de Gestión del Desarrollo Humano"/>
    <s v="Jubilaciones Juan José Madrigal, Max Cerdas,"/>
  </r>
  <r>
    <s v="Dirección de Promoción"/>
    <s v="Derechos laborales"/>
    <s v="Incapacidades"/>
    <s v="VICENTE LEÓN GUILLERMO ARTURO"/>
    <d v="2020-01-01T00:00:00"/>
    <x v="4"/>
    <s v="6.03.99 Otras prestaciones"/>
    <n v="2781071.87"/>
    <n v="2000000"/>
    <n v="6500000"/>
    <m/>
    <m/>
    <m/>
    <m/>
    <m/>
    <m/>
    <m/>
    <m/>
    <m/>
    <x v="0"/>
    <n v="-428627.17"/>
    <m/>
    <m/>
    <n v="10852444.700000001"/>
    <m/>
    <m/>
    <n v="6696138.0899999999"/>
    <n v="4156306.6100000013"/>
    <s v="Programa 1"/>
    <s v="Dirección de Promción"/>
    <x v="0"/>
    <s v="DP0101"/>
    <s v="Ejecutar 90% PRESU-planilla TC-5048 DP"/>
    <s v="DH0101"/>
    <s v="Ejecutar el 90% del Plan de Trabajo de Gestión del Desarrollo Humano"/>
    <s v="Pago de incapacidades"/>
  </r>
  <r>
    <s v="Dirección de Soporte Administrativo"/>
    <s v="Derechos laborales"/>
    <s v="Incapacidades"/>
    <s v="DIAZ DIAZ MARIA GABRIELA"/>
    <d v="2020-01-01T00:00:00"/>
    <x v="4"/>
    <s v="6.03.99 Otras prestaciones"/>
    <n v="2781071.88"/>
    <n v="1000000"/>
    <n v="6250000"/>
    <m/>
    <m/>
    <m/>
    <m/>
    <m/>
    <m/>
    <m/>
    <m/>
    <m/>
    <x v="0"/>
    <m/>
    <m/>
    <m/>
    <n v="10031071.879999999"/>
    <m/>
    <m/>
    <n v="5737193.29"/>
    <n v="4293878.5899999989"/>
    <s v="Programa 2"/>
    <s v="Dirección de Soporte Administrativo"/>
    <x v="0"/>
    <s v="DSA0101"/>
    <s v="Ejecutar 90% PRESU-planilla TC-5048 DSA"/>
    <s v="DH0101"/>
    <s v="Ejecutar el 90% del Plan de Trabajo de Gestión del Desarrollo Humano"/>
    <s v="Pago de incapacidades"/>
  </r>
  <r>
    <s v="Unidad de Gestión del Financiamiento"/>
    <s v="Previsión de desastres"/>
    <s v="Pagos via Tesoro Digital "/>
    <s v="COMISION DE CAPACITACION "/>
    <d v="2020-01-06T00:00:00"/>
    <x v="4"/>
    <s v="6.04.01 Transferencias corrientes a asociaciones"/>
    <n v="30000000"/>
    <m/>
    <m/>
    <m/>
    <m/>
    <m/>
    <m/>
    <n v="-30000000"/>
    <m/>
    <m/>
    <m/>
    <m/>
    <x v="0"/>
    <m/>
    <m/>
    <m/>
    <n v="0"/>
    <m/>
    <m/>
    <m/>
    <n v="0"/>
    <s v="Programa 3"/>
    <s v="Gestión del Financiamiento"/>
    <x v="5"/>
    <s v="GF0302"/>
    <s v="Ejecutar 90% PRESU TC FONDO INCENTIVOS GF"/>
    <s v="GF0101"/>
    <s v="Ejecutar el 90% del Plan de Trabajo de la Unidad de Gestión del Financiamiento"/>
    <s v="Según convocatorias del MICITT"/>
  </r>
  <r>
    <m/>
    <m/>
    <m/>
    <m/>
    <m/>
    <x v="4"/>
    <s v="6.04.02 Transferencias corrientes a fundaciones"/>
    <n v="0"/>
    <m/>
    <m/>
    <m/>
    <m/>
    <m/>
    <m/>
    <n v="10000000"/>
    <m/>
    <m/>
    <m/>
    <m/>
    <x v="0"/>
    <m/>
    <n v="28017383.039999999"/>
    <m/>
    <n v="38017383.039999999"/>
    <m/>
    <m/>
    <n v="29151234.120000001"/>
    <n v="8866148.9199999981"/>
    <s v="Programa 3"/>
    <s v="Gestión del Financiamiento"/>
    <x v="6"/>
    <s v="GF0306"/>
    <s v="Ejecutar 90% PRESU SUPERAVIT 7169 GF"/>
    <s v="GF0101"/>
    <s v="Ejecutar el 90% del Plan de Trabajo de la Unidad de Gestión del Financiamiento"/>
    <s v="Según convocatorias del MICITT"/>
  </r>
  <r>
    <s v="Unidad de Gestión del Financiamiento"/>
    <s v="Previsión de desastres"/>
    <s v="Pagos via Tesoro Digital "/>
    <s v="COMISION DE CAPACITACION "/>
    <d v="2020-01-06T00:00:00"/>
    <x v="4"/>
    <s v="6.04.02 Transferencias corrientes a fundaciones"/>
    <n v="84777204"/>
    <m/>
    <m/>
    <n v="-17191903.879999999"/>
    <m/>
    <m/>
    <m/>
    <m/>
    <m/>
    <m/>
    <m/>
    <m/>
    <x v="0"/>
    <m/>
    <n v="39186023.880000003"/>
    <m/>
    <n v="106771324"/>
    <n v="1801523"/>
    <n v="0.97"/>
    <n v="77604749.030000001"/>
    <n v="27365051"/>
    <s v="Programa 3"/>
    <s v="Gestión del Financiamiento"/>
    <x v="5"/>
    <s v="GF0302"/>
    <s v="Ejecutar 90% PRESU TC FONDO INCENTIVOS GF"/>
    <s v="GF0101"/>
    <s v="Ejecutar el 90% del Plan de Trabajo de la Unidad de Gestión del Financiamiento"/>
    <s v="Según convocatorias del MICITT"/>
  </r>
  <r>
    <m/>
    <m/>
    <m/>
    <m/>
    <m/>
    <x v="4"/>
    <s v="6.05.01 Transferencias corrientes a empresas privadas"/>
    <m/>
    <m/>
    <m/>
    <m/>
    <m/>
    <m/>
    <m/>
    <m/>
    <m/>
    <m/>
    <m/>
    <m/>
    <x v="0"/>
    <m/>
    <m/>
    <n v="3289000"/>
    <n v="3289000"/>
    <m/>
    <m/>
    <n v="3289000"/>
    <n v="0"/>
    <s v="Programa 1"/>
    <s v="Vinculación y Asesoría"/>
    <x v="2"/>
    <s v="VA0102"/>
    <s v="Ejecutar 90% del PRESU-TC 3% PROPYME VA"/>
    <s v="VA0101"/>
    <s v="Ejecutar el 90% del Plan de Trabajo de la Unidad de Vinculación y Asesoría"/>
    <s v="Premio a la innovación y la tecnología que otorga el Conicit en el marco del Premio a la Excelencia de la Cámara de Industrias, $5.500, correspondiente a $3.000 a la categoría de Empresa Mediana  y $2500 categoría Empresa Pequeña. Ley 8262."/>
  </r>
  <r>
    <s v="Unidad de Gestión del Financiamiento"/>
    <s v="Previsión de desastres"/>
    <s v="Pagos via Tesoro Digital "/>
    <s v="COMISION DE CAPACITACION "/>
    <d v="2020-01-06T00:00:00"/>
    <x v="4"/>
    <s v="6.05.01 Transferencias corrientes a empresas privadas"/>
    <n v="99999999"/>
    <m/>
    <m/>
    <n v="-50000000"/>
    <m/>
    <m/>
    <m/>
    <m/>
    <m/>
    <m/>
    <m/>
    <m/>
    <x v="0"/>
    <m/>
    <m/>
    <m/>
    <n v="49999999"/>
    <m/>
    <m/>
    <m/>
    <n v="49999999"/>
    <s v="Programa 3"/>
    <s v="Gestión del Financiamiento"/>
    <x v="7"/>
    <s v="GF0305"/>
    <s v="Ejecutar 90% PRESU SUPERAVIT 9028 GF"/>
    <s v="GF0101"/>
    <s v="Ejecutar el 90% del Plan de Trabajo de la Unidad de Gestión del Financiamiento"/>
    <s v="Según convocatorias de CCSS-MICITT-"/>
  </r>
  <r>
    <s v="Unidad de Gestión del Financiamiento"/>
    <s v="Previsión de desastres"/>
    <s v="Pagos via Tesoro Digital "/>
    <s v="COMISION DE CAPACITACION "/>
    <d v="2020-01-06T00:00:00"/>
    <x v="4"/>
    <s v="6.05.01 Transferencias corrientes a empresas privadas"/>
    <n v="200000000"/>
    <n v="-200000000"/>
    <m/>
    <n v="35511483"/>
    <m/>
    <m/>
    <m/>
    <m/>
    <m/>
    <m/>
    <m/>
    <m/>
    <x v="0"/>
    <m/>
    <m/>
    <m/>
    <n v="35511483"/>
    <m/>
    <m/>
    <n v="35511483"/>
    <n v="0"/>
    <s v="Programa 3"/>
    <s v="Gestión del Financiamiento"/>
    <x v="5"/>
    <s v="GF0302"/>
    <s v="Ejecutar 90% PRESU TC FONDO INCENTIVOS GF"/>
    <s v="GF0101"/>
    <s v="Ejecutar el 90% del Plan de Trabajo de la Unidad de Gestión del Financiamiento"/>
    <s v="Según convocatorias del MICITT"/>
  </r>
  <r>
    <s v="Asesoría Legal"/>
    <s v="Operativa legal"/>
    <s v="Contingencias"/>
    <s v="RAMOS BRENES MARIA DESIRÉE"/>
    <d v="2020-01-01T00:00:00"/>
    <x v="4"/>
    <s v="6.06.01 Indemnizaciones"/>
    <n v="1000000"/>
    <m/>
    <m/>
    <n v="2500000"/>
    <m/>
    <m/>
    <m/>
    <m/>
    <m/>
    <m/>
    <m/>
    <m/>
    <x v="0"/>
    <m/>
    <m/>
    <m/>
    <n v="3500000"/>
    <m/>
    <m/>
    <n v="3500000"/>
    <n v="0"/>
    <s v="Programa 2"/>
    <s v="Asesoría Legal"/>
    <x v="3"/>
    <s v="AL0302"/>
    <s v="Ejecutar 90% PRESU 5048 SUPERAVIT AL"/>
    <s v="AL0301"/>
    <s v="Ejecución del 90% del Plan de Trabajo de la Asesoría Legal"/>
    <s v="Monto previsto para contingencias ante denuncias, contrademandas, etc."/>
  </r>
  <r>
    <m/>
    <m/>
    <m/>
    <m/>
    <m/>
    <x v="4"/>
    <s v="6.06.01 Indemnizaciones"/>
    <n v="0"/>
    <m/>
    <m/>
    <m/>
    <m/>
    <m/>
    <m/>
    <m/>
    <n v="1500000"/>
    <m/>
    <m/>
    <m/>
    <x v="0"/>
    <m/>
    <m/>
    <m/>
    <n v="1500000"/>
    <m/>
    <m/>
    <n v="483129.51"/>
    <n v="1016870.49"/>
    <s v="Programa 2"/>
    <s v="Asesoría Legal"/>
    <x v="0"/>
    <s v="AL0301"/>
    <m/>
    <s v="AL0101"/>
    <m/>
    <s v="eventual pago de intereses y otros extremos a exfuncionario"/>
  </r>
  <r>
    <m/>
    <m/>
    <m/>
    <m/>
    <m/>
    <x v="4"/>
    <s v="6.04.02 Transferencias corrientes a fundaciones"/>
    <m/>
    <m/>
    <m/>
    <m/>
    <m/>
    <m/>
    <m/>
    <m/>
    <m/>
    <m/>
    <m/>
    <m/>
    <x v="0"/>
    <n v="1400000"/>
    <m/>
    <m/>
    <n v="1400000"/>
    <m/>
    <m/>
    <n v="1216900"/>
    <n v="183100"/>
    <s v="Programa 1"/>
    <s v="Vinculación y Asesoría"/>
    <x v="6"/>
    <s v="VA0106"/>
    <s v="VA0101"/>
    <s v="VA0101"/>
    <s v="Premio Nacional de Ciencia y Tecnología"/>
    <s v="Premio Editorial "/>
  </r>
  <r>
    <s v="Unidad de Vinculación y Asesoría"/>
    <s v="Consecución de Recursos Técnicos y Financieros."/>
    <s v="Consecución de Recursos Técnicos y Financieros."/>
    <s v="ALFARO ALFARO SEIDY MARÍA"/>
    <d v="2020-01-01T00:00:00"/>
    <x v="4"/>
    <s v="6.07.01 Transferencias corrientes a organismos internacionales"/>
    <n v="239200"/>
    <m/>
    <m/>
    <m/>
    <m/>
    <m/>
    <m/>
    <m/>
    <m/>
    <m/>
    <m/>
    <m/>
    <x v="0"/>
    <m/>
    <m/>
    <m/>
    <n v="239200"/>
    <m/>
    <m/>
    <n v="181260"/>
    <n v="57940"/>
    <s v="Programa 1"/>
    <s v="Vinculación y Asesoría"/>
    <x v="0"/>
    <s v="VA0101"/>
    <s v="Ejecutar 90% PRESU-TC-5048 VA"/>
    <s v="VA0101"/>
    <s v="Ejecutar el 90% del Plan de Trabajo de la Unidad de Vinculación y Asesoría"/>
    <s v="Consecución de recursos por medio de afiliaciones internacionales: Asociación Interciencia $300  y la International Foundation for Science, Suecia (IFS) $100"/>
  </r>
  <r>
    <s v="Unidad de Finanzas"/>
    <s v="Compromiso legal"/>
    <s v="Pagos via Tesoro Digital "/>
    <s v="SOLÍS CAMPOS PABLO ANDRÉS"/>
    <d v="2020-01-06T00:00:00"/>
    <x v="4"/>
    <s v="6.07.01 Transferencias corrientes a organismos internacionales"/>
    <n v="5484708"/>
    <m/>
    <m/>
    <m/>
    <m/>
    <m/>
    <m/>
    <m/>
    <n v="1004895.31"/>
    <m/>
    <m/>
    <m/>
    <x v="0"/>
    <n v="1000000"/>
    <m/>
    <m/>
    <n v="7489603.3100000005"/>
    <m/>
    <m/>
    <n v="7489603.3099999996"/>
    <n v="0"/>
    <s v="Programa 2"/>
    <s v="Finanzas"/>
    <x v="3"/>
    <s v="FI0102"/>
    <s v="Ejecutar 90% PRESU SUPERAVI 5048 FI"/>
    <s v="FI0101"/>
    <s v="Ejecutar el 90% del Plan de Trabajo de la Unidad de Finanzas"/>
    <s v="Pago de cuotas de Organismos Internacionales para el año 2020. Ministerio de Hacienda de conformidad con lo establecido en la Ley 3418 por concepto de cuotas de Organismos Internacionales para el año 2020. Se estimó el monto cancelado para el período 2019. "/>
  </r>
  <r>
    <m/>
    <m/>
    <m/>
    <m/>
    <m/>
    <x v="4"/>
    <s v="6.07.01 Transferencias corrientes a organismos internacionales"/>
    <m/>
    <m/>
    <m/>
    <m/>
    <m/>
    <m/>
    <m/>
    <m/>
    <n v="81769.52"/>
    <m/>
    <m/>
    <m/>
    <x v="0"/>
    <n v="428627.17"/>
    <m/>
    <m/>
    <n v="510396.69"/>
    <m/>
    <m/>
    <n v="510396.69"/>
    <n v="0"/>
    <s v="Programa 2"/>
    <s v="Finanzas"/>
    <x v="0"/>
    <s v="FI0103"/>
    <s v="Ejecutar 90% PRESU TC 5048 FI"/>
    <s v="FI0101"/>
    <s v="Ejecutar el 90% del Plan de Trabajo de la Unidad de Finanzas"/>
    <s v="Pago de cuotas de Organismos Internacionales para el año 2020. Ministerio de Hacienda de conformidad con lo establecido en la Ley 3418 por concepto de cuotas de Organismos Internacionales para el año 2020. Se estimó el monto cancelado para el período 2019. "/>
  </r>
  <r>
    <m/>
    <m/>
    <m/>
    <m/>
    <m/>
    <x v="5"/>
    <s v="9.02.01 Sumas libres sin asignación presupuestaria"/>
    <n v="8713.5200000000186"/>
    <m/>
    <m/>
    <m/>
    <m/>
    <m/>
    <m/>
    <m/>
    <n v="-8713.52"/>
    <m/>
    <m/>
    <m/>
    <x v="0"/>
    <m/>
    <m/>
    <m/>
    <n v="1.8189894035458565E-11"/>
    <m/>
    <m/>
    <m/>
    <n v="1.8189894035458565E-11"/>
    <s v="Programa 2"/>
    <s v="TICs"/>
    <x v="0"/>
    <s v="TC0101"/>
    <s v="Ejecutar 90% PRESU TC 5048 TIC"/>
    <s v="TC0101"/>
    <s v="Ejecutar el 90% del Plan de Trabajo de la Unidad de TIC"/>
    <s v="Por improbación del TC"/>
  </r>
  <r>
    <m/>
    <m/>
    <m/>
    <m/>
    <m/>
    <x v="5"/>
    <s v="9.02.01 Sumas libres sin asignación presupuestaria"/>
    <n v="131640"/>
    <m/>
    <m/>
    <n v="-131640"/>
    <m/>
    <m/>
    <m/>
    <m/>
    <m/>
    <m/>
    <m/>
    <m/>
    <x v="0"/>
    <m/>
    <m/>
    <m/>
    <n v="0"/>
    <m/>
    <m/>
    <m/>
    <n v="0"/>
    <s v="Programa 2"/>
    <s v="Recursos Materiales y Servicios"/>
    <x v="0"/>
    <s v="RM0101"/>
    <s v="Ejecutar 90% PRESU TC 5048 RMS"/>
    <s v="RM0101"/>
    <s v="Ejecutar el 90% del Plan de Trabajo de la Unidad de Recursos Materiales y Servicios"/>
    <s v="Por improbación del TC"/>
  </r>
  <r>
    <m/>
    <m/>
    <m/>
    <m/>
    <m/>
    <x v="5"/>
    <s v="9.02.01 Sumas libres sin asignación presupuestaria"/>
    <n v="208320"/>
    <m/>
    <m/>
    <m/>
    <m/>
    <m/>
    <m/>
    <m/>
    <n v="-208320"/>
    <m/>
    <m/>
    <m/>
    <x v="0"/>
    <m/>
    <m/>
    <m/>
    <n v="0"/>
    <m/>
    <m/>
    <m/>
    <n v="0"/>
    <s v="Programa 1"/>
    <s v="Evaluación Técnica"/>
    <x v="1"/>
    <s v="ET0104"/>
    <s v="Ejecutar 90% PRESU-SUPERAVIT 3% PROPYME ET"/>
    <s v="ET0101"/>
    <s v="Ejecutar el 90% del Plan de Trabajo de la Unidad de Evaluación Técnica"/>
    <s v="Por improbación del TC"/>
  </r>
  <r>
    <m/>
    <m/>
    <m/>
    <m/>
    <m/>
    <x v="5"/>
    <s v="9.02.01 Sumas libres sin asignación presupuestaria"/>
    <n v="384553.00000000093"/>
    <m/>
    <m/>
    <m/>
    <m/>
    <m/>
    <m/>
    <m/>
    <n v="-384553"/>
    <m/>
    <m/>
    <m/>
    <x v="0"/>
    <m/>
    <m/>
    <m/>
    <n v="9.3132257461547852E-10"/>
    <m/>
    <m/>
    <m/>
    <n v="9.3132257461547852E-10"/>
    <s v="Programa 2"/>
    <s v="TICs"/>
    <x v="3"/>
    <s v="TC0102"/>
    <s v="Ejecutar 90% PRESU SUPERAVIT 5048 TIC"/>
    <s v="TC0101"/>
    <s v="Ejecutar el 90% del Plan de Trabajo de la Unidad de TIC"/>
    <s v="Por improbación del TC"/>
  </r>
  <r>
    <m/>
    <m/>
    <m/>
    <m/>
    <m/>
    <x v="5"/>
    <s v="9.02.01 Sumas libres sin asignación presupuestaria"/>
    <n v="167420"/>
    <m/>
    <m/>
    <m/>
    <m/>
    <m/>
    <m/>
    <m/>
    <m/>
    <m/>
    <m/>
    <m/>
    <x v="0"/>
    <m/>
    <m/>
    <m/>
    <n v="167420"/>
    <m/>
    <m/>
    <m/>
    <n v="167420"/>
    <s v="Programa 1"/>
    <s v="Vinculación y Asesoría"/>
    <x v="2"/>
    <s v="VA0102"/>
    <s v="Ejecutar 90% del PRESU-TC 3% PROPYME VA"/>
    <s v="VA0101"/>
    <s v="Ejecutar el 90% del Plan de Trabajo de la Unidad de Vinculación y Asesoría"/>
    <s v="Por improbación del TC"/>
  </r>
  <r>
    <m/>
    <m/>
    <m/>
    <m/>
    <m/>
    <x v="5"/>
    <s v="9.02.01 Sumas libres sin asignación presupuestaria"/>
    <n v="152200"/>
    <m/>
    <m/>
    <m/>
    <m/>
    <m/>
    <m/>
    <n v="-152200"/>
    <m/>
    <m/>
    <m/>
    <m/>
    <x v="0"/>
    <m/>
    <m/>
    <m/>
    <n v="0"/>
    <m/>
    <m/>
    <m/>
    <n v="0"/>
    <s v="Programa 1"/>
    <s v="Vinculación y Asesoría"/>
    <x v="5"/>
    <s v="VA0104"/>
    <s v="Ejecutar 90% PRESU TC FONDO INCENTIVOS VA"/>
    <s v="VA0101"/>
    <s v="Ejecutar el 90% del Plan de Trabajo de la Unidad de Vinculación y Asesoría"/>
    <s v="Por improbación del TC"/>
  </r>
  <r>
    <m/>
    <m/>
    <m/>
    <m/>
    <m/>
    <x v="5"/>
    <s v="9.02.01 Sumas libres sin asignación presupuestaria"/>
    <n v="73056"/>
    <m/>
    <m/>
    <m/>
    <m/>
    <m/>
    <m/>
    <m/>
    <n v="-73056"/>
    <m/>
    <m/>
    <m/>
    <x v="0"/>
    <m/>
    <m/>
    <m/>
    <n v="0"/>
    <m/>
    <m/>
    <m/>
    <n v="0"/>
    <s v="Programa 1"/>
    <s v="Vinculación y Asesoría"/>
    <x v="0"/>
    <s v="VA0101"/>
    <s v="Ejecutar 90% PRESU-TC-5048 VA"/>
    <s v="VA0101"/>
    <s v="Ejecutar el 90% del Plan de Trabajo de la Unidad de Vinculación y Asesoría"/>
    <s v="Por improbación del TC"/>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5" firstHeaderRow="0" firstDataRow="1" firstDataCol="1"/>
  <pivotFields count="36">
    <pivotField showAll="0"/>
    <pivotField showAll="0"/>
    <pivotField showAll="0"/>
    <pivotField showAll="0"/>
    <pivotField showAll="0"/>
    <pivotField axis="axisRow" showAll="0">
      <items count="7">
        <item h="1" x="0"/>
        <item h="1" x="1"/>
        <item h="1" x="2"/>
        <item h="1" x="3"/>
        <item h="1" x="4"/>
        <item x="5"/>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s>
  <rowFields count="1">
    <field x="5"/>
  </rowFields>
  <rowItems count="2">
    <i>
      <x v="5"/>
    </i>
    <i t="grand">
      <x/>
    </i>
  </rowItems>
  <colFields count="1">
    <field x="-2"/>
  </colFields>
  <colItems count="4">
    <i>
      <x/>
    </i>
    <i i="1">
      <x v="1"/>
    </i>
    <i i="2">
      <x v="2"/>
    </i>
    <i i="3">
      <x v="3"/>
    </i>
  </colItems>
  <dataFields count="4">
    <dataField name="Suma de Monto Aprobado Escenario 6" fld="7" baseField="0" baseItem="0"/>
    <dataField name="Suma de PRESUPUESTO TOTAL AJUSTADO" fld="23" baseField="0" baseItem="0"/>
    <dataField name="Suma de Ejecutado" fld="26" baseField="0" baseItem="0"/>
    <dataField name="Suma de Saldo Disponible" fld="2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B3:AK180" totalsRowCount="1" headerRowDxfId="72" dataDxfId="70" totalsRowDxfId="68" headerRowBorderDxfId="71" tableBorderDxfId="69">
  <autoFilter ref="B3:AK179">
    <filterColumn colId="30">
      <filters>
        <filter val="900 Superavit libre Ley 5048 CONICIT"/>
      </filters>
    </filterColumn>
  </autoFilter>
  <sortState ref="B4:Q220">
    <sortCondition ref="H5:H222"/>
  </sortState>
  <tableColumns count="36">
    <tableColumn id="1" name="Nombre de la Unidad" totalsRowLabel="Total" dataDxfId="67" totalsRowDxfId="66"/>
    <tableColumn id="16" name="Tema" dataDxfId="65" totalsRowDxfId="64"/>
    <tableColumn id="2" name="Nombre de la actividad" dataDxfId="63" totalsRowDxfId="62"/>
    <tableColumn id="3" name="Responsable" dataDxfId="61" totalsRowDxfId="60"/>
    <tableColumn id="4" name="Fecha de Inicio" dataDxfId="59" totalsRowDxfId="58"/>
    <tableColumn id="6" name="Partida" dataDxfId="57" totalsRowDxfId="56"/>
    <tableColumn id="7" name="Subpartidas" dataDxfId="55" totalsRowDxfId="54"/>
    <tableColumn id="27" name="Monto Aprobado Escenario 6" totalsRowLabel="₡2,535,735,877.19" dataDxfId="53" totalsRowDxfId="52"/>
    <tableColumn id="29" name="Modificación 01-2020" totalsRowFunction="sum" dataDxfId="51" totalsRowDxfId="50"/>
    <tableColumn id="8" name="Modificación 02-2020" totalsRowFunction="sum" dataDxfId="49" totalsRowDxfId="48"/>
    <tableColumn id="17" name="Modificación 03-2020" totalsRowFunction="sum" dataDxfId="47" totalsRowDxfId="46"/>
    <tableColumn id="19" name="Movimiento MN-02-2020" totalsRowFunction="sum" dataDxfId="45" totalsRowDxfId="44"/>
    <tableColumn id="25" name="Movimiento MN-03-2020" dataDxfId="43" totalsRowDxfId="42"/>
    <tableColumn id="20" name="Movimiento MN-04-2020" totalsRowFunction="sum" dataDxfId="41" totalsRowDxfId="40"/>
    <tableColumn id="18" name="PE-02-2020" totalsRowFunction="sum" dataDxfId="39" totalsRowDxfId="38"/>
    <tableColumn id="26" name="Modificación 04-2020" totalsRowFunction="sum" dataDxfId="37" totalsRowDxfId="36"/>
    <tableColumn id="31" name="Movimiento MN-05-2020" totalsRowFunction="sum" dataDxfId="35" totalsRowDxfId="34"/>
    <tableColumn id="30" name="Movimiento MN-06-2020" totalsRowFunction="sum" dataDxfId="33" totalsRowDxfId="32"/>
    <tableColumn id="33" name="Movimiento MN-07-2020" dataDxfId="31" totalsRowDxfId="30"/>
    <tableColumn id="35" name="Movimiento MN-07-2021" dataDxfId="29" totalsRowDxfId="28"/>
    <tableColumn id="32" name="Modificación 05-2020" totalsRowFunction="sum" dataDxfId="27" totalsRowDxfId="26"/>
    <tableColumn id="34" name="Modificación 06-2020" totalsRowFunction="sum" dataDxfId="25" totalsRowDxfId="24"/>
    <tableColumn id="36" name="Modificación 07-2020" totalsRowFunction="sum" dataDxfId="23" totalsRowDxfId="22"/>
    <tableColumn id="5" name="PRESUPUESTO TOTAL AJUSTADO" totalsRowFunction="sum" dataDxfId="21" totalsRowDxfId="20">
      <calculatedColumnFormula>SUM(Tabla2[[#This Row],[Monto Aprobado Escenario 6]:[Modificación 07-2020]])</calculatedColumnFormula>
    </tableColumn>
    <tableColumn id="15" name="Reservas" totalsRowFunction="sum" dataDxfId="19" totalsRowDxfId="18"/>
    <tableColumn id="14" name="Compromisos" totalsRowFunction="sum" dataDxfId="17" totalsRowDxfId="16"/>
    <tableColumn id="13" name="Ejecutado" totalsRowFunction="sum" dataDxfId="15" totalsRowDxfId="14"/>
    <tableColumn id="10" name="Saldo Disponible" totalsRowFunction="sum" dataDxfId="13" totalsRowDxfId="12">
      <calculatedColumnFormula>+Tabla2[[#This Row],[PRESUPUESTO TOTAL AJUSTADO]]-Tabla2[[#This Row],[Reservas]]-Tabla2[[#This Row],[Compromisos]]-Tabla2[[#This Row],[Ejecutado]]</calculatedColumnFormula>
    </tableColumn>
    <tableColumn id="11" name="Programa" dataDxfId="11" totalsRowDxfId="10"/>
    <tableColumn id="28" name="Unidad responsable" dataDxfId="9" totalsRowDxfId="8"/>
    <tableColumn id="12" name="Fuente de Ingresos" dataDxfId="7" totalsRowDxfId="6"/>
    <tableColumn id="22" name="Código Meta Sistema Administrativo" totalsRowDxfId="5"/>
    <tableColumn id="21" name="Nombre Meta Sistema Administrativo" totalsRowDxfId="4"/>
    <tableColumn id="23" name="Código Meta Planificación" totalsRowDxfId="3"/>
    <tableColumn id="24" name="Meta Planificación" totalsRowDxfId="2"/>
    <tableColumn id="9" name="Justificación detallada de la  solicitud de presupuesto" dataDxfId="1" totalsRow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8"/>
  <sheetViews>
    <sheetView workbookViewId="0">
      <selection activeCell="E13" sqref="E13"/>
    </sheetView>
  </sheetViews>
  <sheetFormatPr baseColWidth="10" defaultRowHeight="15" x14ac:dyDescent="0.25"/>
  <cols>
    <col min="1" max="1" width="23.42578125" bestFit="1" customWidth="1"/>
    <col min="2" max="2" width="35" style="1" bestFit="1" customWidth="1"/>
    <col min="3" max="3" width="38.28515625" style="1" bestFit="1" customWidth="1"/>
    <col min="4" max="4" width="17.85546875" style="1" bestFit="1" customWidth="1"/>
    <col min="5" max="5" width="24.140625" style="1" bestFit="1" customWidth="1"/>
    <col min="6" max="8" width="31.7109375" bestFit="1" customWidth="1"/>
    <col min="9" max="9" width="18.7109375" bestFit="1" customWidth="1"/>
    <col min="10" max="10" width="28.140625" bestFit="1" customWidth="1"/>
    <col min="11" max="12" width="31.7109375" bestFit="1" customWidth="1"/>
    <col min="13" max="13" width="33.140625" bestFit="1" customWidth="1"/>
    <col min="14" max="14" width="31.7109375" bestFit="1" customWidth="1"/>
    <col min="15" max="17" width="28.140625" bestFit="1" customWidth="1"/>
    <col min="18" max="18" width="46.85546875" style="1" customWidth="1"/>
    <col min="19" max="19" width="17.85546875" style="1" bestFit="1" customWidth="1"/>
    <col min="20" max="20" width="24.140625" style="1" bestFit="1" customWidth="1"/>
  </cols>
  <sheetData>
    <row r="3" spans="1:20" x14ac:dyDescent="0.25">
      <c r="A3" s="297" t="s">
        <v>1183</v>
      </c>
      <c r="B3" s="1" t="s">
        <v>1295</v>
      </c>
      <c r="C3" s="1" t="s">
        <v>1121</v>
      </c>
      <c r="D3" s="1" t="s">
        <v>1084</v>
      </c>
      <c r="E3" s="1" t="s">
        <v>1296</v>
      </c>
      <c r="R3"/>
      <c r="S3"/>
      <c r="T3"/>
    </row>
    <row r="4" spans="1:20" x14ac:dyDescent="0.25">
      <c r="A4" s="298" t="s">
        <v>1120</v>
      </c>
      <c r="B4" s="1">
        <v>1125902.5200000009</v>
      </c>
      <c r="C4" s="1">
        <v>167420.00000000096</v>
      </c>
      <c r="E4" s="1">
        <v>167420.00000000096</v>
      </c>
      <c r="R4"/>
      <c r="S4"/>
      <c r="T4"/>
    </row>
    <row r="5" spans="1:20" x14ac:dyDescent="0.25">
      <c r="A5" s="298" t="s">
        <v>1</v>
      </c>
      <c r="B5" s="1">
        <v>1125902.5200000009</v>
      </c>
      <c r="C5" s="1">
        <v>167420.00000000096</v>
      </c>
      <c r="E5" s="1">
        <v>167420.00000000096</v>
      </c>
      <c r="R5"/>
      <c r="S5"/>
      <c r="T5"/>
    </row>
    <row r="6" spans="1:20" x14ac:dyDescent="0.25">
      <c r="R6"/>
      <c r="S6"/>
      <c r="T6"/>
    </row>
    <row r="8" spans="1:20" x14ac:dyDescent="0.25">
      <c r="C8" s="1">
        <f>+GETPIVOTDATA("Suma de Monto Aprobado Escenario 6",$A$3)-GETPIVOTDATA("Suma de PRESUPUESTO TOTAL AJUSTADO",$A$3)</f>
        <v>958482.52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6"/>
  <sheetViews>
    <sheetView showGridLines="0" topLeftCell="A46" zoomScaleNormal="100" workbookViewId="0">
      <selection activeCell="D25" sqref="D25"/>
    </sheetView>
  </sheetViews>
  <sheetFormatPr baseColWidth="10" defaultRowHeight="15" x14ac:dyDescent="0.25"/>
  <cols>
    <col min="2" max="2" width="54.28515625" customWidth="1"/>
    <col min="3" max="3" width="20" style="1" customWidth="1"/>
    <col min="4" max="4" width="18" style="1" customWidth="1"/>
    <col min="5" max="6" width="19.7109375" style="1" customWidth="1"/>
    <col min="7" max="7" width="19.140625" style="1" customWidth="1"/>
    <col min="8" max="8" width="11.42578125" style="339"/>
    <col min="10" max="10" width="15.5703125" bestFit="1" customWidth="1"/>
  </cols>
  <sheetData>
    <row r="2" spans="2:10" ht="15.75" x14ac:dyDescent="0.25">
      <c r="B2" s="708" t="s">
        <v>1209</v>
      </c>
      <c r="C2" s="708"/>
      <c r="D2" s="708"/>
      <c r="E2" s="708"/>
      <c r="F2" s="708"/>
      <c r="G2" s="708"/>
      <c r="H2" s="708"/>
    </row>
    <row r="4" spans="2:10" ht="45" x14ac:dyDescent="0.25">
      <c r="B4" s="24" t="s">
        <v>1090</v>
      </c>
      <c r="C4" s="24" t="s">
        <v>1091</v>
      </c>
      <c r="D4" s="24" t="s">
        <v>1194</v>
      </c>
      <c r="E4" s="24" t="s">
        <v>1195</v>
      </c>
      <c r="F4" s="24" t="s">
        <v>1196</v>
      </c>
      <c r="G4" s="24" t="s">
        <v>29</v>
      </c>
      <c r="H4" s="24" t="s">
        <v>21</v>
      </c>
    </row>
    <row r="5" spans="2:10" ht="15.75" x14ac:dyDescent="0.25">
      <c r="B5" s="216" t="s">
        <v>1137</v>
      </c>
      <c r="C5" s="217">
        <f>+C6+C11+C16+C18+C20+C22+C24</f>
        <v>662874170.88999987</v>
      </c>
      <c r="D5" s="217">
        <f>+D6+D11+D16+D18+D20+D22+D24</f>
        <v>247941087.86999997</v>
      </c>
      <c r="E5" s="217">
        <f>+E6+E11+E16+E18+E20+E22+E24</f>
        <v>371634717.02000004</v>
      </c>
      <c r="F5" s="217">
        <f>+F6+F11+F16+F18+F20+F22+F24</f>
        <v>619575804.8900001</v>
      </c>
      <c r="G5" s="217">
        <f>+C5-F5</f>
        <v>43298365.999999762</v>
      </c>
      <c r="H5" s="336">
        <f>+F5/C5</f>
        <v>0.93468086719706434</v>
      </c>
    </row>
    <row r="6" spans="2:10" s="109" customFormat="1" ht="18" customHeight="1" x14ac:dyDescent="0.25">
      <c r="B6" s="335" t="s">
        <v>1197</v>
      </c>
      <c r="C6" s="224">
        <f>SUM(C7:C10)</f>
        <v>5290923.5199999996</v>
      </c>
      <c r="D6" s="224">
        <v>1096.48</v>
      </c>
      <c r="E6" s="224">
        <f>SUM(E7:E10)</f>
        <v>4246803.01</v>
      </c>
      <c r="F6" s="224">
        <f>SUM(D6:E6)</f>
        <v>4247899.49</v>
      </c>
      <c r="G6" s="224">
        <f>+C6-F6</f>
        <v>1043024.0299999993</v>
      </c>
      <c r="H6" s="337">
        <f>+F6/C6</f>
        <v>0.80286541167013514</v>
      </c>
    </row>
    <row r="7" spans="2:10" x14ac:dyDescent="0.25">
      <c r="B7" s="222" t="s">
        <v>1086</v>
      </c>
      <c r="C7" s="223">
        <v>1473803.52</v>
      </c>
      <c r="D7" s="223">
        <v>0</v>
      </c>
      <c r="E7" s="223">
        <f>957803.01-D7</f>
        <v>957803.01</v>
      </c>
      <c r="F7" s="223">
        <f>SUM(D7:E7)</f>
        <v>957803.01</v>
      </c>
      <c r="G7" s="223">
        <f>+C7-F7</f>
        <v>516000.51</v>
      </c>
      <c r="H7" s="338">
        <f>+F7/C7</f>
        <v>0.64988514208461112</v>
      </c>
    </row>
    <row r="8" spans="2:10" x14ac:dyDescent="0.25">
      <c r="B8" s="222" t="s">
        <v>1140</v>
      </c>
      <c r="C8" s="223">
        <v>360700</v>
      </c>
      <c r="D8" s="223">
        <v>1096.48</v>
      </c>
      <c r="E8" s="223">
        <f>1096.48-D8</f>
        <v>0</v>
      </c>
      <c r="F8" s="223">
        <f t="shared" ref="F8:F10" si="0">SUM(D8:E8)</f>
        <v>1096.48</v>
      </c>
      <c r="G8" s="223">
        <f t="shared" ref="G8:G10" si="1">+C8-F8</f>
        <v>359603.52</v>
      </c>
      <c r="H8" s="338">
        <f t="shared" ref="H8:H10" si="2">+F8/C8</f>
        <v>3.0398669254227892E-3</v>
      </c>
    </row>
    <row r="9" spans="2:10" x14ac:dyDescent="0.25">
      <c r="B9" s="222" t="s">
        <v>133</v>
      </c>
      <c r="C9" s="223">
        <v>3289000</v>
      </c>
      <c r="D9" s="223">
        <v>0</v>
      </c>
      <c r="E9" s="223">
        <f>3289000-D9</f>
        <v>3289000</v>
      </c>
      <c r="F9" s="223">
        <f t="shared" si="0"/>
        <v>3289000</v>
      </c>
      <c r="G9" s="223">
        <f t="shared" si="1"/>
        <v>0</v>
      </c>
      <c r="H9" s="338">
        <f t="shared" si="2"/>
        <v>1</v>
      </c>
      <c r="J9" s="2"/>
    </row>
    <row r="10" spans="2:10" x14ac:dyDescent="0.25">
      <c r="B10" s="222" t="s">
        <v>1087</v>
      </c>
      <c r="C10" s="223">
        <v>167420</v>
      </c>
      <c r="D10" s="223">
        <v>0</v>
      </c>
      <c r="E10" s="223">
        <v>0</v>
      </c>
      <c r="F10" s="223">
        <f t="shared" si="0"/>
        <v>0</v>
      </c>
      <c r="G10" s="223">
        <f t="shared" si="1"/>
        <v>167420</v>
      </c>
      <c r="H10" s="338">
        <f t="shared" si="2"/>
        <v>0</v>
      </c>
    </row>
    <row r="11" spans="2:10" s="109" customFormat="1" ht="18" customHeight="1" x14ac:dyDescent="0.25">
      <c r="B11" s="335" t="s">
        <v>1198</v>
      </c>
      <c r="C11" s="224">
        <f>SUM(C12:C15)</f>
        <v>510344547.36999995</v>
      </c>
      <c r="D11" s="224">
        <v>237210824.72999999</v>
      </c>
      <c r="E11" s="224">
        <f>SUM(E12:E15)</f>
        <v>241790931.40000007</v>
      </c>
      <c r="F11" s="224">
        <f>SUM(D11:E11)</f>
        <v>479001756.13000005</v>
      </c>
      <c r="G11" s="224">
        <f>+C11-F11</f>
        <v>31342791.23999989</v>
      </c>
      <c r="H11" s="337">
        <f>+F11/C11</f>
        <v>0.93858503749766453</v>
      </c>
    </row>
    <row r="12" spans="2:10" x14ac:dyDescent="0.25">
      <c r="B12" s="222" t="s">
        <v>1138</v>
      </c>
      <c r="C12" s="223">
        <v>496374872.02999997</v>
      </c>
      <c r="D12" s="223">
        <v>230501416.05999997</v>
      </c>
      <c r="E12" s="223">
        <f>471245634.22-D12</f>
        <v>240744218.16000006</v>
      </c>
      <c r="F12" s="223">
        <f>SUM(D12:E12)</f>
        <v>471245634.22000003</v>
      </c>
      <c r="G12" s="223">
        <f>+C12-F12</f>
        <v>25129237.809999943</v>
      </c>
      <c r="H12" s="338">
        <f>+F12/C12</f>
        <v>0.94937447637663419</v>
      </c>
    </row>
    <row r="13" spans="2:10" x14ac:dyDescent="0.25">
      <c r="B13" s="222" t="s">
        <v>1086</v>
      </c>
      <c r="C13" s="223">
        <v>1362030.64</v>
      </c>
      <c r="D13" s="223">
        <v>8000</v>
      </c>
      <c r="E13" s="223">
        <f>873453.24-D13</f>
        <v>865453.24</v>
      </c>
      <c r="F13" s="223">
        <f t="shared" ref="F13:F15" si="3">SUM(D13:E13)</f>
        <v>873453.24</v>
      </c>
      <c r="G13" s="223">
        <f t="shared" ref="G13:G15" si="4">+C13-F13</f>
        <v>488577.39999999991</v>
      </c>
      <c r="H13" s="338">
        <f t="shared" ref="H13:H15" si="5">+F13/C13</f>
        <v>0.64128751171119036</v>
      </c>
    </row>
    <row r="14" spans="2:10" x14ac:dyDescent="0.25">
      <c r="B14" s="222" t="s">
        <v>1140</v>
      </c>
      <c r="C14" s="223">
        <v>320000</v>
      </c>
      <c r="D14" s="223">
        <v>5270.58</v>
      </c>
      <c r="E14" s="223">
        <f>5270.58-D14</f>
        <v>0</v>
      </c>
      <c r="F14" s="223">
        <f t="shared" si="3"/>
        <v>5270.58</v>
      </c>
      <c r="G14" s="223">
        <f t="shared" si="4"/>
        <v>314729.42</v>
      </c>
      <c r="H14" s="338">
        <f t="shared" si="5"/>
        <v>1.6470562500000001E-2</v>
      </c>
    </row>
    <row r="15" spans="2:10" x14ac:dyDescent="0.25">
      <c r="B15" s="222" t="s">
        <v>133</v>
      </c>
      <c r="C15" s="223">
        <v>12287644.699999999</v>
      </c>
      <c r="D15" s="223">
        <v>6696138.0899999999</v>
      </c>
      <c r="E15" s="223">
        <f>6877398.09-D15</f>
        <v>181260</v>
      </c>
      <c r="F15" s="223">
        <f t="shared" si="3"/>
        <v>6877398.0899999999</v>
      </c>
      <c r="G15" s="223">
        <f t="shared" si="4"/>
        <v>5410246.6099999994</v>
      </c>
      <c r="H15" s="338">
        <f t="shared" si="5"/>
        <v>0.55970027274633027</v>
      </c>
    </row>
    <row r="16" spans="2:10" s="109" customFormat="1" ht="28.5" customHeight="1" x14ac:dyDescent="0.25">
      <c r="B16" s="227" t="s">
        <v>1199</v>
      </c>
      <c r="C16" s="228">
        <f>SUM(C17:C17)</f>
        <v>6871680</v>
      </c>
      <c r="D16" s="228">
        <f>SUM(D17:D17)</f>
        <v>0</v>
      </c>
      <c r="E16" s="228">
        <f>SUM(E17:E17)</f>
        <v>0</v>
      </c>
      <c r="F16" s="228">
        <f>+D16+E16</f>
        <v>0</v>
      </c>
      <c r="G16" s="228">
        <f>+C16-F16</f>
        <v>6871680</v>
      </c>
      <c r="H16" s="337">
        <f t="shared" ref="H16:H25" si="6">+F16/C16</f>
        <v>0</v>
      </c>
    </row>
    <row r="17" spans="2:8" x14ac:dyDescent="0.25">
      <c r="B17" s="222" t="s">
        <v>133</v>
      </c>
      <c r="C17" s="223">
        <v>6871680</v>
      </c>
      <c r="D17" s="223">
        <v>0</v>
      </c>
      <c r="E17" s="223">
        <v>0</v>
      </c>
      <c r="F17" s="223">
        <v>0</v>
      </c>
      <c r="G17" s="223">
        <f>+C17-F17</f>
        <v>6871680</v>
      </c>
      <c r="H17" s="338">
        <f t="shared" si="6"/>
        <v>0</v>
      </c>
    </row>
    <row r="18" spans="2:8" s="109" customFormat="1" ht="18" customHeight="1" x14ac:dyDescent="0.25">
      <c r="B18" s="335" t="s">
        <v>1200</v>
      </c>
      <c r="C18" s="224">
        <v>128750000</v>
      </c>
      <c r="D18" s="224">
        <v>10729166.66</v>
      </c>
      <c r="E18" s="224">
        <f>+E19</f>
        <v>114802083.34</v>
      </c>
      <c r="F18" s="224">
        <f>+D18+E18</f>
        <v>125531250</v>
      </c>
      <c r="G18" s="224">
        <f>+C18-F18</f>
        <v>3218750</v>
      </c>
      <c r="H18" s="337">
        <f t="shared" si="6"/>
        <v>0.97499999999999998</v>
      </c>
    </row>
    <row r="19" spans="2:8" x14ac:dyDescent="0.25">
      <c r="B19" s="222" t="s">
        <v>133</v>
      </c>
      <c r="C19" s="223">
        <v>128750000</v>
      </c>
      <c r="D19" s="223">
        <v>10729166.66</v>
      </c>
      <c r="E19" s="223">
        <f>125531250-D19</f>
        <v>114802083.34</v>
      </c>
      <c r="F19" s="223">
        <f>SUM(D19:E19)</f>
        <v>125531250</v>
      </c>
      <c r="G19" s="223">
        <f>+C19-F19</f>
        <v>3218750</v>
      </c>
      <c r="H19" s="338">
        <f t="shared" si="6"/>
        <v>0.97499999999999998</v>
      </c>
    </row>
    <row r="20" spans="2:8" s="109" customFormat="1" ht="18" customHeight="1" x14ac:dyDescent="0.25">
      <c r="B20" s="335" t="s">
        <v>27</v>
      </c>
      <c r="C20" s="224">
        <f>+C21</f>
        <v>88700</v>
      </c>
      <c r="D20" s="224"/>
      <c r="E20" s="224"/>
      <c r="F20" s="224"/>
      <c r="G20" s="224">
        <f>+G21</f>
        <v>88700</v>
      </c>
      <c r="H20" s="337">
        <f t="shared" si="6"/>
        <v>0</v>
      </c>
    </row>
    <row r="21" spans="2:8" x14ac:dyDescent="0.25">
      <c r="B21" s="222" t="s">
        <v>1140</v>
      </c>
      <c r="C21" s="223">
        <v>88700</v>
      </c>
      <c r="D21" s="223">
        <v>0</v>
      </c>
      <c r="E21" s="223">
        <v>0</v>
      </c>
      <c r="F21" s="223">
        <v>0</v>
      </c>
      <c r="G21" s="223">
        <f>+C21-F21</f>
        <v>88700</v>
      </c>
      <c r="H21" s="338">
        <f t="shared" si="6"/>
        <v>0</v>
      </c>
    </row>
    <row r="22" spans="2:8" s="108" customFormat="1" x14ac:dyDescent="0.25">
      <c r="B22" s="227" t="s">
        <v>138</v>
      </c>
      <c r="C22" s="228">
        <f>+C23</f>
        <v>8528320</v>
      </c>
      <c r="D22" s="228">
        <f>+D23</f>
        <v>0</v>
      </c>
      <c r="E22" s="228">
        <f>+E23</f>
        <v>8211900</v>
      </c>
      <c r="F22" s="228">
        <f>+D22+E22</f>
        <v>8211900</v>
      </c>
      <c r="G22" s="228">
        <f>+C22-F22</f>
        <v>316420</v>
      </c>
      <c r="H22" s="337">
        <f t="shared" si="6"/>
        <v>0.96289773366853026</v>
      </c>
    </row>
    <row r="23" spans="2:8" s="108" customFormat="1" x14ac:dyDescent="0.25">
      <c r="B23" s="222" t="s">
        <v>133</v>
      </c>
      <c r="C23" s="223">
        <v>8528320</v>
      </c>
      <c r="D23" s="223">
        <v>0</v>
      </c>
      <c r="E23" s="223">
        <v>8211900</v>
      </c>
      <c r="F23" s="223">
        <f>SUM(D23:E23)</f>
        <v>8211900</v>
      </c>
      <c r="G23" s="223">
        <f>+C23-F23</f>
        <v>316420</v>
      </c>
      <c r="H23" s="338">
        <f t="shared" si="6"/>
        <v>0.96289773366853026</v>
      </c>
    </row>
    <row r="24" spans="2:8" s="109" customFormat="1" ht="18" customHeight="1" x14ac:dyDescent="0.25">
      <c r="B24" s="335" t="s">
        <v>28</v>
      </c>
      <c r="C24" s="224">
        <v>3000000</v>
      </c>
      <c r="D24" s="224">
        <f>SUM(D25:D25)</f>
        <v>0</v>
      </c>
      <c r="E24" s="224">
        <f>SUM(E25:E25)</f>
        <v>2582999.27</v>
      </c>
      <c r="F24" s="224">
        <f>+E24+D24</f>
        <v>2582999.27</v>
      </c>
      <c r="G24" s="224">
        <f>+C24-F24</f>
        <v>417000.73</v>
      </c>
      <c r="H24" s="337">
        <f t="shared" si="6"/>
        <v>0.86099975666666673</v>
      </c>
    </row>
    <row r="25" spans="2:8" x14ac:dyDescent="0.25">
      <c r="B25" s="222" t="s">
        <v>1086</v>
      </c>
      <c r="C25" s="223">
        <v>3000000</v>
      </c>
      <c r="D25" s="223">
        <v>0</v>
      </c>
      <c r="E25" s="223">
        <f>2582999.27-D25</f>
        <v>2582999.27</v>
      </c>
      <c r="F25" s="223">
        <f>SUM(D25:E25)</f>
        <v>2582999.27</v>
      </c>
      <c r="G25" s="223">
        <f>+C25-F25</f>
        <v>417000.73</v>
      </c>
      <c r="H25" s="338">
        <f t="shared" si="6"/>
        <v>0.86099975666666673</v>
      </c>
    </row>
    <row r="26" spans="2:8" s="108" customFormat="1" x14ac:dyDescent="0.25">
      <c r="B26" s="222"/>
      <c r="C26" s="223"/>
      <c r="D26" s="223"/>
      <c r="E26" s="223"/>
      <c r="F26" s="223"/>
      <c r="G26" s="223"/>
      <c r="H26" s="338"/>
    </row>
    <row r="27" spans="2:8" s="108" customFormat="1" ht="45" x14ac:dyDescent="0.25">
      <c r="B27" s="24" t="s">
        <v>1090</v>
      </c>
      <c r="C27" s="24" t="s">
        <v>1091</v>
      </c>
      <c r="D27" s="24" t="s">
        <v>1194</v>
      </c>
      <c r="E27" s="24" t="s">
        <v>1195</v>
      </c>
      <c r="F27" s="24" t="s">
        <v>1196</v>
      </c>
      <c r="G27" s="24" t="s">
        <v>29</v>
      </c>
      <c r="H27" s="24" t="s">
        <v>21</v>
      </c>
    </row>
    <row r="28" spans="2:8" s="108" customFormat="1" ht="15.75" x14ac:dyDescent="0.25">
      <c r="B28" s="220" t="s">
        <v>1088</v>
      </c>
      <c r="C28" s="221">
        <f>+C29+C32+C37+C39+C44</f>
        <v>770520049.38190007</v>
      </c>
      <c r="D28" s="221">
        <f>+D29+D32+D37+D39+D44</f>
        <v>309664480.55999994</v>
      </c>
      <c r="E28" s="221">
        <f t="shared" ref="E28" si="7">+E29+E32+E37+E39+E44</f>
        <v>397549538.18000007</v>
      </c>
      <c r="F28" s="221">
        <f>+D28+E28</f>
        <v>707214018.74000001</v>
      </c>
      <c r="G28" s="221">
        <f t="shared" ref="G28:G33" si="8">+C28-F28</f>
        <v>63306030.641900063</v>
      </c>
      <c r="H28" s="340">
        <f t="shared" ref="H28:H33" si="9">+F28/C28</f>
        <v>0.91783986582479815</v>
      </c>
    </row>
    <row r="29" spans="2:8" ht="15.75" x14ac:dyDescent="0.25">
      <c r="B29" s="350" t="s">
        <v>1197</v>
      </c>
      <c r="C29" s="213">
        <f>SUM(C30:C31)</f>
        <v>8553470.6819000002</v>
      </c>
      <c r="D29" s="213">
        <f>SUM(D30:D31)</f>
        <v>162959.4</v>
      </c>
      <c r="E29" s="213">
        <f>SUM(E30:E31)</f>
        <v>2059218.8399999999</v>
      </c>
      <c r="F29" s="213">
        <f t="shared" ref="F29" si="10">SUM(F30:F31)</f>
        <v>2222178.2399999998</v>
      </c>
      <c r="G29" s="213">
        <f t="shared" si="8"/>
        <v>6331292.4419</v>
      </c>
      <c r="H29" s="341">
        <f t="shared" si="9"/>
        <v>0.25979842833884392</v>
      </c>
    </row>
    <row r="30" spans="2:8" s="109" customFormat="1" ht="18" customHeight="1" x14ac:dyDescent="0.25">
      <c r="B30" s="157" t="s">
        <v>1086</v>
      </c>
      <c r="C30" s="214">
        <v>7963977.5300000003</v>
      </c>
      <c r="D30" s="214">
        <v>158100</v>
      </c>
      <c r="E30" s="214">
        <f>2217318.84-D30</f>
        <v>2059218.8399999999</v>
      </c>
      <c r="F30" s="214">
        <f>+D30+E30</f>
        <v>2217318.84</v>
      </c>
      <c r="G30" s="214">
        <f t="shared" si="8"/>
        <v>5746658.6900000004</v>
      </c>
      <c r="H30" s="342">
        <f t="shared" si="9"/>
        <v>0.27841852034959219</v>
      </c>
    </row>
    <row r="31" spans="2:8" x14ac:dyDescent="0.25">
      <c r="B31" s="157" t="s">
        <v>1140</v>
      </c>
      <c r="C31" s="214">
        <v>589493.15189999994</v>
      </c>
      <c r="D31" s="214">
        <v>4859.3999999999996</v>
      </c>
      <c r="E31" s="214">
        <f>4859.4-D31</f>
        <v>0</v>
      </c>
      <c r="F31" s="214">
        <f>+D31+E31</f>
        <v>4859.3999999999996</v>
      </c>
      <c r="G31" s="214">
        <f t="shared" si="8"/>
        <v>584633.75189999992</v>
      </c>
      <c r="H31" s="338">
        <f t="shared" si="9"/>
        <v>8.2433527587854587E-3</v>
      </c>
    </row>
    <row r="32" spans="2:8" x14ac:dyDescent="0.25">
      <c r="B32" s="350" t="s">
        <v>1198</v>
      </c>
      <c r="C32" s="213">
        <f>SUM(C33:C36)</f>
        <v>699420441.33000004</v>
      </c>
      <c r="D32" s="213">
        <f>SUM(D33:D36)</f>
        <v>301957497.89999998</v>
      </c>
      <c r="E32" s="213">
        <f>SUM(E33:E36)</f>
        <v>345868398.75000006</v>
      </c>
      <c r="F32" s="213">
        <f>SUM(D32:E32)</f>
        <v>647825896.6500001</v>
      </c>
      <c r="G32" s="213">
        <f t="shared" si="8"/>
        <v>51594544.679999948</v>
      </c>
      <c r="H32" s="343">
        <f t="shared" si="9"/>
        <v>0.92623243240948305</v>
      </c>
    </row>
    <row r="33" spans="2:8" s="109" customFormat="1" ht="18" customHeight="1" x14ac:dyDescent="0.25">
      <c r="B33" s="157" t="s">
        <v>1138</v>
      </c>
      <c r="C33" s="214">
        <v>556801336.91999996</v>
      </c>
      <c r="D33" s="214">
        <v>246479701.72999996</v>
      </c>
      <c r="E33" s="214">
        <f>521658294.41-D33</f>
        <v>275178592.68000007</v>
      </c>
      <c r="F33" s="214">
        <f>SUM(D33:E33)</f>
        <v>521658294.41000003</v>
      </c>
      <c r="G33" s="214">
        <f t="shared" si="8"/>
        <v>35143042.509999931</v>
      </c>
      <c r="H33" s="342">
        <f t="shared" si="9"/>
        <v>0.93688405508435546</v>
      </c>
    </row>
    <row r="34" spans="2:8" x14ac:dyDescent="0.25">
      <c r="B34" s="157" t="s">
        <v>1086</v>
      </c>
      <c r="C34" s="214">
        <v>129463685.84</v>
      </c>
      <c r="D34" s="214">
        <v>51344779.57</v>
      </c>
      <c r="E34" s="214">
        <f>118543592.22-D34</f>
        <v>67198812.650000006</v>
      </c>
      <c r="F34" s="214">
        <f t="shared" ref="F34:F36" si="11">SUM(D34:E34)</f>
        <v>118543592.22</v>
      </c>
      <c r="G34" s="214">
        <f t="shared" ref="G34:G36" si="12">+C34-F34</f>
        <v>10920093.620000005</v>
      </c>
      <c r="H34" s="342">
        <f t="shared" ref="H34:H36" si="13">+F34/C34</f>
        <v>0.91565129982861915</v>
      </c>
    </row>
    <row r="35" spans="2:8" x14ac:dyDescent="0.25">
      <c r="B35" s="157" t="s">
        <v>1140</v>
      </c>
      <c r="C35" s="214">
        <v>1113950</v>
      </c>
      <c r="D35" s="214">
        <v>134802.54</v>
      </c>
      <c r="E35" s="214">
        <f>893290.53-D35</f>
        <v>758487.99</v>
      </c>
      <c r="F35" s="214">
        <f t="shared" si="11"/>
        <v>893290.53</v>
      </c>
      <c r="G35" s="214">
        <f t="shared" si="12"/>
        <v>220659.46999999997</v>
      </c>
      <c r="H35" s="342">
        <f t="shared" si="13"/>
        <v>0.80191259033170248</v>
      </c>
    </row>
    <row r="36" spans="2:8" x14ac:dyDescent="0.25">
      <c r="B36" s="158" t="s">
        <v>133</v>
      </c>
      <c r="C36" s="215">
        <v>12041468.57</v>
      </c>
      <c r="D36" s="215">
        <v>3998214.06</v>
      </c>
      <c r="E36" s="215">
        <f>6730719.49-D36</f>
        <v>2732505.43</v>
      </c>
      <c r="F36" s="215">
        <f t="shared" si="11"/>
        <v>6730719.4900000002</v>
      </c>
      <c r="G36" s="215">
        <f t="shared" si="12"/>
        <v>5310749.08</v>
      </c>
      <c r="H36" s="344">
        <f t="shared" si="13"/>
        <v>0.55896167904044947</v>
      </c>
    </row>
    <row r="37" spans="2:8" s="108" customFormat="1" ht="15.75" x14ac:dyDescent="0.25">
      <c r="B37" s="350" t="s">
        <v>1201</v>
      </c>
      <c r="C37" s="213">
        <f>+C38</f>
        <v>768077.24</v>
      </c>
      <c r="D37" s="213">
        <f>+D38</f>
        <v>0</v>
      </c>
      <c r="E37" s="213">
        <f>+E38</f>
        <v>720863.24</v>
      </c>
      <c r="F37" s="213">
        <f>+D37+E37</f>
        <v>720863.24</v>
      </c>
      <c r="G37" s="213">
        <f>+C37-F37</f>
        <v>47214</v>
      </c>
      <c r="H37" s="341">
        <f>+F37/C37</f>
        <v>0.93852961975542981</v>
      </c>
    </row>
    <row r="38" spans="2:8" s="108" customFormat="1" x14ac:dyDescent="0.25">
      <c r="B38" s="373" t="s">
        <v>1139</v>
      </c>
      <c r="C38" s="374">
        <v>768077.24</v>
      </c>
      <c r="D38" s="374">
        <v>0</v>
      </c>
      <c r="E38" s="374">
        <v>720863.24</v>
      </c>
      <c r="F38" s="374">
        <f>+D38+E38</f>
        <v>720863.24</v>
      </c>
      <c r="G38" s="374">
        <f>+C38-F38</f>
        <v>47214</v>
      </c>
      <c r="H38" s="375">
        <f>+F38/C38</f>
        <v>0.93852961975542981</v>
      </c>
    </row>
    <row r="39" spans="2:8" x14ac:dyDescent="0.25">
      <c r="B39" s="350" t="s">
        <v>27</v>
      </c>
      <c r="C39" s="213">
        <f>SUM(C40:C43)</f>
        <v>60171701.18</v>
      </c>
      <c r="D39" s="213">
        <f>SUM(D40:D43)</f>
        <v>7544023.2599999998</v>
      </c>
      <c r="E39" s="213">
        <f>SUM(E40:E43)</f>
        <v>48901057.350000001</v>
      </c>
      <c r="F39" s="213">
        <f>SUM(D39:E39)</f>
        <v>56445080.609999999</v>
      </c>
      <c r="G39" s="213">
        <f>+C39-F39</f>
        <v>3726620.5700000003</v>
      </c>
      <c r="H39" s="343">
        <f>+F39/C39</f>
        <v>0.93806689030027524</v>
      </c>
    </row>
    <row r="40" spans="2:8" s="109" customFormat="1" ht="18" customHeight="1" x14ac:dyDescent="0.25">
      <c r="B40" s="157" t="s">
        <v>1086</v>
      </c>
      <c r="C40" s="214">
        <v>1300000</v>
      </c>
      <c r="D40" s="214">
        <v>0</v>
      </c>
      <c r="E40" s="214">
        <f>853989.33-D40</f>
        <v>853989.33</v>
      </c>
      <c r="F40" s="214">
        <f>SUM(D40:E40)</f>
        <v>853989.33</v>
      </c>
      <c r="G40" s="214">
        <f>+C40-F40</f>
        <v>446010.67000000004</v>
      </c>
      <c r="H40" s="342">
        <f>+F40/C40</f>
        <v>0.65691486923076925</v>
      </c>
    </row>
    <row r="41" spans="2:8" x14ac:dyDescent="0.25">
      <c r="B41" s="157" t="s">
        <v>1140</v>
      </c>
      <c r="C41" s="214">
        <v>931300</v>
      </c>
      <c r="D41" s="214">
        <v>0</v>
      </c>
      <c r="E41" s="214">
        <f>929348.6-D41</f>
        <v>929348.6</v>
      </c>
      <c r="F41" s="214">
        <f t="shared" ref="F41:F43" si="14">SUM(D41:E41)</f>
        <v>929348.6</v>
      </c>
      <c r="G41" s="214">
        <f t="shared" ref="G41:G43" si="15">+C41-F41</f>
        <v>1951.4000000000233</v>
      </c>
      <c r="H41" s="342">
        <f t="shared" ref="H41:H43" si="16">+F41/C41</f>
        <v>0.99790464941479651</v>
      </c>
    </row>
    <row r="42" spans="2:8" x14ac:dyDescent="0.25">
      <c r="B42" s="157" t="s">
        <v>1139</v>
      </c>
      <c r="C42" s="214">
        <v>44771140.18</v>
      </c>
      <c r="D42" s="214">
        <v>679657.57</v>
      </c>
      <c r="E42" s="214">
        <f>41633131.39-D42</f>
        <v>40953473.82</v>
      </c>
      <c r="F42" s="214">
        <f t="shared" si="14"/>
        <v>41633131.390000001</v>
      </c>
      <c r="G42" s="214">
        <f t="shared" si="15"/>
        <v>3138008.7899999991</v>
      </c>
      <c r="H42" s="342">
        <f t="shared" si="16"/>
        <v>0.92991000949755132</v>
      </c>
    </row>
    <row r="43" spans="2:8" x14ac:dyDescent="0.25">
      <c r="B43" s="157" t="s">
        <v>133</v>
      </c>
      <c r="C43" s="214">
        <v>13169261</v>
      </c>
      <c r="D43" s="214">
        <v>6864365.6899999995</v>
      </c>
      <c r="E43" s="214">
        <f>13028611.29-D43</f>
        <v>6164245.5999999996</v>
      </c>
      <c r="F43" s="214">
        <f t="shared" si="14"/>
        <v>13028611.289999999</v>
      </c>
      <c r="G43" s="214">
        <f t="shared" si="15"/>
        <v>140649.71000000089</v>
      </c>
      <c r="H43" s="342">
        <f t="shared" si="16"/>
        <v>0.98931984793983496</v>
      </c>
    </row>
    <row r="44" spans="2:8" x14ac:dyDescent="0.25">
      <c r="B44" s="350" t="s">
        <v>28</v>
      </c>
      <c r="C44" s="213">
        <v>1606358.9500000002</v>
      </c>
      <c r="D44" s="213">
        <f>+D45</f>
        <v>0</v>
      </c>
      <c r="E44" s="213">
        <f>+E45</f>
        <v>0</v>
      </c>
      <c r="F44" s="213">
        <f>+F45</f>
        <v>0</v>
      </c>
      <c r="G44" s="213">
        <v>1606358.9500000002</v>
      </c>
      <c r="H44" s="343">
        <f>+F44/C44</f>
        <v>0</v>
      </c>
    </row>
    <row r="45" spans="2:8" s="109" customFormat="1" ht="18" customHeight="1" x14ac:dyDescent="0.25">
      <c r="B45" s="158" t="s">
        <v>1086</v>
      </c>
      <c r="C45" s="215">
        <v>1606358.9500000002</v>
      </c>
      <c r="D45" s="215">
        <v>0</v>
      </c>
      <c r="E45" s="215">
        <v>0</v>
      </c>
      <c r="F45" s="215">
        <v>0</v>
      </c>
      <c r="G45" s="215">
        <v>1606358.9500000002</v>
      </c>
      <c r="H45" s="344">
        <f>+F45/C45</f>
        <v>0</v>
      </c>
    </row>
    <row r="46" spans="2:8" s="109" customFormat="1" ht="39.75" customHeight="1" x14ac:dyDescent="0.25">
      <c r="B46" s="24" t="s">
        <v>1090</v>
      </c>
      <c r="C46" s="24" t="s">
        <v>1091</v>
      </c>
      <c r="D46" s="24" t="s">
        <v>1194</v>
      </c>
      <c r="E46" s="24" t="s">
        <v>1195</v>
      </c>
      <c r="F46" s="24" t="s">
        <v>1196</v>
      </c>
      <c r="G46" s="24" t="s">
        <v>29</v>
      </c>
      <c r="H46" s="24" t="s">
        <v>21</v>
      </c>
    </row>
    <row r="47" spans="2:8" s="108" customFormat="1" ht="15.75" x14ac:dyDescent="0.25">
      <c r="B47" s="220" t="s">
        <v>1089</v>
      </c>
      <c r="C47" s="221">
        <f>+C48+C50+C52+C54</f>
        <v>981881677.03999996</v>
      </c>
      <c r="D47" s="221">
        <f t="shared" ref="D47:E47" si="17">+D48+D50+D52+D54</f>
        <v>36446925</v>
      </c>
      <c r="E47" s="221">
        <f t="shared" si="17"/>
        <v>357003790.14999998</v>
      </c>
      <c r="F47" s="221">
        <f>+D47+E47</f>
        <v>393450715.14999998</v>
      </c>
      <c r="G47" s="221">
        <f>+C47-F47</f>
        <v>588430961.88999999</v>
      </c>
      <c r="H47" s="340">
        <f t="shared" ref="H47:H56" si="18">+F47/C47</f>
        <v>0.40071092510464634</v>
      </c>
    </row>
    <row r="48" spans="2:8" s="109" customFormat="1" ht="30" x14ac:dyDescent="0.25">
      <c r="B48" s="225" t="s">
        <v>1199</v>
      </c>
      <c r="C48" s="226">
        <f>+C49</f>
        <v>737691967</v>
      </c>
      <c r="D48" s="226">
        <f t="shared" ref="D48:E48" si="19">+D49</f>
        <v>18793373</v>
      </c>
      <c r="E48" s="226">
        <f t="shared" si="19"/>
        <v>327852556.02999997</v>
      </c>
      <c r="F48" s="226">
        <f>+D48+E48</f>
        <v>346645929.02999997</v>
      </c>
      <c r="G48" s="226">
        <f>+C48-F48</f>
        <v>391046037.97000003</v>
      </c>
      <c r="H48" s="346">
        <f t="shared" si="18"/>
        <v>0.46990606450510525</v>
      </c>
    </row>
    <row r="49" spans="2:8" x14ac:dyDescent="0.25">
      <c r="B49" s="157" t="s">
        <v>133</v>
      </c>
      <c r="C49" s="214">
        <v>737691967</v>
      </c>
      <c r="D49" s="214">
        <v>18793373</v>
      </c>
      <c r="E49" s="214">
        <f>346645929.03-D49</f>
        <v>327852556.02999997</v>
      </c>
      <c r="F49" s="214">
        <f>SUM(D49:E49)</f>
        <v>346645929.02999997</v>
      </c>
      <c r="G49" s="214">
        <f>+C49-F49</f>
        <v>391046037.97000003</v>
      </c>
      <c r="H49" s="345">
        <f t="shared" si="18"/>
        <v>0.46990606450510525</v>
      </c>
    </row>
    <row r="50" spans="2:8" s="109" customFormat="1" ht="18" customHeight="1" x14ac:dyDescent="0.25">
      <c r="B50" s="350" t="s">
        <v>1202</v>
      </c>
      <c r="C50" s="213">
        <v>50000000</v>
      </c>
      <c r="D50" s="213">
        <f>+D51</f>
        <v>0</v>
      </c>
      <c r="E50" s="213">
        <f>+E51</f>
        <v>0</v>
      </c>
      <c r="F50" s="213">
        <f>+F51</f>
        <v>0</v>
      </c>
      <c r="G50" s="213">
        <v>50000000</v>
      </c>
      <c r="H50" s="346">
        <f t="shared" si="18"/>
        <v>0</v>
      </c>
    </row>
    <row r="51" spans="2:8" x14ac:dyDescent="0.25">
      <c r="B51" s="157" t="s">
        <v>133</v>
      </c>
      <c r="C51" s="214">
        <v>50000000</v>
      </c>
      <c r="D51" s="214">
        <v>0</v>
      </c>
      <c r="E51" s="214">
        <v>0</v>
      </c>
      <c r="F51" s="214">
        <v>0</v>
      </c>
      <c r="G51" s="214">
        <v>50000000</v>
      </c>
      <c r="H51" s="347">
        <f t="shared" si="18"/>
        <v>0</v>
      </c>
    </row>
    <row r="52" spans="2:8" s="109" customFormat="1" ht="18" customHeight="1" x14ac:dyDescent="0.25">
      <c r="B52" s="350" t="s">
        <v>1040</v>
      </c>
      <c r="C52" s="213">
        <f>+C53</f>
        <v>57229005.039999999</v>
      </c>
      <c r="D52" s="213">
        <f>+D53</f>
        <v>17653552</v>
      </c>
      <c r="E52" s="213">
        <f>+E53</f>
        <v>29151234.119999997</v>
      </c>
      <c r="F52" s="213">
        <f>+D52+E52</f>
        <v>46804786.119999997</v>
      </c>
      <c r="G52" s="213">
        <f>+C52-F52</f>
        <v>10424218.920000002</v>
      </c>
      <c r="H52" s="346">
        <f t="shared" si="18"/>
        <v>0.81785077492236613</v>
      </c>
    </row>
    <row r="53" spans="2:8" x14ac:dyDescent="0.25">
      <c r="B53" s="157" t="s">
        <v>133</v>
      </c>
      <c r="C53" s="214">
        <v>57229005.039999999</v>
      </c>
      <c r="D53" s="214">
        <v>17653552</v>
      </c>
      <c r="E53" s="214">
        <f>46804786.12-D53</f>
        <v>29151234.119999997</v>
      </c>
      <c r="F53" s="214">
        <f>+D53+E53</f>
        <v>46804786.119999997</v>
      </c>
      <c r="G53" s="214">
        <f>+C53-F53</f>
        <v>10424218.920000002</v>
      </c>
      <c r="H53" s="347">
        <f t="shared" si="18"/>
        <v>0.81785077492236613</v>
      </c>
    </row>
    <row r="54" spans="2:8" s="109" customFormat="1" ht="18" customHeight="1" x14ac:dyDescent="0.25">
      <c r="B54" s="350" t="s">
        <v>1033</v>
      </c>
      <c r="C54" s="213">
        <v>136960705</v>
      </c>
      <c r="D54" s="213">
        <v>0</v>
      </c>
      <c r="E54" s="213">
        <f>+E55</f>
        <v>0</v>
      </c>
      <c r="F54" s="213">
        <f>+F55</f>
        <v>0</v>
      </c>
      <c r="G54" s="213">
        <f>+C54-F54</f>
        <v>136960705</v>
      </c>
      <c r="H54" s="346">
        <f t="shared" si="18"/>
        <v>0</v>
      </c>
    </row>
    <row r="55" spans="2:8" x14ac:dyDescent="0.25">
      <c r="B55" s="158" t="s">
        <v>133</v>
      </c>
      <c r="C55" s="215">
        <v>136960705</v>
      </c>
      <c r="D55" s="215">
        <v>0</v>
      </c>
      <c r="E55" s="215">
        <v>0</v>
      </c>
      <c r="F55" s="215">
        <v>0</v>
      </c>
      <c r="G55" s="215">
        <f>+C55-F55</f>
        <v>136960705</v>
      </c>
      <c r="H55" s="348">
        <f t="shared" si="18"/>
        <v>0</v>
      </c>
    </row>
    <row r="56" spans="2:8" s="108" customFormat="1" x14ac:dyDescent="0.25">
      <c r="B56" s="218" t="s">
        <v>1</v>
      </c>
      <c r="C56" s="219">
        <f>+C5+C28+C47</f>
        <v>2415275897.3119001</v>
      </c>
      <c r="D56" s="219">
        <f t="shared" ref="D56:E56" si="20">+D5+D28+D47</f>
        <v>594052493.42999995</v>
      </c>
      <c r="E56" s="219">
        <f t="shared" si="20"/>
        <v>1126188045.3499999</v>
      </c>
      <c r="F56" s="219">
        <f>+D56+E56</f>
        <v>1720240538.7799997</v>
      </c>
      <c r="G56" s="219">
        <f>+C56-F56</f>
        <v>695035358.53190041</v>
      </c>
      <c r="H56" s="349">
        <f t="shared" si="18"/>
        <v>0.71223355505454045</v>
      </c>
    </row>
  </sheetData>
  <mergeCells count="1">
    <mergeCell ref="B2:H2"/>
  </mergeCells>
  <printOptions horizontalCentered="1"/>
  <pageMargins left="0.31496062992125984" right="0.31496062992125984" top="0.74803149606299213" bottom="0.74803149606299213" header="0.31496062992125984" footer="0.31496062992125984"/>
  <pageSetup paperSize="9" scale="81" fitToHeight="0" orientation="landscape" r:id="rId1"/>
  <rowBreaks count="1" manualBreakCount="1">
    <brk id="36" max="16383" man="1"/>
  </rowBreaks>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showGridLines="0" zoomScale="90" zoomScaleNormal="90" workbookViewId="0">
      <selection activeCell="H40" sqref="H40"/>
    </sheetView>
  </sheetViews>
  <sheetFormatPr baseColWidth="10" defaultRowHeight="15" x14ac:dyDescent="0.25"/>
  <cols>
    <col min="2" max="2" width="34.42578125" customWidth="1"/>
    <col min="3" max="3" width="22.7109375" style="108" customWidth="1"/>
    <col min="4" max="5" width="21.42578125" style="1" hidden="1" customWidth="1"/>
    <col min="6" max="6" width="22.5703125" bestFit="1" customWidth="1"/>
    <col min="7" max="8" width="22.5703125" style="108" customWidth="1"/>
    <col min="9" max="9" width="13.7109375" style="3" customWidth="1"/>
    <col min="10" max="10" width="17.42578125" bestFit="1" customWidth="1"/>
    <col min="11" max="11" width="18.140625" style="1" customWidth="1"/>
  </cols>
  <sheetData>
    <row r="1" spans="2:11" x14ac:dyDescent="0.25">
      <c r="B1" s="710"/>
      <c r="C1" s="710"/>
      <c r="D1" s="710"/>
      <c r="E1" s="710"/>
      <c r="F1" s="710"/>
      <c r="G1" s="291"/>
      <c r="H1" s="291"/>
      <c r="I1" s="8"/>
      <c r="J1" s="1"/>
    </row>
    <row r="2" spans="2:11" x14ac:dyDescent="0.25">
      <c r="B2" s="710"/>
      <c r="C2" s="710"/>
      <c r="D2" s="710"/>
      <c r="E2" s="710"/>
      <c r="F2" s="710"/>
      <c r="G2" s="291"/>
      <c r="H2" s="291"/>
      <c r="I2" s="8"/>
      <c r="J2" s="1"/>
    </row>
    <row r="3" spans="2:11" x14ac:dyDescent="0.25">
      <c r="B3" s="709"/>
      <c r="C3" s="709"/>
      <c r="D3" s="709"/>
      <c r="E3" s="709"/>
      <c r="F3" s="709"/>
      <c r="G3" s="290"/>
      <c r="H3" s="290"/>
      <c r="I3" s="8"/>
      <c r="J3" s="1"/>
    </row>
    <row r="4" spans="2:11" ht="38.25" customHeight="1" x14ac:dyDescent="0.25">
      <c r="B4" s="283" t="s">
        <v>1145</v>
      </c>
      <c r="C4" s="284" t="s">
        <v>1184</v>
      </c>
      <c r="D4" s="285" t="s">
        <v>1142</v>
      </c>
      <c r="E4" s="285" t="s">
        <v>1143</v>
      </c>
      <c r="F4" s="299" t="s">
        <v>1185</v>
      </c>
      <c r="G4" s="299" t="s">
        <v>1186</v>
      </c>
      <c r="H4" s="299" t="s">
        <v>1187</v>
      </c>
      <c r="I4" s="286" t="s">
        <v>1146</v>
      </c>
    </row>
    <row r="5" spans="2:11" ht="21" customHeight="1" x14ac:dyDescent="0.25">
      <c r="B5" s="277" t="s">
        <v>165</v>
      </c>
      <c r="C5" s="273">
        <f>+C6+C17+C24</f>
        <v>2415275897.3099999</v>
      </c>
      <c r="D5" s="273">
        <f>+D6+D17+D24</f>
        <v>1270909418.76</v>
      </c>
      <c r="E5" s="273">
        <f t="shared" ref="E5:G5" si="0">+E6+E17+E24</f>
        <v>371099690.05000001</v>
      </c>
      <c r="F5" s="273">
        <f t="shared" si="0"/>
        <v>1642757927.0500002</v>
      </c>
      <c r="G5" s="273">
        <f t="shared" si="0"/>
        <v>915263925</v>
      </c>
      <c r="H5" s="273">
        <f>SUM(F5:G5)</f>
        <v>2558021852.0500002</v>
      </c>
      <c r="I5" s="300">
        <f>+F5/C5</f>
        <v>0.68015332280656327</v>
      </c>
    </row>
    <row r="6" spans="2:11" x14ac:dyDescent="0.25">
      <c r="B6" s="15" t="s">
        <v>9</v>
      </c>
      <c r="C6" s="17">
        <v>768077.24</v>
      </c>
      <c r="D6" s="17">
        <f>+D8+D10</f>
        <v>19408151.5</v>
      </c>
      <c r="E6" s="17">
        <f t="shared" ref="E6" si="1">+E8+E10</f>
        <v>4797739.74</v>
      </c>
      <c r="F6" s="17">
        <f>+F8+F10+F15</f>
        <v>24954709.479999997</v>
      </c>
      <c r="G6" s="17">
        <f>43275694.17-F6</f>
        <v>18320984.690000005</v>
      </c>
      <c r="H6" s="17">
        <f>SUM(F6:G6)</f>
        <v>43275694.170000002</v>
      </c>
      <c r="I6" s="301">
        <v>1</v>
      </c>
    </row>
    <row r="7" spans="2:11" s="108" customFormat="1" ht="6.75" hidden="1" customHeight="1" x14ac:dyDescent="0.25">
      <c r="B7" s="15"/>
      <c r="C7" s="17"/>
      <c r="D7" s="16"/>
      <c r="E7" s="16"/>
      <c r="F7" s="16"/>
      <c r="G7" s="16">
        <f>1576401300.99-F7</f>
        <v>1576401300.99</v>
      </c>
      <c r="H7" s="17">
        <f t="shared" ref="H7:H24" si="2">SUM(F7:G7)</f>
        <v>1576401300.99</v>
      </c>
      <c r="I7" s="302"/>
      <c r="K7" s="1"/>
    </row>
    <row r="8" spans="2:11" hidden="1" x14ac:dyDescent="0.25">
      <c r="B8" s="15" t="s">
        <v>10</v>
      </c>
      <c r="C8" s="17"/>
      <c r="D8" s="17">
        <v>1.35</v>
      </c>
      <c r="E8" s="17">
        <v>0.96</v>
      </c>
      <c r="F8" s="17">
        <f>+D8+E8</f>
        <v>2.31</v>
      </c>
      <c r="G8" s="17">
        <f>938344856.89-F8</f>
        <v>938344854.58000004</v>
      </c>
      <c r="H8" s="17">
        <f t="shared" si="2"/>
        <v>938344856.88999999</v>
      </c>
      <c r="I8" s="302"/>
    </row>
    <row r="9" spans="2:11" ht="6.75" hidden="1" customHeight="1" x14ac:dyDescent="0.25">
      <c r="B9" s="15"/>
      <c r="C9" s="17"/>
      <c r="D9" s="16"/>
      <c r="E9" s="16"/>
      <c r="F9" s="16"/>
      <c r="G9" s="16"/>
      <c r="H9" s="17">
        <f t="shared" si="2"/>
        <v>0</v>
      </c>
      <c r="I9" s="302"/>
    </row>
    <row r="10" spans="2:11" hidden="1" x14ac:dyDescent="0.25">
      <c r="B10" s="15" t="s">
        <v>11</v>
      </c>
      <c r="C10" s="17"/>
      <c r="D10" s="16">
        <f>SUM(D11:D13)</f>
        <v>19408150.149999999</v>
      </c>
      <c r="E10" s="16">
        <f>SUM(E11:E13)</f>
        <v>4797738.78</v>
      </c>
      <c r="F10" s="16">
        <f>+D10+E10</f>
        <v>24205888.93</v>
      </c>
      <c r="G10" s="16"/>
      <c r="H10" s="17">
        <f t="shared" si="2"/>
        <v>24205888.93</v>
      </c>
      <c r="I10" s="303"/>
      <c r="J10" s="2"/>
    </row>
    <row r="11" spans="2:11" hidden="1" x14ac:dyDescent="0.25">
      <c r="B11" s="15" t="s">
        <v>12</v>
      </c>
      <c r="C11" s="17"/>
      <c r="D11" s="16">
        <f>19408150.15-381000</f>
        <v>19027150.149999999</v>
      </c>
      <c r="E11" s="16">
        <v>5159479.78</v>
      </c>
      <c r="F11" s="16">
        <f t="shared" ref="F11" si="3">+D11+E11</f>
        <v>24186629.93</v>
      </c>
      <c r="G11" s="16"/>
      <c r="H11" s="17">
        <f t="shared" si="2"/>
        <v>24186629.93</v>
      </c>
      <c r="I11" s="302"/>
      <c r="J11" s="2"/>
    </row>
    <row r="12" spans="2:11" s="108" customFormat="1" hidden="1" x14ac:dyDescent="0.25">
      <c r="B12" s="31" t="s">
        <v>18</v>
      </c>
      <c r="C12" s="16"/>
      <c r="D12" s="16">
        <v>381000</v>
      </c>
      <c r="E12" s="16">
        <v>-381000</v>
      </c>
      <c r="F12" s="16">
        <f t="shared" ref="F12:F13" si="4">+D12+E12</f>
        <v>0</v>
      </c>
      <c r="G12" s="16"/>
      <c r="H12" s="17">
        <f t="shared" si="2"/>
        <v>0</v>
      </c>
      <c r="I12" s="302"/>
      <c r="J12" s="1"/>
      <c r="K12" s="1"/>
    </row>
    <row r="13" spans="2:11" s="108" customFormat="1" hidden="1" x14ac:dyDescent="0.25">
      <c r="B13" s="15" t="s">
        <v>1134</v>
      </c>
      <c r="C13" s="17"/>
      <c r="D13" s="16">
        <v>0</v>
      </c>
      <c r="E13" s="16">
        <v>19259</v>
      </c>
      <c r="F13" s="16">
        <f t="shared" si="4"/>
        <v>19259</v>
      </c>
      <c r="G13" s="16"/>
      <c r="H13" s="17">
        <f t="shared" si="2"/>
        <v>19259</v>
      </c>
      <c r="I13" s="302"/>
      <c r="J13" s="2"/>
      <c r="K13" s="1"/>
    </row>
    <row r="14" spans="2:11" s="108" customFormat="1" ht="6.75" hidden="1" customHeight="1" x14ac:dyDescent="0.25">
      <c r="B14" s="15"/>
      <c r="C14" s="17"/>
      <c r="D14" s="16"/>
      <c r="E14" s="16"/>
      <c r="F14" s="16"/>
      <c r="G14" s="16"/>
      <c r="H14" s="17">
        <f t="shared" si="2"/>
        <v>0</v>
      </c>
      <c r="I14" s="302"/>
      <c r="K14" s="1"/>
    </row>
    <row r="15" spans="2:11" s="108" customFormat="1" hidden="1" x14ac:dyDescent="0.25">
      <c r="B15" s="15" t="s">
        <v>1133</v>
      </c>
      <c r="C15" s="17"/>
      <c r="D15" s="16">
        <v>0</v>
      </c>
      <c r="E15" s="16">
        <v>748818.24</v>
      </c>
      <c r="F15" s="16">
        <f>+E15-D15</f>
        <v>748818.24</v>
      </c>
      <c r="G15" s="16"/>
      <c r="H15" s="17">
        <f t="shared" si="2"/>
        <v>748818.24</v>
      </c>
      <c r="I15" s="302"/>
      <c r="J15" s="2"/>
      <c r="K15" s="1"/>
    </row>
    <row r="16" spans="2:11" s="108" customFormat="1" ht="6.75" hidden="1" customHeight="1" x14ac:dyDescent="0.25">
      <c r="B16" s="15"/>
      <c r="C16" s="17"/>
      <c r="D16" s="16"/>
      <c r="E16" s="16"/>
      <c r="F16" s="16"/>
      <c r="G16" s="16"/>
      <c r="H16" s="17">
        <f t="shared" si="2"/>
        <v>0</v>
      </c>
      <c r="I16" s="302"/>
      <c r="K16" s="1"/>
    </row>
    <row r="17" spans="2:11" x14ac:dyDescent="0.25">
      <c r="B17" s="15" t="s">
        <v>4</v>
      </c>
      <c r="C17" s="17">
        <v>2146923029.9000001</v>
      </c>
      <c r="D17" s="16">
        <f>SUM(D18:D22)</f>
        <v>313156410.37</v>
      </c>
      <c r="E17" s="16">
        <f>SUM(E18:E22)</f>
        <v>366301950.31</v>
      </c>
      <c r="F17" s="16">
        <f>+D17+E17</f>
        <v>679458360.68000007</v>
      </c>
      <c r="G17" s="16">
        <f>1576401300.99-F17</f>
        <v>896942940.30999994</v>
      </c>
      <c r="H17" s="17">
        <f t="shared" si="2"/>
        <v>1576401300.99</v>
      </c>
      <c r="I17" s="301">
        <f>+H17/C17</f>
        <v>0.7342607438811749</v>
      </c>
      <c r="J17" s="2"/>
    </row>
    <row r="18" spans="2:11" hidden="1" x14ac:dyDescent="0.25">
      <c r="B18" s="15" t="s">
        <v>13</v>
      </c>
      <c r="C18" s="17"/>
      <c r="D18" s="16">
        <v>306578729.37</v>
      </c>
      <c r="E18" s="16">
        <v>277829499.99000001</v>
      </c>
      <c r="F18" s="16">
        <f>+D18+E18</f>
        <v>584408229.36000001</v>
      </c>
      <c r="G18" s="16"/>
      <c r="H18" s="17">
        <f t="shared" si="2"/>
        <v>584408229.36000001</v>
      </c>
      <c r="I18" s="302"/>
    </row>
    <row r="19" spans="2:11" hidden="1" x14ac:dyDescent="0.25">
      <c r="B19" s="15" t="s">
        <v>14</v>
      </c>
      <c r="C19" s="17"/>
      <c r="D19" s="16">
        <v>0</v>
      </c>
      <c r="E19" s="16">
        <v>77743283.659999996</v>
      </c>
      <c r="F19" s="16">
        <f>+D19+E19</f>
        <v>77743283.659999996</v>
      </c>
      <c r="G19" s="16"/>
      <c r="H19" s="17">
        <f t="shared" si="2"/>
        <v>77743283.659999996</v>
      </c>
      <c r="I19" s="302"/>
    </row>
    <row r="20" spans="2:11" s="9" customFormat="1" hidden="1" x14ac:dyDescent="0.25">
      <c r="B20" s="15" t="s">
        <v>30</v>
      </c>
      <c r="C20" s="17"/>
      <c r="D20" s="16">
        <v>0</v>
      </c>
      <c r="E20" s="16">
        <v>10729166.66</v>
      </c>
      <c r="F20" s="16">
        <f t="shared" ref="F20:F22" si="5">+D20+E20</f>
        <v>10729166.66</v>
      </c>
      <c r="G20" s="16"/>
      <c r="H20" s="17">
        <f t="shared" si="2"/>
        <v>10729166.66</v>
      </c>
      <c r="I20" s="302"/>
      <c r="K20" s="1"/>
    </row>
    <row r="21" spans="2:11" hidden="1" x14ac:dyDescent="0.25">
      <c r="B21" s="15" t="s">
        <v>31</v>
      </c>
      <c r="C21" s="17"/>
      <c r="D21" s="16">
        <v>0</v>
      </c>
      <c r="E21" s="16">
        <v>0</v>
      </c>
      <c r="F21" s="16">
        <f t="shared" si="5"/>
        <v>0</v>
      </c>
      <c r="G21" s="16"/>
      <c r="H21" s="17">
        <f t="shared" si="2"/>
        <v>0</v>
      </c>
      <c r="I21" s="302"/>
    </row>
    <row r="22" spans="2:11" hidden="1" x14ac:dyDescent="0.25">
      <c r="B22" s="15" t="s">
        <v>32</v>
      </c>
      <c r="C22" s="17"/>
      <c r="D22" s="16">
        <v>6577681</v>
      </c>
      <c r="E22" s="16">
        <v>0</v>
      </c>
      <c r="F22" s="16">
        <f t="shared" si="5"/>
        <v>6577681</v>
      </c>
      <c r="G22" s="16"/>
      <c r="H22" s="17">
        <f t="shared" si="2"/>
        <v>6577681</v>
      </c>
      <c r="I22" s="302"/>
      <c r="J22" s="1"/>
    </row>
    <row r="23" spans="2:11" s="108" customFormat="1" ht="6.75" hidden="1" customHeight="1" x14ac:dyDescent="0.25">
      <c r="B23" s="15"/>
      <c r="C23" s="17"/>
      <c r="D23" s="16"/>
      <c r="E23" s="16"/>
      <c r="F23" s="16"/>
      <c r="G23" s="16"/>
      <c r="H23" s="17">
        <f t="shared" si="2"/>
        <v>0</v>
      </c>
      <c r="I23" s="302"/>
      <c r="K23" s="1"/>
    </row>
    <row r="24" spans="2:11" x14ac:dyDescent="0.25">
      <c r="B24" s="15" t="s">
        <v>15</v>
      </c>
      <c r="C24" s="17">
        <v>267584790.16999999</v>
      </c>
      <c r="D24" s="16">
        <f>SUM(D25:D28)</f>
        <v>938344856.88999999</v>
      </c>
      <c r="E24" s="16">
        <f>SUM(E25:E28)</f>
        <v>0</v>
      </c>
      <c r="F24" s="16">
        <f>SUM(F25:F28)</f>
        <v>938344856.88999999</v>
      </c>
      <c r="G24" s="16">
        <v>0</v>
      </c>
      <c r="H24" s="17">
        <f t="shared" si="2"/>
        <v>938344856.88999999</v>
      </c>
      <c r="I24" s="301">
        <v>1</v>
      </c>
    </row>
    <row r="25" spans="2:11" hidden="1" x14ac:dyDescent="0.25">
      <c r="B25" s="15" t="s">
        <v>16</v>
      </c>
      <c r="C25" s="272"/>
      <c r="D25" s="16">
        <v>60260401.18</v>
      </c>
      <c r="E25" s="16">
        <v>0</v>
      </c>
      <c r="F25" s="16">
        <f>SUM(D25:D25)</f>
        <v>60260401.18</v>
      </c>
      <c r="G25" s="16"/>
      <c r="H25" s="16"/>
      <c r="I25" s="302"/>
      <c r="J25" s="2"/>
    </row>
    <row r="26" spans="2:11" hidden="1" x14ac:dyDescent="0.25">
      <c r="B26" s="15" t="s">
        <v>1082</v>
      </c>
      <c r="C26" s="272"/>
      <c r="D26" s="16">
        <v>734985105.45000005</v>
      </c>
      <c r="E26" s="16">
        <v>0</v>
      </c>
      <c r="F26" s="16">
        <f>SUM(D26:D26)</f>
        <v>734985105.45000005</v>
      </c>
      <c r="G26" s="16"/>
      <c r="H26" s="16"/>
      <c r="I26" s="302"/>
      <c r="J26" s="2"/>
    </row>
    <row r="27" spans="2:11" hidden="1" x14ac:dyDescent="0.25">
      <c r="B27" s="15" t="s">
        <v>1083</v>
      </c>
      <c r="C27" s="272"/>
      <c r="D27" s="16">
        <v>136960705</v>
      </c>
      <c r="E27" s="16">
        <v>0</v>
      </c>
      <c r="F27" s="16">
        <f>SUM(D27:D27)</f>
        <v>136960705</v>
      </c>
      <c r="G27" s="16"/>
      <c r="H27" s="16"/>
      <c r="I27" s="302"/>
    </row>
    <row r="28" spans="2:11" s="9" customFormat="1" hidden="1" x14ac:dyDescent="0.25">
      <c r="B28" s="15" t="s">
        <v>22</v>
      </c>
      <c r="C28" s="272"/>
      <c r="D28" s="16">
        <v>6138645.2599999998</v>
      </c>
      <c r="E28" s="16">
        <v>0</v>
      </c>
      <c r="F28" s="16">
        <f>SUM(D28:D28)</f>
        <v>6138645.2599999998</v>
      </c>
      <c r="G28" s="16"/>
      <c r="H28" s="16"/>
      <c r="I28" s="302"/>
      <c r="K28" s="1"/>
    </row>
    <row r="29" spans="2:11" s="108" customFormat="1" ht="6.75" hidden="1" customHeight="1" x14ac:dyDescent="0.25">
      <c r="B29" s="12"/>
      <c r="C29" s="271"/>
      <c r="D29" s="13"/>
      <c r="E29" s="13"/>
      <c r="F29" s="16"/>
      <c r="G29" s="16"/>
      <c r="H29" s="16"/>
      <c r="I29" s="302"/>
      <c r="K29" s="1"/>
    </row>
    <row r="30" spans="2:11" s="108" customFormat="1" ht="13.5" customHeight="1" x14ac:dyDescent="0.25">
      <c r="B30" s="278"/>
      <c r="C30" s="274"/>
      <c r="D30" s="275"/>
      <c r="E30" s="275"/>
      <c r="F30" s="275"/>
      <c r="G30" s="275"/>
      <c r="H30" s="275"/>
      <c r="I30" s="304"/>
      <c r="K30" s="1"/>
    </row>
    <row r="31" spans="2:11" s="108" customFormat="1" ht="21" customHeight="1" x14ac:dyDescent="0.25">
      <c r="B31" s="277" t="s">
        <v>166</v>
      </c>
      <c r="C31" s="282">
        <f>SUM(C32:C37)</f>
        <v>2415275897.3100004</v>
      </c>
      <c r="D31" s="282">
        <f t="shared" ref="D31:G31" si="6">SUM(D32:D37)</f>
        <v>298265973.55000001</v>
      </c>
      <c r="E31" s="282">
        <f t="shared" si="6"/>
        <v>295786519.88</v>
      </c>
      <c r="F31" s="282">
        <f t="shared" si="6"/>
        <v>594052493.42999995</v>
      </c>
      <c r="G31" s="282">
        <f t="shared" si="6"/>
        <v>1126188045.3500001</v>
      </c>
      <c r="H31" s="282">
        <f>SUM(F31:G31)</f>
        <v>1720240538.7800002</v>
      </c>
      <c r="I31" s="300">
        <f>+H31/C31</f>
        <v>0.71223355505510078</v>
      </c>
      <c r="K31" s="1"/>
    </row>
    <row r="32" spans="2:11" x14ac:dyDescent="0.25">
      <c r="B32" s="15" t="s">
        <v>5</v>
      </c>
      <c r="C32" s="17">
        <v>1053176208.95</v>
      </c>
      <c r="D32" s="17">
        <v>260290700.56999999</v>
      </c>
      <c r="E32" s="17">
        <v>216690417.22</v>
      </c>
      <c r="F32" s="276">
        <f>+D32+E32</f>
        <v>476981117.78999996</v>
      </c>
      <c r="G32" s="276">
        <f>992903928.63-F32</f>
        <v>515922810.84000003</v>
      </c>
      <c r="H32" s="276">
        <f>SUM(F32:G32)</f>
        <v>992903928.63</v>
      </c>
      <c r="I32" s="305">
        <f>+H32/C32</f>
        <v>0.94277094392391325</v>
      </c>
    </row>
    <row r="33" spans="2:11" x14ac:dyDescent="0.25">
      <c r="B33" s="15" t="s">
        <v>0</v>
      </c>
      <c r="C33" s="17">
        <v>146169856.47999999</v>
      </c>
      <c r="D33" s="17">
        <v>22856988.41</v>
      </c>
      <c r="E33" s="17">
        <v>28653891.16</v>
      </c>
      <c r="F33" s="276">
        <f t="shared" ref="F33:F36" si="7">+D33+E33</f>
        <v>51510879.57</v>
      </c>
      <c r="G33" s="276">
        <f>126029155.91-F33</f>
        <v>74518276.340000004</v>
      </c>
      <c r="H33" s="276">
        <f t="shared" ref="H33:H37" si="8">SUM(F33:G33)</f>
        <v>126029155.91</v>
      </c>
      <c r="I33" s="305">
        <f t="shared" ref="I33:I37" si="9">+H33/C33</f>
        <v>0.86221030070754845</v>
      </c>
    </row>
    <row r="34" spans="2:11" x14ac:dyDescent="0.25">
      <c r="B34" s="15" t="s">
        <v>17</v>
      </c>
      <c r="C34" s="17">
        <v>3404143.15</v>
      </c>
      <c r="D34" s="17">
        <v>48017</v>
      </c>
      <c r="E34" s="17">
        <v>98012</v>
      </c>
      <c r="F34" s="276">
        <f t="shared" si="7"/>
        <v>146029</v>
      </c>
      <c r="G34" s="276">
        <f>1833865.59-F34</f>
        <v>1687836.59</v>
      </c>
      <c r="H34" s="276">
        <f t="shared" si="8"/>
        <v>1833865.59</v>
      </c>
      <c r="I34" s="305">
        <f t="shared" si="9"/>
        <v>0.53871576757869311</v>
      </c>
      <c r="J34" s="2"/>
    </row>
    <row r="35" spans="2:11" x14ac:dyDescent="0.25">
      <c r="B35" s="15" t="s">
        <v>6</v>
      </c>
      <c r="C35" s="17">
        <v>45539217.420000002</v>
      </c>
      <c r="D35" s="17">
        <v>0</v>
      </c>
      <c r="E35" s="17">
        <v>679657.57</v>
      </c>
      <c r="F35" s="276">
        <f t="shared" si="7"/>
        <v>679657.57</v>
      </c>
      <c r="G35" s="276">
        <f>42353994.63-F35</f>
        <v>41674337.060000002</v>
      </c>
      <c r="H35" s="276">
        <f t="shared" si="8"/>
        <v>42353994.630000003</v>
      </c>
      <c r="I35" s="305">
        <f t="shared" si="9"/>
        <v>0.93005539026673945</v>
      </c>
    </row>
    <row r="36" spans="2:11" x14ac:dyDescent="0.25">
      <c r="B36" s="15" t="s">
        <v>4</v>
      </c>
      <c r="C36" s="17">
        <v>1166819051.3099999</v>
      </c>
      <c r="D36" s="17">
        <v>15070267.57</v>
      </c>
      <c r="E36" s="17">
        <v>49664541.93</v>
      </c>
      <c r="F36" s="276">
        <f t="shared" si="7"/>
        <v>64734809.5</v>
      </c>
      <c r="G36" s="276">
        <f>557119594.02-F36</f>
        <v>492384784.51999998</v>
      </c>
      <c r="H36" s="276">
        <f t="shared" si="8"/>
        <v>557119594.01999998</v>
      </c>
      <c r="I36" s="305">
        <f t="shared" si="9"/>
        <v>0.47746871581717493</v>
      </c>
    </row>
    <row r="37" spans="2:11" x14ac:dyDescent="0.25">
      <c r="B37" s="15" t="s">
        <v>19</v>
      </c>
      <c r="C37" s="17">
        <v>167420</v>
      </c>
      <c r="D37" s="17">
        <v>0</v>
      </c>
      <c r="E37" s="17"/>
      <c r="F37" s="276">
        <f>SUM(D37:D37)</f>
        <v>0</v>
      </c>
      <c r="G37" s="276">
        <v>0</v>
      </c>
      <c r="H37" s="276">
        <f t="shared" si="8"/>
        <v>0</v>
      </c>
      <c r="I37" s="305">
        <f t="shared" si="9"/>
        <v>0</v>
      </c>
    </row>
    <row r="38" spans="2:11" s="108" customFormat="1" x14ac:dyDescent="0.25">
      <c r="B38" s="278"/>
      <c r="C38" s="274"/>
      <c r="D38" s="275"/>
      <c r="E38" s="275"/>
      <c r="F38" s="275"/>
      <c r="G38" s="275"/>
      <c r="H38" s="275"/>
      <c r="I38" s="304"/>
      <c r="K38" s="1"/>
    </row>
    <row r="39" spans="2:11" s="108" customFormat="1" ht="6.75" customHeight="1" x14ac:dyDescent="0.25">
      <c r="B39" s="12"/>
      <c r="C39" s="271"/>
      <c r="D39" s="13"/>
      <c r="E39" s="13"/>
      <c r="F39" s="16"/>
      <c r="G39" s="16"/>
      <c r="H39" s="16"/>
      <c r="I39" s="302"/>
      <c r="K39" s="1"/>
    </row>
    <row r="40" spans="2:11" ht="15.75" x14ac:dyDescent="0.25">
      <c r="B40" s="279" t="s">
        <v>23</v>
      </c>
      <c r="C40" s="280"/>
      <c r="D40" s="281"/>
      <c r="E40" s="281"/>
      <c r="F40" s="281"/>
      <c r="G40" s="281"/>
      <c r="H40" s="281">
        <f>+H5-H31</f>
        <v>837781313.26999998</v>
      </c>
      <c r="I40" s="306">
        <f>+H31/H5</f>
        <v>0.6724886018473214</v>
      </c>
    </row>
    <row r="41" spans="2:11" ht="37.5" customHeight="1" x14ac:dyDescent="0.25">
      <c r="B41" s="711" t="s">
        <v>1203</v>
      </c>
      <c r="C41" s="711"/>
      <c r="D41" s="711"/>
      <c r="E41" s="711"/>
      <c r="F41" s="711"/>
      <c r="G41" s="711"/>
      <c r="H41" s="711"/>
      <c r="I41" s="711"/>
    </row>
    <row r="42" spans="2:11" s="201" customFormat="1" x14ac:dyDescent="0.25">
      <c r="B42" s="199"/>
      <c r="C42" s="199"/>
      <c r="D42" s="45"/>
      <c r="E42" s="45"/>
      <c r="F42" s="200"/>
      <c r="G42" s="200"/>
      <c r="H42" s="200"/>
      <c r="I42" s="6"/>
      <c r="K42" s="45"/>
    </row>
    <row r="43" spans="2:11" x14ac:dyDescent="0.25">
      <c r="F43" s="26"/>
      <c r="G43" s="26"/>
      <c r="H43" s="26"/>
    </row>
  </sheetData>
  <mergeCells count="4">
    <mergeCell ref="B3:F3"/>
    <mergeCell ref="B1:F1"/>
    <mergeCell ref="B2:F2"/>
    <mergeCell ref="B41:I4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26"/>
  <sheetViews>
    <sheetView showGridLines="0" zoomScale="90" zoomScaleNormal="90" workbookViewId="0">
      <selection activeCell="C9" sqref="C9"/>
    </sheetView>
  </sheetViews>
  <sheetFormatPr baseColWidth="10" defaultRowHeight="15" x14ac:dyDescent="0.25"/>
  <cols>
    <col min="2" max="2" width="61.42578125" customWidth="1"/>
    <col min="3" max="3" width="21.7109375" style="9" customWidth="1"/>
    <col min="4" max="4" width="20.85546875" style="9" hidden="1" customWidth="1"/>
    <col min="5" max="5" width="20.5703125" bestFit="1" customWidth="1"/>
    <col min="6" max="6" width="20.5703125" style="9" customWidth="1"/>
    <col min="7" max="7" width="20.5703125" style="108" customWidth="1"/>
    <col min="8" max="8" width="15.140625" style="22" customWidth="1"/>
    <col min="9" max="9" width="20.28515625" bestFit="1" customWidth="1"/>
    <col min="10" max="10" width="19" customWidth="1"/>
    <col min="12" max="12" width="17.42578125" bestFit="1" customWidth="1"/>
  </cols>
  <sheetData>
    <row r="4" spans="2:9" ht="49.5" customHeight="1" x14ac:dyDescent="0.25">
      <c r="B4" s="27" t="s">
        <v>164</v>
      </c>
      <c r="C4" s="28" t="s">
        <v>1085</v>
      </c>
      <c r="D4" s="28" t="s">
        <v>1136</v>
      </c>
      <c r="E4" s="28" t="s">
        <v>1185</v>
      </c>
      <c r="F4" s="28" t="s">
        <v>1204</v>
      </c>
      <c r="G4" s="299" t="s">
        <v>1187</v>
      </c>
      <c r="H4" s="24" t="s">
        <v>213</v>
      </c>
    </row>
    <row r="5" spans="2:9" s="108" customFormat="1" ht="6.75" customHeight="1" x14ac:dyDescent="0.25">
      <c r="B5" s="12"/>
      <c r="C5" s="13"/>
      <c r="D5" s="13"/>
      <c r="E5" s="14"/>
      <c r="F5" s="7"/>
      <c r="G5" s="7"/>
      <c r="H5" s="160"/>
      <c r="I5" s="1"/>
    </row>
    <row r="6" spans="2:9" s="9" customFormat="1" x14ac:dyDescent="0.25">
      <c r="B6" s="209" t="s">
        <v>4</v>
      </c>
      <c r="C6" s="212">
        <f>SUM(C7:C12)</f>
        <v>2147691107.1399999</v>
      </c>
      <c r="D6" s="211">
        <f>SUM(D7:D12)</f>
        <v>679477619.67999995</v>
      </c>
      <c r="E6" s="211">
        <f>SUM(E7:E12)</f>
        <v>568854918.16999996</v>
      </c>
      <c r="F6" s="211">
        <f>SUM(F7:F12)</f>
        <v>1037340854.61</v>
      </c>
      <c r="G6" s="211">
        <f>SUM(E6:F6)</f>
        <v>1606195772.78</v>
      </c>
      <c r="H6" s="307">
        <f>+G6/C6</f>
        <v>0.74787094263239329</v>
      </c>
      <c r="I6" s="2"/>
    </row>
    <row r="7" spans="2:9" s="11" customFormat="1" x14ac:dyDescent="0.25">
      <c r="B7" s="15" t="s">
        <v>1135</v>
      </c>
      <c r="C7" s="36">
        <v>768077.24</v>
      </c>
      <c r="D7" s="29">
        <f>+'Tabla 1 Ingresos y egresos'!F13</f>
        <v>19259</v>
      </c>
      <c r="E7" s="29">
        <v>0</v>
      </c>
      <c r="F7" s="14">
        <v>720863.24</v>
      </c>
      <c r="G7" s="14">
        <f t="shared" ref="G7:G12" si="0">SUM(E7:F7)</f>
        <v>720863.24</v>
      </c>
      <c r="H7" s="308">
        <f>+G7/C7</f>
        <v>0.93852961975542981</v>
      </c>
    </row>
    <row r="8" spans="2:9" x14ac:dyDescent="0.25">
      <c r="B8" s="31" t="s">
        <v>24</v>
      </c>
      <c r="C8" s="37">
        <v>1209764988.7</v>
      </c>
      <c r="D8" s="29">
        <f>+'Tabla 1 Ingresos y egresos'!F18</f>
        <v>584408229.36000001</v>
      </c>
      <c r="E8" s="29">
        <v>539168322.63</v>
      </c>
      <c r="F8" s="14">
        <f>1126827652.78-E8</f>
        <v>587659330.14999998</v>
      </c>
      <c r="G8" s="14">
        <f t="shared" si="0"/>
        <v>1126827652.78</v>
      </c>
      <c r="H8" s="308">
        <f t="shared" ref="H8:H12" si="1">+G8/C8</f>
        <v>0.93144343182792588</v>
      </c>
    </row>
    <row r="9" spans="2:9" s="3" customFormat="1" x14ac:dyDescent="0.25">
      <c r="B9" s="31" t="s">
        <v>25</v>
      </c>
      <c r="C9" s="37">
        <v>744563647</v>
      </c>
      <c r="D9" s="29">
        <f>+'Tabla 1 Ingresos y egresos'!F19</f>
        <v>77743283.659999996</v>
      </c>
      <c r="E9" s="29">
        <v>18793373</v>
      </c>
      <c r="F9" s="14">
        <f>346645929.03-E9</f>
        <v>327852556.02999997</v>
      </c>
      <c r="G9" s="14">
        <f t="shared" si="0"/>
        <v>346645929.02999997</v>
      </c>
      <c r="H9" s="308">
        <f t="shared" si="1"/>
        <v>0.46556923699768005</v>
      </c>
      <c r="I9" s="41"/>
    </row>
    <row r="10" spans="2:9" s="3" customFormat="1" x14ac:dyDescent="0.25">
      <c r="B10" s="31" t="s">
        <v>26</v>
      </c>
      <c r="C10" s="37">
        <v>128750000</v>
      </c>
      <c r="D10" s="29">
        <f>+'Tabla 1 Ingresos y egresos'!F20</f>
        <v>10729166.66</v>
      </c>
      <c r="E10" s="29">
        <v>10729166.66</v>
      </c>
      <c r="F10" s="14">
        <f>125531250-E10</f>
        <v>114802083.34</v>
      </c>
      <c r="G10" s="14">
        <f t="shared" si="0"/>
        <v>125531250</v>
      </c>
      <c r="H10" s="308">
        <f t="shared" si="1"/>
        <v>0.97499999999999998</v>
      </c>
      <c r="I10" s="41"/>
    </row>
    <row r="11" spans="2:9" s="3" customFormat="1" x14ac:dyDescent="0.25">
      <c r="B11" s="31" t="s">
        <v>137</v>
      </c>
      <c r="C11" s="37">
        <v>50000000</v>
      </c>
      <c r="D11" s="29">
        <f>+'Tabla 1 Ingresos y egresos'!E21</f>
        <v>0</v>
      </c>
      <c r="E11" s="29">
        <v>0</v>
      </c>
      <c r="F11" s="14"/>
      <c r="G11" s="14">
        <f t="shared" si="0"/>
        <v>0</v>
      </c>
      <c r="H11" s="308">
        <f t="shared" si="1"/>
        <v>0</v>
      </c>
    </row>
    <row r="12" spans="2:9" s="3" customFormat="1" x14ac:dyDescent="0.25">
      <c r="B12" s="115" t="s">
        <v>83</v>
      </c>
      <c r="C12" s="116">
        <v>13844394.199999999</v>
      </c>
      <c r="D12" s="117">
        <f>+'Tabla 1 Ingresos y egresos'!F22</f>
        <v>6577681</v>
      </c>
      <c r="E12" s="117">
        <v>164055.88</v>
      </c>
      <c r="F12" s="112">
        <f>6470077.73-E12</f>
        <v>6306021.8500000006</v>
      </c>
      <c r="G12" s="112">
        <f t="shared" si="0"/>
        <v>6470077.7300000004</v>
      </c>
      <c r="H12" s="309">
        <f t="shared" si="1"/>
        <v>0.46734278412846703</v>
      </c>
    </row>
    <row r="13" spans="2:9" s="108" customFormat="1" ht="6.75" customHeight="1" x14ac:dyDescent="0.25">
      <c r="B13" s="110"/>
      <c r="C13" s="111"/>
      <c r="D13" s="111"/>
      <c r="E13" s="112"/>
      <c r="F13" s="113"/>
      <c r="G13" s="113"/>
      <c r="H13" s="310"/>
      <c r="I13" s="1"/>
    </row>
    <row r="14" spans="2:9" s="3" customFormat="1" x14ac:dyDescent="0.25">
      <c r="B14" s="209" t="s">
        <v>15</v>
      </c>
      <c r="C14" s="210">
        <f>SUM(C15:C18)</f>
        <v>267584790.16999999</v>
      </c>
      <c r="D14" s="211">
        <f>SUM(D15:D18)</f>
        <v>938344856.88999999</v>
      </c>
      <c r="E14" s="211">
        <f t="shared" ref="E14" si="2">SUM(E15:E18)</f>
        <v>25197575.259999998</v>
      </c>
      <c r="F14" s="211">
        <f>SUM(F15:F18)</f>
        <v>88847190.739999995</v>
      </c>
      <c r="G14" s="211">
        <f>SUM(E14:F14)</f>
        <v>114044766</v>
      </c>
      <c r="H14" s="307">
        <f>+G14/C14</f>
        <v>0.42620047995831872</v>
      </c>
    </row>
    <row r="15" spans="2:9" s="3" customFormat="1" x14ac:dyDescent="0.25">
      <c r="B15" s="31" t="s">
        <v>27</v>
      </c>
      <c r="C15" s="29">
        <v>60260401.18</v>
      </c>
      <c r="D15" s="29">
        <f>+'Tabla 1 Ingresos y egresos'!F25</f>
        <v>60260401.18</v>
      </c>
      <c r="E15" s="29">
        <v>7544023.2599999998</v>
      </c>
      <c r="F15" s="14">
        <f>56445080.61-E15</f>
        <v>48901057.350000001</v>
      </c>
      <c r="G15" s="14">
        <f>SUM(E15:F15)</f>
        <v>56445080.609999999</v>
      </c>
      <c r="H15" s="311">
        <f>+G15/C15</f>
        <v>0.9366861073725099</v>
      </c>
    </row>
    <row r="16" spans="2:9" x14ac:dyDescent="0.25">
      <c r="B16" s="15" t="s">
        <v>138</v>
      </c>
      <c r="C16" s="29">
        <v>65757325.039999999</v>
      </c>
      <c r="D16" s="29">
        <f>+'Tabla 1 Ingresos y egresos'!F26</f>
        <v>734985105.45000005</v>
      </c>
      <c r="E16" s="29">
        <v>17653552</v>
      </c>
      <c r="F16" s="14">
        <f>55016686.12-E16</f>
        <v>37363134.119999997</v>
      </c>
      <c r="G16" s="14">
        <f t="shared" ref="G16:G18" si="3">SUM(E16:F16)</f>
        <v>55016686.119999997</v>
      </c>
      <c r="H16" s="311">
        <f t="shared" ref="H16:H18" si="4">+G16/C16</f>
        <v>0.83666247199887611</v>
      </c>
    </row>
    <row r="17" spans="2:9" x14ac:dyDescent="0.25">
      <c r="B17" s="15" t="s">
        <v>139</v>
      </c>
      <c r="C17" s="29">
        <v>136960705</v>
      </c>
      <c r="D17" s="29">
        <f>+'Tabla 1 Ingresos y egresos'!F27</f>
        <v>136960705</v>
      </c>
      <c r="E17" s="29">
        <v>0</v>
      </c>
      <c r="F17" s="14">
        <v>0</v>
      </c>
      <c r="G17" s="14">
        <f t="shared" si="3"/>
        <v>0</v>
      </c>
      <c r="H17" s="311">
        <f t="shared" si="4"/>
        <v>0</v>
      </c>
    </row>
    <row r="18" spans="2:9" x14ac:dyDescent="0.25">
      <c r="B18" s="202" t="s">
        <v>28</v>
      </c>
      <c r="C18" s="112">
        <v>4606358.95</v>
      </c>
      <c r="D18" s="117">
        <f>+'Tabla 1 Ingresos y egresos'!F28</f>
        <v>6138645.2599999998</v>
      </c>
      <c r="E18" s="117">
        <v>0</v>
      </c>
      <c r="F18" s="112">
        <f>2582999.27-E18</f>
        <v>2582999.27</v>
      </c>
      <c r="G18" s="14">
        <f t="shared" si="3"/>
        <v>2582999.27</v>
      </c>
      <c r="H18" s="311">
        <f t="shared" si="4"/>
        <v>0.56074641556103655</v>
      </c>
    </row>
    <row r="19" spans="2:9" s="108" customFormat="1" ht="6.75" customHeight="1" x14ac:dyDescent="0.25">
      <c r="B19" s="110"/>
      <c r="C19" s="18"/>
      <c r="D19" s="18"/>
      <c r="E19" s="118"/>
      <c r="F19" s="119"/>
      <c r="G19" s="119"/>
      <c r="H19" s="312"/>
      <c r="I19" s="1"/>
    </row>
    <row r="20" spans="2:9" x14ac:dyDescent="0.25">
      <c r="B20" s="23" t="s">
        <v>8</v>
      </c>
      <c r="C20" s="38">
        <f>+C6+C14</f>
        <v>2415275897.3099999</v>
      </c>
      <c r="D20" s="25" t="e">
        <f>+D6+D14+#REF!</f>
        <v>#REF!</v>
      </c>
      <c r="E20" s="25">
        <f>+E6+E14</f>
        <v>594052493.42999995</v>
      </c>
      <c r="F20" s="25">
        <f>+F6+F14</f>
        <v>1126188045.3499999</v>
      </c>
      <c r="G20" s="25">
        <f>+G6+G14</f>
        <v>1720240538.78</v>
      </c>
      <c r="H20" s="313">
        <f>+G20/C20</f>
        <v>0.71223355505510089</v>
      </c>
    </row>
    <row r="21" spans="2:9" s="108" customFormat="1" ht="6.75" customHeight="1" x14ac:dyDescent="0.25">
      <c r="B21" s="110"/>
      <c r="C21" s="111"/>
      <c r="D21" s="111"/>
      <c r="E21" s="112"/>
      <c r="F21" s="113"/>
      <c r="G21" s="113"/>
      <c r="H21" s="114"/>
      <c r="I21" s="1"/>
    </row>
    <row r="22" spans="2:9" x14ac:dyDescent="0.25">
      <c r="B22" s="40" t="s">
        <v>1205</v>
      </c>
      <c r="C22" s="3"/>
      <c r="D22" s="10"/>
      <c r="E22" s="1"/>
    </row>
    <row r="23" spans="2:9" x14ac:dyDescent="0.25">
      <c r="B23" s="43"/>
      <c r="C23" s="4"/>
      <c r="D23" s="4"/>
    </row>
    <row r="24" spans="2:9" x14ac:dyDescent="0.25">
      <c r="B24" s="43"/>
      <c r="C24" s="4"/>
      <c r="D24" s="4"/>
      <c r="E24" s="2"/>
    </row>
    <row r="25" spans="2:9" x14ac:dyDescent="0.25">
      <c r="B25" s="43"/>
      <c r="C25" s="4"/>
      <c r="D25" s="4"/>
      <c r="E25" s="2"/>
    </row>
    <row r="26" spans="2:9" x14ac:dyDescent="0.25">
      <c r="B26" s="43"/>
      <c r="C26" s="4"/>
      <c r="D26" s="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showGridLines="0" zoomScale="90" zoomScaleNormal="90" workbookViewId="0">
      <selection activeCell="H47" sqref="H47"/>
    </sheetView>
  </sheetViews>
  <sheetFormatPr baseColWidth="10" defaultRowHeight="15" x14ac:dyDescent="0.25"/>
  <cols>
    <col min="1" max="1" width="11.42578125" style="108"/>
    <col min="2" max="2" width="34.42578125" style="108" customWidth="1"/>
    <col min="3" max="3" width="22.7109375" style="108" customWidth="1"/>
    <col min="4" max="5" width="21.42578125" style="1" hidden="1" customWidth="1"/>
    <col min="6" max="6" width="22.5703125" style="108" bestFit="1" customWidth="1"/>
    <col min="7" max="8" width="22.5703125" style="108" customWidth="1"/>
    <col min="9" max="9" width="13.7109375" style="3" customWidth="1"/>
    <col min="10" max="10" width="17.42578125" style="108" bestFit="1" customWidth="1"/>
    <col min="11" max="11" width="18.140625" style="1" customWidth="1"/>
    <col min="12" max="16384" width="11.42578125" style="108"/>
  </cols>
  <sheetData>
    <row r="1" spans="2:10" x14ac:dyDescent="0.25">
      <c r="B1" s="710"/>
      <c r="C1" s="710"/>
      <c r="D1" s="710"/>
      <c r="E1" s="710"/>
      <c r="F1" s="710"/>
      <c r="G1" s="291"/>
      <c r="H1" s="291"/>
      <c r="I1" s="8"/>
      <c r="J1" s="1"/>
    </row>
    <row r="2" spans="2:10" x14ac:dyDescent="0.25">
      <c r="B2" s="710"/>
      <c r="C2" s="710"/>
      <c r="D2" s="710"/>
      <c r="E2" s="710"/>
      <c r="F2" s="710"/>
      <c r="G2" s="291"/>
      <c r="H2" s="291"/>
      <c r="I2" s="8"/>
      <c r="J2" s="1"/>
    </row>
    <row r="3" spans="2:10" x14ac:dyDescent="0.25">
      <c r="B3" s="709"/>
      <c r="C3" s="709"/>
      <c r="D3" s="709"/>
      <c r="E3" s="709"/>
      <c r="F3" s="709"/>
      <c r="G3" s="290"/>
      <c r="H3" s="290"/>
      <c r="I3" s="8"/>
      <c r="J3" s="1"/>
    </row>
    <row r="4" spans="2:10" ht="38.25" customHeight="1" x14ac:dyDescent="0.25">
      <c r="B4" s="283" t="s">
        <v>1145</v>
      </c>
      <c r="C4" s="284" t="s">
        <v>1184</v>
      </c>
      <c r="D4" s="285" t="s">
        <v>1142</v>
      </c>
      <c r="E4" s="285" t="s">
        <v>1143</v>
      </c>
      <c r="F4" s="299" t="s">
        <v>1185</v>
      </c>
      <c r="G4" s="299" t="s">
        <v>1186</v>
      </c>
      <c r="H4" s="299" t="s">
        <v>1187</v>
      </c>
      <c r="I4" s="286" t="s">
        <v>1146</v>
      </c>
    </row>
    <row r="5" spans="2:10" ht="21" hidden="1" customHeight="1" x14ac:dyDescent="0.25">
      <c r="B5" s="277" t="s">
        <v>165</v>
      </c>
      <c r="C5" s="273">
        <f>+C6+C17+C24</f>
        <v>2415275897.3099999</v>
      </c>
      <c r="D5" s="273">
        <f>+D6+D17+D24</f>
        <v>1270909418.76</v>
      </c>
      <c r="E5" s="273">
        <f t="shared" ref="E5:G5" si="0">+E6+E17+E24</f>
        <v>371099690.05000001</v>
      </c>
      <c r="F5" s="273">
        <f t="shared" si="0"/>
        <v>1642757927.0500002</v>
      </c>
      <c r="G5" s="273">
        <f t="shared" si="0"/>
        <v>915263925</v>
      </c>
      <c r="H5" s="273">
        <f>SUM(F5:G5)</f>
        <v>2558021852.0500002</v>
      </c>
      <c r="I5" s="300">
        <f>+F5/C5</f>
        <v>0.68015332280656327</v>
      </c>
    </row>
    <row r="6" spans="2:10" hidden="1" x14ac:dyDescent="0.25">
      <c r="B6" s="15" t="s">
        <v>9</v>
      </c>
      <c r="C6" s="17">
        <v>768077.24</v>
      </c>
      <c r="D6" s="17">
        <f>+D8+D10</f>
        <v>19408151.5</v>
      </c>
      <c r="E6" s="17">
        <f t="shared" ref="E6" si="1">+E8+E10</f>
        <v>4797739.74</v>
      </c>
      <c r="F6" s="17">
        <f>+F8+F10+F15</f>
        <v>24954709.479999997</v>
      </c>
      <c r="G6" s="17">
        <f>43275694.17-F6</f>
        <v>18320984.690000005</v>
      </c>
      <c r="H6" s="17">
        <f>SUM(F6:G6)</f>
        <v>43275694.170000002</v>
      </c>
      <c r="I6" s="301">
        <v>1</v>
      </c>
    </row>
    <row r="7" spans="2:10" ht="6.75" hidden="1" customHeight="1" x14ac:dyDescent="0.25">
      <c r="B7" s="15"/>
      <c r="C7" s="17"/>
      <c r="D7" s="16"/>
      <c r="E7" s="16"/>
      <c r="F7" s="16"/>
      <c r="G7" s="16">
        <f>1576401300.99-F7</f>
        <v>1576401300.99</v>
      </c>
      <c r="H7" s="17">
        <f t="shared" ref="H7:H24" si="2">SUM(F7:G7)</f>
        <v>1576401300.99</v>
      </c>
      <c r="I7" s="302"/>
    </row>
    <row r="8" spans="2:10" hidden="1" x14ac:dyDescent="0.25">
      <c r="B8" s="15" t="s">
        <v>10</v>
      </c>
      <c r="C8" s="17"/>
      <c r="D8" s="17">
        <v>1.35</v>
      </c>
      <c r="E8" s="17">
        <v>0.96</v>
      </c>
      <c r="F8" s="17">
        <f>+D8+E8</f>
        <v>2.31</v>
      </c>
      <c r="G8" s="17">
        <f>938344856.89-F8</f>
        <v>938344854.58000004</v>
      </c>
      <c r="H8" s="17">
        <f t="shared" si="2"/>
        <v>938344856.88999999</v>
      </c>
      <c r="I8" s="302"/>
    </row>
    <row r="9" spans="2:10" ht="6.75" hidden="1" customHeight="1" x14ac:dyDescent="0.25">
      <c r="B9" s="15"/>
      <c r="C9" s="17"/>
      <c r="D9" s="16"/>
      <c r="E9" s="16"/>
      <c r="F9" s="16"/>
      <c r="G9" s="16"/>
      <c r="H9" s="17">
        <f t="shared" si="2"/>
        <v>0</v>
      </c>
      <c r="I9" s="302"/>
    </row>
    <row r="10" spans="2:10" hidden="1" x14ac:dyDescent="0.25">
      <c r="B10" s="15" t="s">
        <v>11</v>
      </c>
      <c r="C10" s="17"/>
      <c r="D10" s="16">
        <f>SUM(D11:D13)</f>
        <v>19408150.149999999</v>
      </c>
      <c r="E10" s="16">
        <f>SUM(E11:E13)</f>
        <v>4797738.78</v>
      </c>
      <c r="F10" s="16">
        <f>+D10+E10</f>
        <v>24205888.93</v>
      </c>
      <c r="G10" s="16"/>
      <c r="H10" s="17">
        <f t="shared" si="2"/>
        <v>24205888.93</v>
      </c>
      <c r="I10" s="303"/>
      <c r="J10" s="2"/>
    </row>
    <row r="11" spans="2:10" hidden="1" x14ac:dyDescent="0.25">
      <c r="B11" s="15" t="s">
        <v>12</v>
      </c>
      <c r="C11" s="17"/>
      <c r="D11" s="16">
        <f>19408150.15-381000</f>
        <v>19027150.149999999</v>
      </c>
      <c r="E11" s="16">
        <v>5159479.78</v>
      </c>
      <c r="F11" s="16">
        <f t="shared" ref="F11:F13" si="3">+D11+E11</f>
        <v>24186629.93</v>
      </c>
      <c r="G11" s="16"/>
      <c r="H11" s="17">
        <f t="shared" si="2"/>
        <v>24186629.93</v>
      </c>
      <c r="I11" s="302"/>
      <c r="J11" s="2"/>
    </row>
    <row r="12" spans="2:10" hidden="1" x14ac:dyDescent="0.25">
      <c r="B12" s="31" t="s">
        <v>18</v>
      </c>
      <c r="C12" s="16"/>
      <c r="D12" s="16">
        <v>381000</v>
      </c>
      <c r="E12" s="16">
        <v>-381000</v>
      </c>
      <c r="F12" s="16">
        <f t="shared" si="3"/>
        <v>0</v>
      </c>
      <c r="G12" s="16"/>
      <c r="H12" s="17">
        <f t="shared" si="2"/>
        <v>0</v>
      </c>
      <c r="I12" s="302"/>
      <c r="J12" s="1"/>
    </row>
    <row r="13" spans="2:10" hidden="1" x14ac:dyDescent="0.25">
      <c r="B13" s="15" t="s">
        <v>1134</v>
      </c>
      <c r="C13" s="17"/>
      <c r="D13" s="16">
        <v>0</v>
      </c>
      <c r="E13" s="16">
        <v>19259</v>
      </c>
      <c r="F13" s="16">
        <f t="shared" si="3"/>
        <v>19259</v>
      </c>
      <c r="G13" s="16"/>
      <c r="H13" s="17">
        <f t="shared" si="2"/>
        <v>19259</v>
      </c>
      <c r="I13" s="302"/>
      <c r="J13" s="2"/>
    </row>
    <row r="14" spans="2:10" ht="6.75" hidden="1" customHeight="1" x14ac:dyDescent="0.25">
      <c r="B14" s="15"/>
      <c r="C14" s="17"/>
      <c r="D14" s="16"/>
      <c r="E14" s="16"/>
      <c r="F14" s="16"/>
      <c r="G14" s="16"/>
      <c r="H14" s="17">
        <f t="shared" si="2"/>
        <v>0</v>
      </c>
      <c r="I14" s="302"/>
    </row>
    <row r="15" spans="2:10" hidden="1" x14ac:dyDescent="0.25">
      <c r="B15" s="15" t="s">
        <v>1133</v>
      </c>
      <c r="C15" s="17"/>
      <c r="D15" s="16">
        <v>0</v>
      </c>
      <c r="E15" s="16">
        <v>748818.24</v>
      </c>
      <c r="F15" s="16">
        <f>+E15-D15</f>
        <v>748818.24</v>
      </c>
      <c r="G15" s="16"/>
      <c r="H15" s="17">
        <f t="shared" si="2"/>
        <v>748818.24</v>
      </c>
      <c r="I15" s="302"/>
      <c r="J15" s="2"/>
    </row>
    <row r="16" spans="2:10" ht="6.75" hidden="1" customHeight="1" x14ac:dyDescent="0.25">
      <c r="B16" s="15"/>
      <c r="C16" s="17"/>
      <c r="D16" s="16"/>
      <c r="E16" s="16"/>
      <c r="F16" s="16"/>
      <c r="G16" s="16"/>
      <c r="H16" s="17">
        <f t="shared" si="2"/>
        <v>0</v>
      </c>
      <c r="I16" s="302"/>
    </row>
    <row r="17" spans="2:10" hidden="1" x14ac:dyDescent="0.25">
      <c r="B17" s="15" t="s">
        <v>4</v>
      </c>
      <c r="C17" s="17">
        <v>2146923029.9000001</v>
      </c>
      <c r="D17" s="16">
        <f>SUM(D18:D22)</f>
        <v>313156410.37</v>
      </c>
      <c r="E17" s="16">
        <f>SUM(E18:E22)</f>
        <v>366301950.31</v>
      </c>
      <c r="F17" s="16">
        <f>+D17+E17</f>
        <v>679458360.68000007</v>
      </c>
      <c r="G17" s="16">
        <f>1576401300.99-F17</f>
        <v>896942940.30999994</v>
      </c>
      <c r="H17" s="17">
        <f t="shared" si="2"/>
        <v>1576401300.99</v>
      </c>
      <c r="I17" s="301">
        <f>+H17/C17</f>
        <v>0.7342607438811749</v>
      </c>
      <c r="J17" s="2"/>
    </row>
    <row r="18" spans="2:10" hidden="1" x14ac:dyDescent="0.25">
      <c r="B18" s="15" t="s">
        <v>13</v>
      </c>
      <c r="C18" s="17"/>
      <c r="D18" s="16">
        <v>306578729.37</v>
      </c>
      <c r="E18" s="16">
        <v>277829499.99000001</v>
      </c>
      <c r="F18" s="16">
        <f>+D18+E18</f>
        <v>584408229.36000001</v>
      </c>
      <c r="G18" s="16"/>
      <c r="H18" s="17">
        <f t="shared" si="2"/>
        <v>584408229.36000001</v>
      </c>
      <c r="I18" s="302"/>
    </row>
    <row r="19" spans="2:10" hidden="1" x14ac:dyDescent="0.25">
      <c r="B19" s="15" t="s">
        <v>14</v>
      </c>
      <c r="C19" s="17"/>
      <c r="D19" s="16">
        <v>0</v>
      </c>
      <c r="E19" s="16">
        <v>77743283.659999996</v>
      </c>
      <c r="F19" s="16">
        <f>+D19+E19</f>
        <v>77743283.659999996</v>
      </c>
      <c r="G19" s="16"/>
      <c r="H19" s="17">
        <f t="shared" si="2"/>
        <v>77743283.659999996</v>
      </c>
      <c r="I19" s="302"/>
    </row>
    <row r="20" spans="2:10" hidden="1" x14ac:dyDescent="0.25">
      <c r="B20" s="15" t="s">
        <v>30</v>
      </c>
      <c r="C20" s="17"/>
      <c r="D20" s="16">
        <v>0</v>
      </c>
      <c r="E20" s="16">
        <v>10729166.66</v>
      </c>
      <c r="F20" s="16">
        <f t="shared" ref="F20:F22" si="4">+D20+E20</f>
        <v>10729166.66</v>
      </c>
      <c r="G20" s="16"/>
      <c r="H20" s="17">
        <f t="shared" si="2"/>
        <v>10729166.66</v>
      </c>
      <c r="I20" s="302"/>
    </row>
    <row r="21" spans="2:10" hidden="1" x14ac:dyDescent="0.25">
      <c r="B21" s="15" t="s">
        <v>31</v>
      </c>
      <c r="C21" s="17"/>
      <c r="D21" s="16">
        <v>0</v>
      </c>
      <c r="E21" s="16">
        <v>0</v>
      </c>
      <c r="F21" s="16">
        <f t="shared" si="4"/>
        <v>0</v>
      </c>
      <c r="G21" s="16"/>
      <c r="H21" s="17">
        <f t="shared" si="2"/>
        <v>0</v>
      </c>
      <c r="I21" s="302"/>
    </row>
    <row r="22" spans="2:10" hidden="1" x14ac:dyDescent="0.25">
      <c r="B22" s="15" t="s">
        <v>32</v>
      </c>
      <c r="C22" s="17"/>
      <c r="D22" s="16">
        <v>6577681</v>
      </c>
      <c r="E22" s="16">
        <v>0</v>
      </c>
      <c r="F22" s="16">
        <f t="shared" si="4"/>
        <v>6577681</v>
      </c>
      <c r="G22" s="16"/>
      <c r="H22" s="17">
        <f t="shared" si="2"/>
        <v>6577681</v>
      </c>
      <c r="I22" s="302"/>
      <c r="J22" s="1"/>
    </row>
    <row r="23" spans="2:10" ht="6.75" hidden="1" customHeight="1" x14ac:dyDescent="0.25">
      <c r="B23" s="15"/>
      <c r="C23" s="17"/>
      <c r="D23" s="16"/>
      <c r="E23" s="16"/>
      <c r="F23" s="16"/>
      <c r="G23" s="16"/>
      <c r="H23" s="17">
        <f t="shared" si="2"/>
        <v>0</v>
      </c>
      <c r="I23" s="302"/>
    </row>
    <row r="24" spans="2:10" hidden="1" x14ac:dyDescent="0.25">
      <c r="B24" s="15" t="s">
        <v>15</v>
      </c>
      <c r="C24" s="17">
        <v>267584790.16999999</v>
      </c>
      <c r="D24" s="16">
        <f>SUM(D25:D28)</f>
        <v>938344856.88999999</v>
      </c>
      <c r="E24" s="16">
        <f>SUM(E25:E28)</f>
        <v>0</v>
      </c>
      <c r="F24" s="16">
        <f>SUM(F25:F28)</f>
        <v>938344856.88999999</v>
      </c>
      <c r="G24" s="16">
        <v>0</v>
      </c>
      <c r="H24" s="17">
        <f t="shared" si="2"/>
        <v>938344856.88999999</v>
      </c>
      <c r="I24" s="301">
        <v>1</v>
      </c>
    </row>
    <row r="25" spans="2:10" hidden="1" x14ac:dyDescent="0.25">
      <c r="B25" s="15" t="s">
        <v>16</v>
      </c>
      <c r="C25" s="272"/>
      <c r="D25" s="16">
        <v>60260401.18</v>
      </c>
      <c r="E25" s="16">
        <v>0</v>
      </c>
      <c r="F25" s="16">
        <f>SUM(D25:D25)</f>
        <v>60260401.18</v>
      </c>
      <c r="G25" s="16"/>
      <c r="H25" s="16"/>
      <c r="I25" s="302"/>
      <c r="J25" s="2"/>
    </row>
    <row r="26" spans="2:10" hidden="1" x14ac:dyDescent="0.25">
      <c r="B26" s="15" t="s">
        <v>1082</v>
      </c>
      <c r="C26" s="272"/>
      <c r="D26" s="16">
        <v>734985105.45000005</v>
      </c>
      <c r="E26" s="16">
        <v>0</v>
      </c>
      <c r="F26" s="16">
        <f>SUM(D26:D26)</f>
        <v>734985105.45000005</v>
      </c>
      <c r="G26" s="16"/>
      <c r="H26" s="16"/>
      <c r="I26" s="302"/>
      <c r="J26" s="2"/>
    </row>
    <row r="27" spans="2:10" hidden="1" x14ac:dyDescent="0.25">
      <c r="B27" s="15" t="s">
        <v>1083</v>
      </c>
      <c r="C27" s="272"/>
      <c r="D27" s="16">
        <v>136960705</v>
      </c>
      <c r="E27" s="16">
        <v>0</v>
      </c>
      <c r="F27" s="16">
        <f>SUM(D27:D27)</f>
        <v>136960705</v>
      </c>
      <c r="G27" s="16"/>
      <c r="H27" s="16"/>
      <c r="I27" s="302"/>
    </row>
    <row r="28" spans="2:10" hidden="1" x14ac:dyDescent="0.25">
      <c r="B28" s="15" t="s">
        <v>22</v>
      </c>
      <c r="C28" s="272"/>
      <c r="D28" s="16">
        <v>6138645.2599999998</v>
      </c>
      <c r="E28" s="16">
        <v>0</v>
      </c>
      <c r="F28" s="16">
        <f>SUM(D28:D28)</f>
        <v>6138645.2599999998</v>
      </c>
      <c r="G28" s="16"/>
      <c r="H28" s="16"/>
      <c r="I28" s="302"/>
    </row>
    <row r="29" spans="2:10" ht="6.75" hidden="1" customHeight="1" x14ac:dyDescent="0.25">
      <c r="B29" s="12"/>
      <c r="C29" s="271"/>
      <c r="D29" s="13"/>
      <c r="E29" s="13"/>
      <c r="F29" s="16"/>
      <c r="G29" s="16"/>
      <c r="H29" s="16"/>
      <c r="I29" s="302"/>
    </row>
    <row r="30" spans="2:10" ht="13.5" hidden="1" customHeight="1" x14ac:dyDescent="0.25">
      <c r="B30" s="278"/>
      <c r="C30" s="274"/>
      <c r="D30" s="275"/>
      <c r="E30" s="275"/>
      <c r="F30" s="275"/>
      <c r="G30" s="275"/>
      <c r="H30" s="275"/>
      <c r="I30" s="304"/>
    </row>
    <row r="31" spans="2:10" ht="21" customHeight="1" x14ac:dyDescent="0.25">
      <c r="B31" s="277" t="s">
        <v>166</v>
      </c>
      <c r="C31" s="282">
        <f>SUM(C32:C37)</f>
        <v>2415275897.3100004</v>
      </c>
      <c r="D31" s="282">
        <f t="shared" ref="D31:G31" si="5">SUM(D32:D37)</f>
        <v>298265973.55000001</v>
      </c>
      <c r="E31" s="282">
        <f t="shared" si="5"/>
        <v>295786519.88</v>
      </c>
      <c r="F31" s="282">
        <f t="shared" si="5"/>
        <v>594052493.42999995</v>
      </c>
      <c r="G31" s="282">
        <f t="shared" si="5"/>
        <v>1126188045.3500001</v>
      </c>
      <c r="H31" s="282">
        <f>SUM(F31:G31)</f>
        <v>1720240538.7800002</v>
      </c>
      <c r="I31" s="300">
        <f>+H31/C31</f>
        <v>0.71223355505510078</v>
      </c>
    </row>
    <row r="32" spans="2:10" x14ac:dyDescent="0.25">
      <c r="B32" s="15" t="s">
        <v>5</v>
      </c>
      <c r="C32" s="17">
        <v>1053176208.95</v>
      </c>
      <c r="D32" s="17">
        <v>260290700.56999999</v>
      </c>
      <c r="E32" s="17">
        <v>216690417.22</v>
      </c>
      <c r="F32" s="276">
        <f>+D32+E32</f>
        <v>476981117.78999996</v>
      </c>
      <c r="G32" s="276">
        <f>992903928.63-F32</f>
        <v>515922810.84000003</v>
      </c>
      <c r="H32" s="276">
        <f>SUM(F32:G32)</f>
        <v>992903928.63</v>
      </c>
      <c r="I32" s="305">
        <f>+H32/C32</f>
        <v>0.94277094392391325</v>
      </c>
    </row>
    <row r="33" spans="2:11" x14ac:dyDescent="0.25">
      <c r="B33" s="15" t="s">
        <v>0</v>
      </c>
      <c r="C33" s="17">
        <v>146169856.47999999</v>
      </c>
      <c r="D33" s="17">
        <v>22856988.41</v>
      </c>
      <c r="E33" s="17">
        <v>28653891.16</v>
      </c>
      <c r="F33" s="276">
        <f t="shared" ref="F33:F36" si="6">+D33+E33</f>
        <v>51510879.57</v>
      </c>
      <c r="G33" s="276">
        <f>126029155.91-F33</f>
        <v>74518276.340000004</v>
      </c>
      <c r="H33" s="276">
        <f t="shared" ref="H33:H37" si="7">SUM(F33:G33)</f>
        <v>126029155.91</v>
      </c>
      <c r="I33" s="305">
        <f t="shared" ref="I33:I37" si="8">+H33/C33</f>
        <v>0.86221030070754845</v>
      </c>
    </row>
    <row r="34" spans="2:11" x14ac:dyDescent="0.25">
      <c r="B34" s="15" t="s">
        <v>17</v>
      </c>
      <c r="C34" s="17">
        <v>3404143.15</v>
      </c>
      <c r="D34" s="17">
        <v>48017</v>
      </c>
      <c r="E34" s="17">
        <v>98012</v>
      </c>
      <c r="F34" s="276">
        <f t="shared" si="6"/>
        <v>146029</v>
      </c>
      <c r="G34" s="276">
        <f>1833865.59-F34</f>
        <v>1687836.59</v>
      </c>
      <c r="H34" s="276">
        <f t="shared" si="7"/>
        <v>1833865.59</v>
      </c>
      <c r="I34" s="305">
        <f t="shared" si="8"/>
        <v>0.53871576757869311</v>
      </c>
      <c r="J34" s="2"/>
    </row>
    <row r="35" spans="2:11" x14ac:dyDescent="0.25">
      <c r="B35" s="15" t="s">
        <v>6</v>
      </c>
      <c r="C35" s="17">
        <v>45539217.420000002</v>
      </c>
      <c r="D35" s="17">
        <v>0</v>
      </c>
      <c r="E35" s="17">
        <v>679657.57</v>
      </c>
      <c r="F35" s="276">
        <f t="shared" si="6"/>
        <v>679657.57</v>
      </c>
      <c r="G35" s="276">
        <f>42353994.63-F35</f>
        <v>41674337.060000002</v>
      </c>
      <c r="H35" s="276">
        <f t="shared" si="7"/>
        <v>42353994.630000003</v>
      </c>
      <c r="I35" s="305">
        <f t="shared" si="8"/>
        <v>0.93005539026673945</v>
      </c>
    </row>
    <row r="36" spans="2:11" x14ac:dyDescent="0.25">
      <c r="B36" s="15" t="s">
        <v>4</v>
      </c>
      <c r="C36" s="17">
        <v>1166819051.3099999</v>
      </c>
      <c r="D36" s="17">
        <v>15070267.57</v>
      </c>
      <c r="E36" s="17">
        <v>49664541.93</v>
      </c>
      <c r="F36" s="276">
        <f t="shared" si="6"/>
        <v>64734809.5</v>
      </c>
      <c r="G36" s="276">
        <f>557119594.02-F36</f>
        <v>492384784.51999998</v>
      </c>
      <c r="H36" s="276">
        <f t="shared" si="7"/>
        <v>557119594.01999998</v>
      </c>
      <c r="I36" s="305">
        <f t="shared" si="8"/>
        <v>0.47746871581717493</v>
      </c>
    </row>
    <row r="37" spans="2:11" x14ac:dyDescent="0.25">
      <c r="B37" s="15" t="s">
        <v>19</v>
      </c>
      <c r="C37" s="17">
        <v>167420</v>
      </c>
      <c r="D37" s="17">
        <v>0</v>
      </c>
      <c r="E37" s="17"/>
      <c r="F37" s="276">
        <f>SUM(D37:D37)</f>
        <v>0</v>
      </c>
      <c r="G37" s="276">
        <v>0</v>
      </c>
      <c r="H37" s="276">
        <f t="shared" si="7"/>
        <v>0</v>
      </c>
      <c r="I37" s="305">
        <f t="shared" si="8"/>
        <v>0</v>
      </c>
    </row>
    <row r="38" spans="2:11" x14ac:dyDescent="0.25">
      <c r="B38" s="278"/>
      <c r="C38" s="274"/>
      <c r="D38" s="275"/>
      <c r="E38" s="275"/>
      <c r="F38" s="275"/>
      <c r="G38" s="275"/>
      <c r="H38" s="275"/>
      <c r="I38" s="304"/>
    </row>
    <row r="39" spans="2:11" ht="6.75" customHeight="1" x14ac:dyDescent="0.25">
      <c r="B39" s="12"/>
      <c r="C39" s="271"/>
      <c r="D39" s="13"/>
      <c r="E39" s="13"/>
      <c r="F39" s="16"/>
      <c r="G39" s="16"/>
      <c r="H39" s="16"/>
      <c r="I39" s="302"/>
    </row>
    <row r="40" spans="2:11" ht="15.75" hidden="1" x14ac:dyDescent="0.25">
      <c r="B40" s="279" t="s">
        <v>23</v>
      </c>
      <c r="C40" s="280"/>
      <c r="D40" s="281"/>
      <c r="E40" s="281"/>
      <c r="F40" s="281">
        <f>+H5-H31</f>
        <v>837781313.26999998</v>
      </c>
      <c r="G40" s="281"/>
      <c r="H40" s="281"/>
      <c r="I40" s="306">
        <f>+H31/H5</f>
        <v>0.6724886018473214</v>
      </c>
    </row>
    <row r="41" spans="2:11" ht="37.5" hidden="1" customHeight="1" x14ac:dyDescent="0.25">
      <c r="B41" s="711" t="s">
        <v>1203</v>
      </c>
      <c r="C41" s="711"/>
      <c r="D41" s="711"/>
      <c r="E41" s="711"/>
      <c r="F41" s="711"/>
      <c r="G41" s="711"/>
      <c r="H41" s="711"/>
      <c r="I41" s="711"/>
    </row>
    <row r="42" spans="2:11" s="201" customFormat="1" x14ac:dyDescent="0.25">
      <c r="B42" s="199"/>
      <c r="C42" s="199"/>
      <c r="D42" s="45"/>
      <c r="E42" s="45"/>
      <c r="F42" s="200"/>
      <c r="G42" s="200"/>
      <c r="H42" s="200"/>
      <c r="I42" s="6"/>
      <c r="K42" s="45"/>
    </row>
    <row r="43" spans="2:11" x14ac:dyDescent="0.25">
      <c r="F43" s="26"/>
      <c r="G43" s="26"/>
      <c r="H43" s="26"/>
    </row>
    <row r="44" spans="2:11" x14ac:dyDescent="0.25">
      <c r="F44" s="1"/>
      <c r="G44" s="1"/>
    </row>
    <row r="45" spans="2:11" x14ac:dyDescent="0.25">
      <c r="F45" s="1"/>
      <c r="G45" s="1"/>
    </row>
    <row r="46" spans="2:11" x14ac:dyDescent="0.25">
      <c r="F46" s="1"/>
      <c r="G46" s="1"/>
    </row>
    <row r="47" spans="2:11" x14ac:dyDescent="0.25">
      <c r="F47" s="1"/>
      <c r="G47" s="1"/>
    </row>
    <row r="48" spans="2:11" x14ac:dyDescent="0.25">
      <c r="F48" s="1"/>
      <c r="G48" s="1"/>
    </row>
    <row r="50" spans="6:6" x14ac:dyDescent="0.25">
      <c r="F50" s="2"/>
    </row>
    <row r="51" spans="6:6" x14ac:dyDescent="0.25">
      <c r="F51" s="2"/>
    </row>
  </sheetData>
  <mergeCells count="4">
    <mergeCell ref="B1:F1"/>
    <mergeCell ref="B2:F2"/>
    <mergeCell ref="B3:F3"/>
    <mergeCell ref="B41:I4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showGridLines="0" zoomScaleNormal="100" workbookViewId="0">
      <selection activeCell="H30" sqref="H30"/>
    </sheetView>
  </sheetViews>
  <sheetFormatPr baseColWidth="10" defaultRowHeight="15" x14ac:dyDescent="0.25"/>
  <cols>
    <col min="2" max="2" width="19.28515625" customWidth="1"/>
    <col min="3" max="3" width="20.28515625" bestFit="1" customWidth="1"/>
    <col min="4" max="5" width="18.140625" customWidth="1"/>
    <col min="6" max="6" width="19.7109375" customWidth="1"/>
    <col min="7" max="7" width="20.42578125" customWidth="1"/>
    <col min="8" max="8" width="16.7109375" bestFit="1" customWidth="1"/>
  </cols>
  <sheetData>
    <row r="1" spans="2:9" s="9" customFormat="1" x14ac:dyDescent="0.25"/>
    <row r="3" spans="2:9" ht="30" x14ac:dyDescent="0.25">
      <c r="B3" s="229" t="s">
        <v>209</v>
      </c>
      <c r="C3" s="230" t="s">
        <v>33</v>
      </c>
      <c r="D3" s="230" t="s">
        <v>193</v>
      </c>
      <c r="E3" s="230" t="s">
        <v>194</v>
      </c>
      <c r="F3" s="230" t="s">
        <v>2</v>
      </c>
      <c r="G3" s="230" t="s">
        <v>29</v>
      </c>
      <c r="H3" s="231" t="s">
        <v>21</v>
      </c>
    </row>
    <row r="4" spans="2:9" ht="23.25" customHeight="1" x14ac:dyDescent="0.25">
      <c r="B4" s="42" t="s">
        <v>20</v>
      </c>
      <c r="C4" s="19">
        <v>810320972</v>
      </c>
      <c r="D4" s="19">
        <v>31894430</v>
      </c>
      <c r="E4" s="19">
        <v>21300008</v>
      </c>
      <c r="F4" s="19">
        <v>401662615.14999998</v>
      </c>
      <c r="G4" s="19">
        <f>+C4-D4-E4-F4</f>
        <v>355463918.85000002</v>
      </c>
      <c r="H4" s="39">
        <f>+F4/C4</f>
        <v>0.49568335144854175</v>
      </c>
    </row>
    <row r="5" spans="2:9" ht="22.5" customHeight="1" x14ac:dyDescent="0.25">
      <c r="B5" s="42" t="s">
        <v>1094</v>
      </c>
      <c r="C5" s="19">
        <v>186960705</v>
      </c>
      <c r="D5" s="19">
        <v>35991956</v>
      </c>
      <c r="E5" s="19">
        <v>2052140</v>
      </c>
      <c r="F5" s="19">
        <v>0</v>
      </c>
      <c r="G5" s="19">
        <f t="shared" ref="G5" si="0">+C5-D5-E5-F5</f>
        <v>148916609</v>
      </c>
      <c r="H5" s="39">
        <f>+F5/C5</f>
        <v>0</v>
      </c>
    </row>
    <row r="6" spans="2:9" ht="19.5" customHeight="1" x14ac:dyDescent="0.25">
      <c r="B6" s="20" t="s">
        <v>8</v>
      </c>
      <c r="C6" s="21">
        <f>SUM(C4:C5)</f>
        <v>997281677</v>
      </c>
      <c r="D6" s="21">
        <f>SUM(D4:D5)</f>
        <v>67886386</v>
      </c>
      <c r="E6" s="21">
        <f t="shared" ref="E6:F6" si="1">SUM(E4:E5)</f>
        <v>23352148</v>
      </c>
      <c r="F6" s="21">
        <f t="shared" si="1"/>
        <v>401662615.14999998</v>
      </c>
      <c r="G6" s="21">
        <f>SUM(G4:G5)</f>
        <v>504380527.85000002</v>
      </c>
      <c r="H6" s="30">
        <f>+F6/C6</f>
        <v>0.4027574399624711</v>
      </c>
    </row>
    <row r="7" spans="2:9" x14ac:dyDescent="0.25">
      <c r="C7" s="1"/>
    </row>
    <row r="8" spans="2:9" x14ac:dyDescent="0.25">
      <c r="E8" s="2"/>
      <c r="G8" s="2"/>
    </row>
    <row r="9" spans="2:9" x14ac:dyDescent="0.25">
      <c r="E9" s="2"/>
    </row>
    <row r="10" spans="2:9" x14ac:dyDescent="0.25">
      <c r="E10" s="1"/>
      <c r="F10" s="1"/>
    </row>
    <row r="11" spans="2:9" x14ac:dyDescent="0.25">
      <c r="B11" s="6"/>
      <c r="C11" s="6"/>
      <c r="D11" s="6"/>
      <c r="E11" s="5"/>
      <c r="F11" s="5"/>
      <c r="G11" s="6"/>
      <c r="H11" s="6"/>
    </row>
    <row r="12" spans="2:9" x14ac:dyDescent="0.25">
      <c r="B12" s="6"/>
      <c r="C12" s="5"/>
      <c r="D12" s="5"/>
      <c r="E12" s="5"/>
      <c r="F12" s="5"/>
      <c r="G12" s="5"/>
      <c r="H12" s="5"/>
      <c r="I12" s="1"/>
    </row>
    <row r="13" spans="2:9" x14ac:dyDescent="0.25">
      <c r="B13" s="6"/>
      <c r="C13" s="5"/>
      <c r="D13" s="5"/>
      <c r="E13" s="5"/>
      <c r="F13" s="5"/>
      <c r="G13" s="5"/>
      <c r="H13" s="5"/>
      <c r="I13" s="1"/>
    </row>
    <row r="14" spans="2:9" x14ac:dyDescent="0.25">
      <c r="B14" s="6"/>
      <c r="C14" s="5"/>
      <c r="D14" s="5"/>
      <c r="E14" s="5"/>
      <c r="F14" s="6"/>
      <c r="G14" s="6"/>
      <c r="H14" s="6"/>
    </row>
    <row r="15" spans="2:9" x14ac:dyDescent="0.25">
      <c r="B15" s="6"/>
      <c r="C15" s="5"/>
      <c r="D15" s="5"/>
      <c r="E15" s="6"/>
      <c r="F15" s="6"/>
      <c r="G15" s="6"/>
      <c r="H15" s="6"/>
    </row>
    <row r="16" spans="2:9" x14ac:dyDescent="0.25">
      <c r="B16" s="6"/>
      <c r="C16" s="44"/>
      <c r="D16" s="44"/>
      <c r="E16" s="6"/>
      <c r="F16" s="6"/>
      <c r="G16" s="6"/>
      <c r="H16" s="6"/>
    </row>
    <row r="17" spans="2:8" x14ac:dyDescent="0.25">
      <c r="B17" s="6"/>
      <c r="C17" s="6"/>
      <c r="D17" s="6"/>
      <c r="E17" s="6"/>
      <c r="F17" s="6"/>
      <c r="G17" s="6"/>
      <c r="H17" s="6"/>
    </row>
    <row r="18" spans="2:8" x14ac:dyDescent="0.25">
      <c r="B18" s="6"/>
      <c r="C18" s="6"/>
      <c r="D18" s="6"/>
      <c r="E18" s="6"/>
      <c r="F18" s="6"/>
      <c r="G18" s="6"/>
      <c r="H18" s="6"/>
    </row>
    <row r="19" spans="2:8" x14ac:dyDescent="0.25">
      <c r="B19" s="6"/>
      <c r="C19" s="6"/>
      <c r="D19" s="6"/>
      <c r="E19" s="6"/>
      <c r="F19" s="6"/>
      <c r="G19" s="6"/>
      <c r="H19" s="6"/>
    </row>
    <row r="20" spans="2:8" x14ac:dyDescent="0.25">
      <c r="B20" s="6"/>
      <c r="C20" s="6"/>
      <c r="D20" s="6"/>
      <c r="E20" s="6"/>
      <c r="F20" s="6"/>
      <c r="G20" s="6"/>
      <c r="H20" s="6"/>
    </row>
    <row r="21" spans="2:8" x14ac:dyDescent="0.25">
      <c r="B21" s="6"/>
      <c r="C21" s="5"/>
      <c r="D21" s="5"/>
      <c r="E21" s="5"/>
      <c r="F21" s="5"/>
      <c r="G21" s="5"/>
      <c r="H21" s="6"/>
    </row>
    <row r="22" spans="2:8" x14ac:dyDescent="0.25">
      <c r="B22" s="6"/>
      <c r="C22" s="5"/>
      <c r="D22" s="5"/>
      <c r="E22" s="5"/>
      <c r="F22" s="5"/>
      <c r="G22" s="5"/>
      <c r="H22" s="6"/>
    </row>
    <row r="23" spans="2:8" x14ac:dyDescent="0.25">
      <c r="B23" s="6"/>
      <c r="C23" s="5"/>
      <c r="D23" s="5"/>
      <c r="E23" s="5"/>
      <c r="F23" s="5"/>
      <c r="G23" s="5"/>
      <c r="H23" s="6"/>
    </row>
    <row r="24" spans="2:8" x14ac:dyDescent="0.25">
      <c r="B24" s="6"/>
      <c r="C24" s="5"/>
      <c r="D24" s="5"/>
      <c r="E24" s="5"/>
      <c r="F24" s="5"/>
      <c r="G24" s="5"/>
      <c r="H24" s="6"/>
    </row>
    <row r="25" spans="2:8" x14ac:dyDescent="0.25">
      <c r="B25" s="6"/>
      <c r="C25" s="5"/>
      <c r="D25" s="5"/>
      <c r="E25" s="5"/>
      <c r="F25" s="5"/>
      <c r="G25" s="5"/>
      <c r="H25" s="6"/>
    </row>
    <row r="26" spans="2:8" x14ac:dyDescent="0.25">
      <c r="B26" s="6"/>
      <c r="C26" s="6"/>
      <c r="D26" s="6"/>
      <c r="E26" s="6"/>
      <c r="F26" s="6"/>
      <c r="G26" s="6"/>
      <c r="H26" s="6"/>
    </row>
    <row r="27" spans="2:8" x14ac:dyDescent="0.25">
      <c r="B27" s="6"/>
      <c r="C27" s="6"/>
      <c r="D27" s="6"/>
      <c r="E27" s="6"/>
      <c r="F27" s="6"/>
      <c r="G27" s="6"/>
      <c r="H27" s="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80"/>
  <sheetViews>
    <sheetView showGridLines="0" zoomScale="120" zoomScaleNormal="120" workbookViewId="0">
      <pane ySplit="6" topLeftCell="A254" activePane="bottomLeft" state="frozen"/>
      <selection pane="bottomLeft" activeCell="R13" sqref="R13"/>
    </sheetView>
  </sheetViews>
  <sheetFormatPr baseColWidth="10" defaultColWidth="11.42578125" defaultRowHeight="12" customHeight="1" x14ac:dyDescent="0.2"/>
  <cols>
    <col min="1" max="1" width="2.28515625" style="51" customWidth="1"/>
    <col min="2" max="2" width="4.7109375" style="51" customWidth="1"/>
    <col min="3" max="3" width="5.28515625" style="51" customWidth="1"/>
    <col min="4" max="4" width="5.7109375" style="51" customWidth="1"/>
    <col min="5" max="5" width="26.28515625" style="51" customWidth="1"/>
    <col min="6" max="6" width="11.5703125" style="195" customWidth="1"/>
    <col min="7" max="8" width="12.85546875" style="162" customWidth="1"/>
    <col min="9" max="9" width="12.85546875" style="196" customWidth="1"/>
    <col min="10" max="10" width="8" style="54" hidden="1" customWidth="1"/>
    <col min="11" max="11" width="8.42578125" style="55" hidden="1" customWidth="1"/>
    <col min="12" max="12" width="33.28515625" style="51" hidden="1" customWidth="1"/>
    <col min="13" max="13" width="12" style="437" hidden="1" customWidth="1"/>
    <col min="14" max="14" width="14" style="393" hidden="1" customWidth="1"/>
    <col min="15" max="15" width="13.140625" style="393" hidden="1" customWidth="1"/>
    <col min="16" max="16" width="13" style="437" hidden="1" customWidth="1"/>
    <col min="17" max="17" width="11.42578125" style="288"/>
    <col min="18" max="16384" width="11.42578125" style="51"/>
  </cols>
  <sheetData>
    <row r="2" spans="1:17" s="46" customFormat="1" x14ac:dyDescent="0.2">
      <c r="A2" s="700" t="s">
        <v>1235</v>
      </c>
      <c r="B2" s="700"/>
      <c r="C2" s="700"/>
      <c r="D2" s="700"/>
      <c r="E2" s="700"/>
      <c r="F2" s="700"/>
      <c r="G2" s="700"/>
      <c r="H2" s="700"/>
      <c r="I2" s="700"/>
      <c r="J2" s="700"/>
      <c r="K2" s="700"/>
      <c r="L2" s="700"/>
      <c r="M2" s="700"/>
      <c r="N2" s="700"/>
      <c r="O2" s="700"/>
      <c r="P2" s="700"/>
      <c r="Q2" s="120"/>
    </row>
    <row r="3" spans="1:17" s="46" customFormat="1" x14ac:dyDescent="0.2">
      <c r="A3" s="700" t="s">
        <v>214</v>
      </c>
      <c r="B3" s="700"/>
      <c r="C3" s="700"/>
      <c r="D3" s="700"/>
      <c r="E3" s="700"/>
      <c r="F3" s="700"/>
      <c r="G3" s="700"/>
      <c r="H3" s="700"/>
      <c r="I3" s="700"/>
      <c r="J3" s="700"/>
      <c r="K3" s="700"/>
      <c r="L3" s="700"/>
      <c r="M3" s="700"/>
      <c r="N3" s="700"/>
      <c r="O3" s="700"/>
      <c r="P3" s="700"/>
      <c r="Q3" s="120"/>
    </row>
    <row r="4" spans="1:17" s="46" customFormat="1" x14ac:dyDescent="0.2">
      <c r="A4" s="700" t="s">
        <v>1093</v>
      </c>
      <c r="B4" s="700"/>
      <c r="C4" s="700"/>
      <c r="D4" s="700"/>
      <c r="E4" s="700"/>
      <c r="F4" s="700"/>
      <c r="G4" s="700"/>
      <c r="H4" s="700"/>
      <c r="I4" s="700"/>
      <c r="J4" s="700"/>
      <c r="K4" s="700"/>
      <c r="L4" s="700"/>
      <c r="M4" s="700"/>
      <c r="N4" s="700"/>
      <c r="O4" s="700"/>
      <c r="P4" s="700"/>
      <c r="Q4" s="120"/>
    </row>
    <row r="5" spans="1:17" s="46" customFormat="1" ht="15" customHeight="1" x14ac:dyDescent="0.2">
      <c r="F5" s="161"/>
      <c r="G5" s="162"/>
      <c r="H5" s="162"/>
      <c r="I5" s="162"/>
      <c r="J5" s="47"/>
      <c r="K5" s="48"/>
      <c r="M5" s="393"/>
      <c r="N5" s="393"/>
      <c r="O5" s="393"/>
      <c r="P5" s="393"/>
      <c r="Q5" s="120"/>
    </row>
    <row r="6" spans="1:17" ht="64.5" customHeight="1" x14ac:dyDescent="0.2">
      <c r="A6" s="701" t="s">
        <v>214</v>
      </c>
      <c r="B6" s="701"/>
      <c r="C6" s="701"/>
      <c r="D6" s="701"/>
      <c r="E6" s="701"/>
      <c r="F6" s="163" t="s">
        <v>215</v>
      </c>
      <c r="G6" s="163" t="s">
        <v>216</v>
      </c>
      <c r="H6" s="163" t="s">
        <v>217</v>
      </c>
      <c r="I6" s="163" t="s">
        <v>218</v>
      </c>
      <c r="J6" s="49" t="s">
        <v>219</v>
      </c>
      <c r="K6" s="50" t="s">
        <v>220</v>
      </c>
      <c r="L6" s="440" t="s">
        <v>221</v>
      </c>
      <c r="M6" s="394" t="s">
        <v>215</v>
      </c>
      <c r="N6" s="394" t="s">
        <v>216</v>
      </c>
      <c r="O6" s="394" t="s">
        <v>217</v>
      </c>
      <c r="P6" s="394" t="s">
        <v>218</v>
      </c>
    </row>
    <row r="7" spans="1:17" ht="12" customHeight="1" x14ac:dyDescent="0.2">
      <c r="A7" s="52"/>
      <c r="B7" s="46"/>
      <c r="C7" s="46"/>
      <c r="D7" s="46"/>
      <c r="E7" s="53"/>
      <c r="F7" s="164"/>
      <c r="G7" s="165"/>
      <c r="H7" s="165"/>
      <c r="I7" s="166"/>
      <c r="J7" s="61"/>
      <c r="K7" s="62"/>
      <c r="L7" s="46"/>
      <c r="M7" s="395"/>
      <c r="N7" s="396"/>
      <c r="O7" s="396"/>
      <c r="P7" s="397"/>
    </row>
    <row r="8" spans="1:17" s="60" customFormat="1" ht="12" customHeight="1" x14ac:dyDescent="0.2">
      <c r="A8" s="56" t="s">
        <v>222</v>
      </c>
      <c r="B8" s="57" t="s">
        <v>223</v>
      </c>
      <c r="C8" s="57"/>
      <c r="D8" s="57"/>
      <c r="E8" s="58"/>
      <c r="F8" s="167">
        <f>+G8+H8+I8</f>
        <v>1084513708.29</v>
      </c>
      <c r="G8" s="168">
        <f>+G10+G166+G196</f>
        <v>371634717.01999998</v>
      </c>
      <c r="H8" s="168">
        <f t="shared" ref="H8:I8" si="0">+H10+H166+H196</f>
        <v>355875201.12</v>
      </c>
      <c r="I8" s="168">
        <f t="shared" si="0"/>
        <v>357003790.14999998</v>
      </c>
      <c r="J8" s="47"/>
      <c r="K8" s="59"/>
      <c r="L8" s="57"/>
      <c r="M8" s="395"/>
      <c r="N8" s="398"/>
      <c r="O8" s="398"/>
      <c r="P8" s="399"/>
      <c r="Q8" s="400"/>
    </row>
    <row r="9" spans="1:17" ht="12" customHeight="1" x14ac:dyDescent="0.2">
      <c r="A9" s="52"/>
      <c r="B9" s="46"/>
      <c r="C9" s="46"/>
      <c r="D9" s="46"/>
      <c r="E9" s="53"/>
      <c r="F9" s="164"/>
      <c r="G9" s="165"/>
      <c r="H9" s="165"/>
      <c r="I9" s="165"/>
      <c r="J9" s="61"/>
      <c r="K9" s="62"/>
      <c r="L9" s="46"/>
      <c r="M9" s="395"/>
      <c r="N9" s="396"/>
      <c r="O9" s="396"/>
      <c r="P9" s="397"/>
    </row>
    <row r="10" spans="1:17" ht="12" customHeight="1" x14ac:dyDescent="0.2">
      <c r="A10" s="52"/>
      <c r="B10" s="63" t="s">
        <v>224</v>
      </c>
      <c r="C10" s="57" t="s">
        <v>225</v>
      </c>
      <c r="D10" s="57"/>
      <c r="E10" s="58"/>
      <c r="F10" s="167">
        <f>+G10+H10+I10</f>
        <v>591797341.76999998</v>
      </c>
      <c r="G10" s="168">
        <f>+G12+G50</f>
        <v>245150473.67999998</v>
      </c>
      <c r="H10" s="168">
        <f t="shared" ref="H10:I10" si="1">+H12+H50</f>
        <v>346646868.09000003</v>
      </c>
      <c r="I10" s="168">
        <f t="shared" si="1"/>
        <v>0</v>
      </c>
      <c r="J10" s="61"/>
      <c r="K10" s="62"/>
      <c r="L10" s="46"/>
      <c r="M10" s="395"/>
      <c r="N10" s="396"/>
      <c r="O10" s="396"/>
      <c r="P10" s="397"/>
    </row>
    <row r="11" spans="1:17" ht="12" customHeight="1" x14ac:dyDescent="0.2">
      <c r="A11" s="52"/>
      <c r="B11" s="46"/>
      <c r="C11" s="46"/>
      <c r="D11" s="46"/>
      <c r="E11" s="53"/>
      <c r="F11" s="164"/>
      <c r="G11" s="165"/>
      <c r="H11" s="165"/>
      <c r="I11" s="165"/>
      <c r="J11" s="61"/>
      <c r="K11" s="62"/>
      <c r="L11" s="46"/>
      <c r="M11" s="395"/>
      <c r="N11" s="396"/>
      <c r="O11" s="396"/>
      <c r="P11" s="397"/>
    </row>
    <row r="12" spans="1:17" ht="12" customHeight="1" x14ac:dyDescent="0.2">
      <c r="A12" s="52"/>
      <c r="B12" s="46"/>
      <c r="C12" s="63" t="s">
        <v>226</v>
      </c>
      <c r="D12" s="57" t="s">
        <v>227</v>
      </c>
      <c r="E12" s="58"/>
      <c r="F12" s="169">
        <f>+G12+H12+I12</f>
        <v>515922810.83999997</v>
      </c>
      <c r="G12" s="170">
        <f>+G14+G36</f>
        <v>240744218.15999997</v>
      </c>
      <c r="H12" s="170">
        <f t="shared" ref="H12:I12" si="2">+H14+H36</f>
        <v>275178592.68000001</v>
      </c>
      <c r="I12" s="170">
        <f t="shared" si="2"/>
        <v>0</v>
      </c>
      <c r="J12" s="63" t="s">
        <v>226</v>
      </c>
      <c r="K12" s="63">
        <v>0</v>
      </c>
      <c r="L12" s="64" t="s">
        <v>227</v>
      </c>
      <c r="M12" s="401">
        <f>+M15+M21+M27+M37+M43</f>
        <v>515922810.83999997</v>
      </c>
      <c r="N12" s="402">
        <f t="shared" ref="N12:P12" si="3">+N15+N21+N27+N37+N43</f>
        <v>240744218.15999997</v>
      </c>
      <c r="O12" s="402">
        <f>+O15+O21+O27+O37+O43</f>
        <v>275178592.68000001</v>
      </c>
      <c r="P12" s="403">
        <f t="shared" si="3"/>
        <v>0</v>
      </c>
    </row>
    <row r="13" spans="1:17" ht="12" customHeight="1" x14ac:dyDescent="0.2">
      <c r="A13" s="52"/>
      <c r="B13" s="46"/>
      <c r="C13" s="46"/>
      <c r="D13" s="46"/>
      <c r="E13" s="53"/>
      <c r="F13" s="164"/>
      <c r="G13" s="165"/>
      <c r="H13" s="165"/>
      <c r="I13" s="165"/>
      <c r="J13" s="61"/>
      <c r="K13" s="62"/>
      <c r="L13" s="46"/>
      <c r="M13" s="395"/>
      <c r="N13" s="396"/>
      <c r="O13" s="396"/>
      <c r="P13" s="397"/>
    </row>
    <row r="14" spans="1:17" ht="12" customHeight="1" x14ac:dyDescent="0.2">
      <c r="A14" s="52"/>
      <c r="B14" s="46"/>
      <c r="C14" s="46"/>
      <c r="D14" s="65" t="s">
        <v>228</v>
      </c>
      <c r="E14" s="53" t="s">
        <v>229</v>
      </c>
      <c r="F14" s="164">
        <f>+G14+H14+I14</f>
        <v>409212687.53999996</v>
      </c>
      <c r="G14" s="171">
        <f>+N15+N21+N27+N33</f>
        <v>189848752.70999998</v>
      </c>
      <c r="H14" s="164">
        <f>+O15+O21+O27+O33</f>
        <v>219363934.82999998</v>
      </c>
      <c r="I14" s="171">
        <f>+P15+P21+P27+P33</f>
        <v>0</v>
      </c>
      <c r="J14" s="61"/>
      <c r="K14" s="62"/>
      <c r="L14" s="46"/>
      <c r="M14" s="395"/>
      <c r="N14" s="396"/>
      <c r="O14" s="396"/>
      <c r="P14" s="397"/>
    </row>
    <row r="15" spans="1:17" ht="12" customHeight="1" x14ac:dyDescent="0.2">
      <c r="A15" s="52"/>
      <c r="B15" s="46"/>
      <c r="C15" s="46"/>
      <c r="D15" s="66"/>
      <c r="E15" s="67"/>
      <c r="F15" s="167"/>
      <c r="G15" s="168"/>
      <c r="H15" s="168"/>
      <c r="I15" s="168"/>
      <c r="J15" s="63" t="s">
        <v>228</v>
      </c>
      <c r="K15" s="63" t="s">
        <v>230</v>
      </c>
      <c r="L15" s="64" t="s">
        <v>231</v>
      </c>
      <c r="M15" s="401">
        <f>SUM(M16:M20)</f>
        <v>180503193.63</v>
      </c>
      <c r="N15" s="402">
        <f t="shared" ref="N15:P15" si="4">SUM(N16:N20)</f>
        <v>77206625</v>
      </c>
      <c r="O15" s="402">
        <f>SUM(O16:O20)</f>
        <v>103296568.63000001</v>
      </c>
      <c r="P15" s="403">
        <f t="shared" si="4"/>
        <v>0</v>
      </c>
    </row>
    <row r="16" spans="1:17" ht="12" hidden="1" customHeight="1" x14ac:dyDescent="0.2">
      <c r="A16" s="52"/>
      <c r="B16" s="46"/>
      <c r="C16" s="46"/>
      <c r="D16" s="66"/>
      <c r="E16" s="67"/>
      <c r="F16" s="164"/>
      <c r="G16" s="171"/>
      <c r="H16" s="171"/>
      <c r="I16" s="171"/>
      <c r="J16" s="65" t="s">
        <v>228</v>
      </c>
      <c r="K16" s="65" t="s">
        <v>34</v>
      </c>
      <c r="L16" s="46" t="s">
        <v>232</v>
      </c>
      <c r="M16" s="395">
        <f>SUM(N16:P16)</f>
        <v>180231210.43000001</v>
      </c>
      <c r="N16" s="396">
        <v>77206625</v>
      </c>
      <c r="O16" s="396">
        <v>103024585.43000001</v>
      </c>
      <c r="P16" s="397">
        <v>0</v>
      </c>
    </row>
    <row r="17" spans="1:16" ht="12" hidden="1" customHeight="1" x14ac:dyDescent="0.2">
      <c r="A17" s="52"/>
      <c r="B17" s="46"/>
      <c r="C17" s="46"/>
      <c r="D17" s="66"/>
      <c r="E17" s="67"/>
      <c r="F17" s="164"/>
      <c r="G17" s="171"/>
      <c r="H17" s="171"/>
      <c r="I17" s="171"/>
      <c r="J17" s="65" t="s">
        <v>228</v>
      </c>
      <c r="K17" s="65" t="s">
        <v>233</v>
      </c>
      <c r="L17" s="46" t="s">
        <v>234</v>
      </c>
      <c r="M17" s="395">
        <f t="shared" ref="M17:M33" si="5">SUM(N17:P17)</f>
        <v>0</v>
      </c>
      <c r="N17" s="396"/>
      <c r="O17" s="396"/>
      <c r="P17" s="397"/>
    </row>
    <row r="18" spans="1:16" ht="12" hidden="1" customHeight="1" x14ac:dyDescent="0.2">
      <c r="A18" s="52"/>
      <c r="B18" s="46"/>
      <c r="C18" s="46"/>
      <c r="D18" s="66"/>
      <c r="E18" s="67"/>
      <c r="F18" s="164"/>
      <c r="G18" s="171"/>
      <c r="H18" s="171"/>
      <c r="I18" s="171"/>
      <c r="J18" s="65" t="s">
        <v>228</v>
      </c>
      <c r="K18" s="65" t="s">
        <v>235</v>
      </c>
      <c r="L18" s="46" t="s">
        <v>236</v>
      </c>
      <c r="M18" s="395">
        <f t="shared" si="5"/>
        <v>0</v>
      </c>
      <c r="N18" s="396"/>
      <c r="O18" s="396"/>
      <c r="P18" s="397"/>
    </row>
    <row r="19" spans="1:16" ht="12" hidden="1" customHeight="1" x14ac:dyDescent="0.2">
      <c r="A19" s="52"/>
      <c r="B19" s="46"/>
      <c r="C19" s="46"/>
      <c r="D19" s="66"/>
      <c r="E19" s="67"/>
      <c r="F19" s="164"/>
      <c r="G19" s="171"/>
      <c r="H19" s="171"/>
      <c r="I19" s="171"/>
      <c r="J19" s="65" t="s">
        <v>228</v>
      </c>
      <c r="K19" s="65" t="s">
        <v>237</v>
      </c>
      <c r="L19" s="46" t="s">
        <v>238</v>
      </c>
      <c r="M19" s="395">
        <f t="shared" si="5"/>
        <v>0</v>
      </c>
      <c r="N19" s="396"/>
      <c r="O19" s="396"/>
      <c r="P19" s="397"/>
    </row>
    <row r="20" spans="1:16" ht="12" hidden="1" customHeight="1" x14ac:dyDescent="0.2">
      <c r="A20" s="52"/>
      <c r="B20" s="46"/>
      <c r="C20" s="46"/>
      <c r="D20" s="66"/>
      <c r="E20" s="67"/>
      <c r="F20" s="164"/>
      <c r="G20" s="171"/>
      <c r="H20" s="171"/>
      <c r="I20" s="171"/>
      <c r="J20" s="65" t="s">
        <v>228</v>
      </c>
      <c r="K20" s="65" t="s">
        <v>35</v>
      </c>
      <c r="L20" s="46" t="s">
        <v>239</v>
      </c>
      <c r="M20" s="395">
        <f t="shared" si="5"/>
        <v>271983.2</v>
      </c>
      <c r="N20" s="396">
        <v>0</v>
      </c>
      <c r="O20" s="396">
        <v>271983.2</v>
      </c>
      <c r="P20" s="397"/>
    </row>
    <row r="21" spans="1:16" ht="12" hidden="1" customHeight="1" x14ac:dyDescent="0.2">
      <c r="A21" s="52"/>
      <c r="B21" s="46"/>
      <c r="C21" s="46"/>
      <c r="D21" s="66"/>
      <c r="E21" s="67"/>
      <c r="F21" s="167"/>
      <c r="G21" s="168"/>
      <c r="H21" s="168"/>
      <c r="I21" s="168"/>
      <c r="J21" s="63" t="s">
        <v>228</v>
      </c>
      <c r="K21" s="63" t="s">
        <v>240</v>
      </c>
      <c r="L21" s="64" t="s">
        <v>36</v>
      </c>
      <c r="M21" s="401">
        <f t="shared" si="5"/>
        <v>7517892.6899999995</v>
      </c>
      <c r="N21" s="402">
        <f t="shared" ref="N21:P21" si="6">SUM(N22:N26)</f>
        <v>79889.16</v>
      </c>
      <c r="O21" s="402">
        <f>SUM(O22:O26)</f>
        <v>7438003.5299999993</v>
      </c>
      <c r="P21" s="403">
        <f t="shared" si="6"/>
        <v>0</v>
      </c>
    </row>
    <row r="22" spans="1:16" ht="12" hidden="1" customHeight="1" x14ac:dyDescent="0.2">
      <c r="A22" s="52"/>
      <c r="B22" s="46"/>
      <c r="C22" s="46"/>
      <c r="D22" s="66"/>
      <c r="E22" s="67"/>
      <c r="F22" s="164"/>
      <c r="G22" s="171"/>
      <c r="H22" s="171"/>
      <c r="I22" s="171"/>
      <c r="J22" s="65" t="s">
        <v>228</v>
      </c>
      <c r="K22" s="65" t="s">
        <v>241</v>
      </c>
      <c r="L22" s="46" t="s">
        <v>242</v>
      </c>
      <c r="M22" s="395">
        <f>SUM(N22:P22)</f>
        <v>2295037.56</v>
      </c>
      <c r="N22" s="396">
        <v>79889.16</v>
      </c>
      <c r="O22" s="396">
        <v>2215148.4</v>
      </c>
      <c r="P22" s="397">
        <v>0</v>
      </c>
    </row>
    <row r="23" spans="1:16" ht="12" hidden="1" customHeight="1" x14ac:dyDescent="0.2">
      <c r="A23" s="52"/>
      <c r="B23" s="46"/>
      <c r="C23" s="46"/>
      <c r="D23" s="66"/>
      <c r="E23" s="67"/>
      <c r="F23" s="164"/>
      <c r="G23" s="171"/>
      <c r="H23" s="171"/>
      <c r="I23" s="171"/>
      <c r="J23" s="65" t="s">
        <v>228</v>
      </c>
      <c r="K23" s="65" t="s">
        <v>243</v>
      </c>
      <c r="L23" s="46" t="s">
        <v>244</v>
      </c>
      <c r="M23" s="395">
        <f t="shared" si="5"/>
        <v>0</v>
      </c>
      <c r="N23" s="396"/>
      <c r="O23" s="396"/>
      <c r="P23" s="397"/>
    </row>
    <row r="24" spans="1:16" ht="12" hidden="1" customHeight="1" x14ac:dyDescent="0.2">
      <c r="A24" s="52"/>
      <c r="B24" s="46"/>
      <c r="C24" s="46"/>
      <c r="D24" s="66"/>
      <c r="E24" s="67"/>
      <c r="F24" s="164"/>
      <c r="G24" s="171"/>
      <c r="H24" s="171"/>
      <c r="I24" s="171"/>
      <c r="J24" s="65" t="s">
        <v>228</v>
      </c>
      <c r="K24" s="65" t="s">
        <v>245</v>
      </c>
      <c r="L24" s="46" t="s">
        <v>246</v>
      </c>
      <c r="M24" s="395">
        <f t="shared" si="5"/>
        <v>0</v>
      </c>
      <c r="N24" s="396"/>
      <c r="O24" s="396"/>
      <c r="P24" s="397"/>
    </row>
    <row r="25" spans="1:16" ht="12" hidden="1" customHeight="1" x14ac:dyDescent="0.2">
      <c r="A25" s="52"/>
      <c r="B25" s="46"/>
      <c r="C25" s="46"/>
      <c r="D25" s="66"/>
      <c r="E25" s="67"/>
      <c r="F25" s="164"/>
      <c r="G25" s="171"/>
      <c r="H25" s="171"/>
      <c r="I25" s="171"/>
      <c r="J25" s="65" t="s">
        <v>228</v>
      </c>
      <c r="K25" s="65" t="s">
        <v>247</v>
      </c>
      <c r="L25" s="46" t="s">
        <v>248</v>
      </c>
      <c r="M25" s="395">
        <f t="shared" si="5"/>
        <v>0</v>
      </c>
      <c r="N25" s="396"/>
      <c r="O25" s="396"/>
      <c r="P25" s="397"/>
    </row>
    <row r="26" spans="1:16" ht="12" hidden="1" customHeight="1" x14ac:dyDescent="0.2">
      <c r="A26" s="52"/>
      <c r="B26" s="46"/>
      <c r="C26" s="46"/>
      <c r="D26" s="66"/>
      <c r="E26" s="67"/>
      <c r="F26" s="164"/>
      <c r="G26" s="171"/>
      <c r="H26" s="171"/>
      <c r="I26" s="171"/>
      <c r="J26" s="65" t="s">
        <v>228</v>
      </c>
      <c r="K26" s="65" t="s">
        <v>37</v>
      </c>
      <c r="L26" s="46" t="s">
        <v>38</v>
      </c>
      <c r="M26" s="395">
        <f t="shared" si="5"/>
        <v>5222855.13</v>
      </c>
      <c r="N26" s="396">
        <v>0</v>
      </c>
      <c r="O26" s="396">
        <v>5222855.13</v>
      </c>
      <c r="P26" s="397">
        <v>0</v>
      </c>
    </row>
    <row r="27" spans="1:16" ht="12" hidden="1" customHeight="1" x14ac:dyDescent="0.2">
      <c r="A27" s="52"/>
      <c r="B27" s="46"/>
      <c r="C27" s="46"/>
      <c r="D27" s="66"/>
      <c r="E27" s="67"/>
      <c r="F27" s="167"/>
      <c r="G27" s="168"/>
      <c r="H27" s="168"/>
      <c r="I27" s="168"/>
      <c r="J27" s="63" t="s">
        <v>228</v>
      </c>
      <c r="K27" s="63" t="s">
        <v>39</v>
      </c>
      <c r="L27" s="64" t="s">
        <v>40</v>
      </c>
      <c r="M27" s="401">
        <f t="shared" si="5"/>
        <v>221191601.21999997</v>
      </c>
      <c r="N27" s="402">
        <f t="shared" ref="N27:P27" si="7">SUM(N28:N32)</f>
        <v>112562238.55</v>
      </c>
      <c r="O27" s="402">
        <f>SUM(O28:O32)</f>
        <v>108629362.66999999</v>
      </c>
      <c r="P27" s="403">
        <f t="shared" si="7"/>
        <v>0</v>
      </c>
    </row>
    <row r="28" spans="1:16" ht="12" hidden="1" customHeight="1" x14ac:dyDescent="0.2">
      <c r="A28" s="52"/>
      <c r="B28" s="46"/>
      <c r="C28" s="46"/>
      <c r="D28" s="66"/>
      <c r="E28" s="67"/>
      <c r="F28" s="164"/>
      <c r="G28" s="171"/>
      <c r="H28" s="171"/>
      <c r="I28" s="171"/>
      <c r="J28" s="65" t="s">
        <v>228</v>
      </c>
      <c r="K28" s="65" t="s">
        <v>41</v>
      </c>
      <c r="L28" s="46" t="s">
        <v>42</v>
      </c>
      <c r="M28" s="395">
        <f t="shared" si="5"/>
        <v>66336962.439999998</v>
      </c>
      <c r="N28" s="396">
        <v>33187140</v>
      </c>
      <c r="O28" s="396">
        <v>33149822.440000001</v>
      </c>
      <c r="P28" s="397">
        <v>0</v>
      </c>
    </row>
    <row r="29" spans="1:16" ht="12" hidden="1" customHeight="1" x14ac:dyDescent="0.2">
      <c r="A29" s="52"/>
      <c r="B29" s="46"/>
      <c r="C29" s="46"/>
      <c r="D29" s="66"/>
      <c r="E29" s="67"/>
      <c r="F29" s="164"/>
      <c r="G29" s="171"/>
      <c r="H29" s="171"/>
      <c r="I29" s="171"/>
      <c r="J29" s="65" t="s">
        <v>228</v>
      </c>
      <c r="K29" s="65" t="s">
        <v>43</v>
      </c>
      <c r="L29" s="46" t="s">
        <v>44</v>
      </c>
      <c r="M29" s="395">
        <f t="shared" si="5"/>
        <v>75206833.930000007</v>
      </c>
      <c r="N29" s="396">
        <v>39387005.310000002</v>
      </c>
      <c r="O29" s="396">
        <v>35819828.619999997</v>
      </c>
      <c r="P29" s="397">
        <v>0</v>
      </c>
    </row>
    <row r="30" spans="1:16" ht="12" hidden="1" customHeight="1" x14ac:dyDescent="0.2">
      <c r="A30" s="52"/>
      <c r="B30" s="46"/>
      <c r="C30" s="46"/>
      <c r="D30" s="66"/>
      <c r="E30" s="67"/>
      <c r="F30" s="164"/>
      <c r="G30" s="171"/>
      <c r="H30" s="171"/>
      <c r="I30" s="171"/>
      <c r="J30" s="65" t="s">
        <v>228</v>
      </c>
      <c r="K30" s="65" t="s">
        <v>45</v>
      </c>
      <c r="L30" s="46" t="s">
        <v>46</v>
      </c>
      <c r="M30" s="395">
        <f t="shared" si="5"/>
        <v>58486702.149999999</v>
      </c>
      <c r="N30" s="396">
        <v>28095188.989999998</v>
      </c>
      <c r="O30" s="396">
        <v>30391513.16</v>
      </c>
      <c r="P30" s="397"/>
    </row>
    <row r="31" spans="1:16" ht="12" hidden="1" customHeight="1" x14ac:dyDescent="0.2">
      <c r="A31" s="52"/>
      <c r="B31" s="46"/>
      <c r="C31" s="46"/>
      <c r="D31" s="66"/>
      <c r="E31" s="67"/>
      <c r="F31" s="164"/>
      <c r="G31" s="171"/>
      <c r="H31" s="171"/>
      <c r="I31" s="171"/>
      <c r="J31" s="65" t="s">
        <v>228</v>
      </c>
      <c r="K31" s="65" t="s">
        <v>47</v>
      </c>
      <c r="L31" s="46" t="s">
        <v>48</v>
      </c>
      <c r="M31" s="395">
        <f t="shared" si="5"/>
        <v>10732.07</v>
      </c>
      <c r="N31" s="396">
        <v>0</v>
      </c>
      <c r="O31" s="396">
        <v>10732.07</v>
      </c>
      <c r="P31" s="397"/>
    </row>
    <row r="32" spans="1:16" ht="12" customHeight="1" x14ac:dyDescent="0.2">
      <c r="A32" s="52"/>
      <c r="B32" s="46"/>
      <c r="C32" s="46"/>
      <c r="D32" s="66"/>
      <c r="E32" s="67"/>
      <c r="F32" s="164"/>
      <c r="G32" s="171"/>
      <c r="H32" s="171"/>
      <c r="I32" s="171"/>
      <c r="J32" s="65" t="s">
        <v>228</v>
      </c>
      <c r="K32" s="65" t="s">
        <v>49</v>
      </c>
      <c r="L32" s="46" t="s">
        <v>50</v>
      </c>
      <c r="M32" s="395">
        <f t="shared" si="5"/>
        <v>21150370.630000003</v>
      </c>
      <c r="N32" s="396">
        <v>11892904.25</v>
      </c>
      <c r="O32" s="396">
        <v>9257466.3800000008</v>
      </c>
      <c r="P32" s="397"/>
    </row>
    <row r="33" spans="1:17" ht="12" hidden="1" customHeight="1" x14ac:dyDescent="0.2">
      <c r="A33" s="52"/>
      <c r="B33" s="46"/>
      <c r="C33" s="46"/>
      <c r="D33" s="66"/>
      <c r="E33" s="67"/>
      <c r="F33" s="167"/>
      <c r="G33" s="168"/>
      <c r="H33" s="168"/>
      <c r="I33" s="168"/>
      <c r="J33" s="63" t="s">
        <v>228</v>
      </c>
      <c r="K33" s="63" t="s">
        <v>249</v>
      </c>
      <c r="L33" s="64" t="s">
        <v>250</v>
      </c>
      <c r="M33" s="401">
        <f t="shared" si="5"/>
        <v>0</v>
      </c>
      <c r="N33" s="402">
        <f t="shared" ref="N33:P33" si="8">SUM(N34:N35)</f>
        <v>0</v>
      </c>
      <c r="O33" s="402">
        <f t="shared" si="8"/>
        <v>0</v>
      </c>
      <c r="P33" s="403">
        <f t="shared" si="8"/>
        <v>0</v>
      </c>
    </row>
    <row r="34" spans="1:17" ht="12" hidden="1" customHeight="1" x14ac:dyDescent="0.2">
      <c r="A34" s="52"/>
      <c r="B34" s="46"/>
      <c r="C34" s="46"/>
      <c r="D34" s="66"/>
      <c r="E34" s="67"/>
      <c r="F34" s="164"/>
      <c r="G34" s="165"/>
      <c r="H34" s="165"/>
      <c r="I34" s="165"/>
      <c r="J34" s="65" t="s">
        <v>228</v>
      </c>
      <c r="K34" s="65" t="s">
        <v>251</v>
      </c>
      <c r="L34" s="46" t="s">
        <v>252</v>
      </c>
      <c r="M34" s="395"/>
      <c r="N34" s="396"/>
      <c r="O34" s="396"/>
      <c r="P34" s="397"/>
    </row>
    <row r="35" spans="1:17" ht="12" hidden="1" customHeight="1" x14ac:dyDescent="0.2">
      <c r="A35" s="52"/>
      <c r="B35" s="46"/>
      <c r="C35" s="46"/>
      <c r="D35" s="66"/>
      <c r="E35" s="67"/>
      <c r="F35" s="164"/>
      <c r="G35" s="165"/>
      <c r="H35" s="165"/>
      <c r="I35" s="165"/>
      <c r="J35" s="65" t="s">
        <v>228</v>
      </c>
      <c r="K35" s="65" t="s">
        <v>253</v>
      </c>
      <c r="L35" s="46" t="s">
        <v>254</v>
      </c>
      <c r="M35" s="395"/>
      <c r="N35" s="396"/>
      <c r="O35" s="396"/>
      <c r="P35" s="397"/>
    </row>
    <row r="36" spans="1:17" ht="12" customHeight="1" x14ac:dyDescent="0.2">
      <c r="A36" s="52"/>
      <c r="B36" s="46"/>
      <c r="C36" s="46"/>
      <c r="D36" s="65" t="s">
        <v>255</v>
      </c>
      <c r="E36" s="53" t="s">
        <v>256</v>
      </c>
      <c r="F36" s="164">
        <f>+G36+H36+I36</f>
        <v>106710123.30000001</v>
      </c>
      <c r="G36" s="165">
        <f>+N37+N43</f>
        <v>50895465.450000003</v>
      </c>
      <c r="H36" s="165">
        <f>+O37+O43</f>
        <v>55814657.850000001</v>
      </c>
      <c r="I36" s="165">
        <f>+P37+P43</f>
        <v>0</v>
      </c>
      <c r="J36" s="61" t="s">
        <v>192</v>
      </c>
      <c r="K36" s="62"/>
      <c r="L36" s="62"/>
      <c r="M36" s="395"/>
      <c r="N36" s="396"/>
      <c r="O36" s="396"/>
      <c r="P36" s="397"/>
    </row>
    <row r="37" spans="1:17" s="73" customFormat="1" ht="22.5" x14ac:dyDescent="0.25">
      <c r="A37" s="68"/>
      <c r="B37" s="69"/>
      <c r="C37" s="69"/>
      <c r="D37" s="69"/>
      <c r="E37" s="70"/>
      <c r="F37" s="172"/>
      <c r="G37" s="173"/>
      <c r="H37" s="173"/>
      <c r="I37" s="173"/>
      <c r="J37" s="71" t="s">
        <v>255</v>
      </c>
      <c r="K37" s="71" t="s">
        <v>51</v>
      </c>
      <c r="L37" s="72" t="s">
        <v>52</v>
      </c>
      <c r="M37" s="404">
        <f>SUM(M38:M42)</f>
        <v>55916890.119999997</v>
      </c>
      <c r="N37" s="405">
        <f t="shared" ref="N37:P37" si="9">SUM(N38:N42)</f>
        <v>26636485.810000002</v>
      </c>
      <c r="O37" s="405">
        <f>SUM(O38:O42)</f>
        <v>29280404.309999999</v>
      </c>
      <c r="P37" s="406">
        <f t="shared" si="9"/>
        <v>0</v>
      </c>
      <c r="Q37" s="407"/>
    </row>
    <row r="38" spans="1:17" s="73" customFormat="1" ht="22.5" hidden="1" x14ac:dyDescent="0.25">
      <c r="A38" s="68"/>
      <c r="B38" s="69"/>
      <c r="C38" s="69"/>
      <c r="D38" s="69"/>
      <c r="E38" s="70"/>
      <c r="F38" s="174"/>
      <c r="G38" s="175"/>
      <c r="H38" s="175"/>
      <c r="I38" s="175"/>
      <c r="J38" s="74" t="s">
        <v>255</v>
      </c>
      <c r="K38" s="74" t="s">
        <v>53</v>
      </c>
      <c r="L38" s="75" t="s">
        <v>257</v>
      </c>
      <c r="M38" s="408">
        <f>SUM(N38:O38)</f>
        <v>31880590.960000001</v>
      </c>
      <c r="N38" s="409">
        <v>15162306.890000001</v>
      </c>
      <c r="O38" s="409">
        <v>16718284.07</v>
      </c>
      <c r="P38" s="410">
        <v>0</v>
      </c>
      <c r="Q38" s="407"/>
    </row>
    <row r="39" spans="1:17" ht="12" hidden="1" customHeight="1" x14ac:dyDescent="0.2">
      <c r="A39" s="52"/>
      <c r="B39" s="46"/>
      <c r="C39" s="46"/>
      <c r="D39" s="46"/>
      <c r="E39" s="76"/>
      <c r="F39" s="164"/>
      <c r="G39" s="171"/>
      <c r="H39" s="171"/>
      <c r="I39" s="171"/>
      <c r="J39" s="61" t="s">
        <v>255</v>
      </c>
      <c r="K39" s="61" t="s">
        <v>258</v>
      </c>
      <c r="L39" s="46" t="s">
        <v>259</v>
      </c>
      <c r="M39" s="395">
        <f t="shared" ref="M39:M42" si="10">SUM(N39:O39)</f>
        <v>0</v>
      </c>
      <c r="N39" s="396"/>
      <c r="O39" s="396"/>
      <c r="P39" s="410">
        <v>0</v>
      </c>
    </row>
    <row r="40" spans="1:17" ht="12" hidden="1" customHeight="1" x14ac:dyDescent="0.2">
      <c r="A40" s="52"/>
      <c r="B40" s="46"/>
      <c r="C40" s="46"/>
      <c r="D40" s="46"/>
      <c r="E40" s="76"/>
      <c r="F40" s="164"/>
      <c r="G40" s="171"/>
      <c r="H40" s="171"/>
      <c r="I40" s="171"/>
      <c r="J40" s="61" t="s">
        <v>255</v>
      </c>
      <c r="K40" s="61" t="s">
        <v>54</v>
      </c>
      <c r="L40" s="46" t="s">
        <v>260</v>
      </c>
      <c r="M40" s="395">
        <f t="shared" si="10"/>
        <v>5221975.07</v>
      </c>
      <c r="N40" s="396">
        <v>2458752.67</v>
      </c>
      <c r="O40" s="396">
        <v>2763222.4</v>
      </c>
      <c r="P40" s="410">
        <v>0</v>
      </c>
    </row>
    <row r="41" spans="1:17" s="73" customFormat="1" ht="22.5" hidden="1" x14ac:dyDescent="0.25">
      <c r="A41" s="68"/>
      <c r="B41" s="69"/>
      <c r="C41" s="69"/>
      <c r="D41" s="69"/>
      <c r="E41" s="70"/>
      <c r="F41" s="174"/>
      <c r="G41" s="175"/>
      <c r="H41" s="175"/>
      <c r="I41" s="175"/>
      <c r="J41" s="74" t="s">
        <v>255</v>
      </c>
      <c r="K41" s="74" t="s">
        <v>55</v>
      </c>
      <c r="L41" s="75" t="s">
        <v>261</v>
      </c>
      <c r="M41" s="408">
        <f t="shared" si="10"/>
        <v>17073666.289999999</v>
      </c>
      <c r="N41" s="409">
        <v>8195842</v>
      </c>
      <c r="O41" s="409">
        <v>8877824.2899999991</v>
      </c>
      <c r="P41" s="410">
        <v>0</v>
      </c>
      <c r="Q41" s="407"/>
    </row>
    <row r="42" spans="1:17" ht="12" hidden="1" customHeight="1" x14ac:dyDescent="0.2">
      <c r="A42" s="52"/>
      <c r="B42" s="46"/>
      <c r="C42" s="46"/>
      <c r="D42" s="46"/>
      <c r="E42" s="76"/>
      <c r="F42" s="164"/>
      <c r="G42" s="171"/>
      <c r="H42" s="171"/>
      <c r="I42" s="165"/>
      <c r="J42" s="61" t="s">
        <v>255</v>
      </c>
      <c r="K42" s="61" t="s">
        <v>56</v>
      </c>
      <c r="L42" s="46" t="s">
        <v>262</v>
      </c>
      <c r="M42" s="395">
        <f t="shared" si="10"/>
        <v>1740657.8</v>
      </c>
      <c r="N42" s="396">
        <v>819584.25</v>
      </c>
      <c r="O42" s="396">
        <v>921073.55</v>
      </c>
      <c r="P42" s="410">
        <v>0</v>
      </c>
    </row>
    <row r="43" spans="1:17" s="73" customFormat="1" ht="33.75" hidden="1" x14ac:dyDescent="0.25">
      <c r="A43" s="68"/>
      <c r="B43" s="69"/>
      <c r="C43" s="69"/>
      <c r="D43" s="69"/>
      <c r="E43" s="70"/>
      <c r="F43" s="172"/>
      <c r="G43" s="173"/>
      <c r="H43" s="173"/>
      <c r="I43" s="173"/>
      <c r="J43" s="71" t="s">
        <v>255</v>
      </c>
      <c r="K43" s="71" t="s">
        <v>57</v>
      </c>
      <c r="L43" s="72" t="s">
        <v>263</v>
      </c>
      <c r="M43" s="404">
        <f>SUM(M44:M48)</f>
        <v>50793233.180000007</v>
      </c>
      <c r="N43" s="405">
        <f t="shared" ref="N43:P43" si="11">SUM(N44:N48)</f>
        <v>24258979.640000001</v>
      </c>
      <c r="O43" s="405">
        <f>SUM(O44:O48)</f>
        <v>26534253.540000003</v>
      </c>
      <c r="P43" s="406">
        <f t="shared" si="11"/>
        <v>0</v>
      </c>
      <c r="Q43" s="407"/>
    </row>
    <row r="44" spans="1:17" s="73" customFormat="1" ht="22.5" hidden="1" x14ac:dyDescent="0.25">
      <c r="A44" s="68"/>
      <c r="B44" s="69"/>
      <c r="C44" s="69"/>
      <c r="D44" s="69"/>
      <c r="E44" s="70"/>
      <c r="F44" s="174"/>
      <c r="G44" s="175"/>
      <c r="H44" s="175"/>
      <c r="I44" s="175"/>
      <c r="J44" s="74" t="s">
        <v>255</v>
      </c>
      <c r="K44" s="74" t="s">
        <v>58</v>
      </c>
      <c r="L44" s="75" t="s">
        <v>264</v>
      </c>
      <c r="M44" s="408">
        <f>SUM(N44:P44)</f>
        <v>17920021.759999998</v>
      </c>
      <c r="N44" s="409">
        <v>8605633.6899999995</v>
      </c>
      <c r="O44" s="409">
        <v>9314388.0700000003</v>
      </c>
      <c r="P44" s="410">
        <v>0</v>
      </c>
      <c r="Q44" s="407"/>
    </row>
    <row r="45" spans="1:17" ht="12" hidden="1" customHeight="1" x14ac:dyDescent="0.2">
      <c r="A45" s="52"/>
      <c r="B45" s="46"/>
      <c r="C45" s="46"/>
      <c r="D45" s="46"/>
      <c r="E45" s="76"/>
      <c r="F45" s="164"/>
      <c r="G45" s="171"/>
      <c r="H45" s="171"/>
      <c r="I45" s="171"/>
      <c r="J45" s="61" t="s">
        <v>255</v>
      </c>
      <c r="K45" s="61" t="s">
        <v>59</v>
      </c>
      <c r="L45" s="46" t="s">
        <v>265</v>
      </c>
      <c r="M45" s="395">
        <f t="shared" ref="M45:M48" si="12">SUM(N45:P45)</f>
        <v>6965395.71</v>
      </c>
      <c r="N45" s="396">
        <v>3272655.65</v>
      </c>
      <c r="O45" s="396">
        <v>3692740.06</v>
      </c>
      <c r="P45" s="410">
        <v>0</v>
      </c>
    </row>
    <row r="46" spans="1:17" ht="12" hidden="1" customHeight="1" x14ac:dyDescent="0.2">
      <c r="A46" s="52"/>
      <c r="B46" s="46"/>
      <c r="C46" s="46"/>
      <c r="D46" s="46"/>
      <c r="E46" s="76"/>
      <c r="F46" s="164"/>
      <c r="G46" s="171"/>
      <c r="H46" s="171"/>
      <c r="I46" s="171"/>
      <c r="J46" s="61" t="s">
        <v>255</v>
      </c>
      <c r="K46" s="61" t="s">
        <v>60</v>
      </c>
      <c r="L46" s="46" t="s">
        <v>266</v>
      </c>
      <c r="M46" s="395">
        <f t="shared" si="12"/>
        <v>8700528.370000001</v>
      </c>
      <c r="N46" s="396">
        <v>4103602.26</v>
      </c>
      <c r="O46" s="396">
        <v>4596926.1100000003</v>
      </c>
      <c r="P46" s="410">
        <v>0</v>
      </c>
    </row>
    <row r="47" spans="1:17" ht="12" hidden="1" customHeight="1" x14ac:dyDescent="0.2">
      <c r="A47" s="52"/>
      <c r="B47" s="46"/>
      <c r="C47" s="46"/>
      <c r="D47" s="46"/>
      <c r="E47" s="53"/>
      <c r="F47" s="164"/>
      <c r="G47" s="171"/>
      <c r="H47" s="171"/>
      <c r="I47" s="171"/>
      <c r="J47" s="61" t="s">
        <v>255</v>
      </c>
      <c r="K47" s="61" t="s">
        <v>267</v>
      </c>
      <c r="L47" s="46" t="s">
        <v>268</v>
      </c>
      <c r="M47" s="395">
        <f t="shared" si="12"/>
        <v>0</v>
      </c>
      <c r="N47" s="396"/>
      <c r="O47" s="396"/>
      <c r="P47" s="410">
        <v>0</v>
      </c>
    </row>
    <row r="48" spans="1:17" ht="12" hidden="1" customHeight="1" x14ac:dyDescent="0.2">
      <c r="A48" s="52"/>
      <c r="B48" s="46"/>
      <c r="C48" s="46"/>
      <c r="D48" s="46"/>
      <c r="E48" s="53"/>
      <c r="F48" s="164"/>
      <c r="G48" s="171"/>
      <c r="H48" s="171"/>
      <c r="I48" s="171"/>
      <c r="J48" s="61" t="s">
        <v>255</v>
      </c>
      <c r="K48" s="61" t="s">
        <v>61</v>
      </c>
      <c r="L48" s="46" t="s">
        <v>269</v>
      </c>
      <c r="M48" s="395">
        <f t="shared" si="12"/>
        <v>17207287.34</v>
      </c>
      <c r="N48" s="396">
        <v>8277088.04</v>
      </c>
      <c r="O48" s="396">
        <v>8930199.3000000007</v>
      </c>
      <c r="P48" s="410">
        <v>0</v>
      </c>
    </row>
    <row r="49" spans="1:18" ht="12" customHeight="1" x14ac:dyDescent="0.2">
      <c r="A49" s="52"/>
      <c r="B49" s="46"/>
      <c r="C49" s="46"/>
      <c r="D49" s="46"/>
      <c r="E49" s="58"/>
      <c r="F49" s="164"/>
      <c r="G49" s="165"/>
      <c r="H49" s="165"/>
      <c r="I49" s="165"/>
      <c r="J49" s="65" t="s">
        <v>192</v>
      </c>
      <c r="K49" s="62"/>
      <c r="L49" s="46"/>
      <c r="M49" s="395"/>
      <c r="N49" s="396"/>
      <c r="O49" s="396"/>
      <c r="P49" s="397"/>
    </row>
    <row r="50" spans="1:18" ht="12" customHeight="1" x14ac:dyDescent="0.2">
      <c r="A50" s="52"/>
      <c r="B50" s="46"/>
      <c r="C50" s="63" t="s">
        <v>270</v>
      </c>
      <c r="D50" s="57" t="s">
        <v>271</v>
      </c>
      <c r="E50" s="58"/>
      <c r="F50" s="169">
        <f>+G50+H50+I50</f>
        <v>75874530.929999992</v>
      </c>
      <c r="G50" s="170">
        <f>+N52+N58+N64+N72+N81+N86+N90+N94+N105+N115+N121+N126+N134+N137+N142</f>
        <v>4406255.5199999996</v>
      </c>
      <c r="H50" s="170">
        <f>+O52+O58+O64+O72+O81+O86++O90+O94+O105+O115+O121+O126+O134+O137+O142+O156+O163</f>
        <v>71468275.409999996</v>
      </c>
      <c r="I50" s="168">
        <f>+P52+P58+P64+P72+P81+P86+P94+P105+P115+P121+P126+P134+P137+P142+P156+P163</f>
        <v>0</v>
      </c>
      <c r="J50" s="63" t="s">
        <v>270</v>
      </c>
      <c r="K50" s="63">
        <v>1</v>
      </c>
      <c r="L50" s="64" t="s">
        <v>272</v>
      </c>
      <c r="M50" s="401">
        <f>+M52+M58+M64+M72+M81+M86+M90+M94+M105+M208</f>
        <v>74518276.340000004</v>
      </c>
      <c r="N50" s="402">
        <f t="shared" ref="N50:P50" si="13">+N52+N58+N64+N72+N81+N86+N90+N94+N105+N208</f>
        <v>4406255.5199999996</v>
      </c>
      <c r="O50" s="402">
        <f>+O52+O58+O64+O72+O81+O86+O90+O94+O105+O208</f>
        <v>70112020.819999993</v>
      </c>
      <c r="P50" s="403">
        <f t="shared" si="13"/>
        <v>0</v>
      </c>
    </row>
    <row r="51" spans="1:18" ht="12" customHeight="1" x14ac:dyDescent="0.2">
      <c r="A51" s="52"/>
      <c r="B51" s="46"/>
      <c r="C51" s="46"/>
      <c r="D51" s="46" t="s">
        <v>192</v>
      </c>
      <c r="E51" s="53"/>
      <c r="F51" s="164"/>
      <c r="G51" s="165"/>
      <c r="H51" s="165"/>
      <c r="I51" s="165"/>
      <c r="J51" s="65" t="s">
        <v>192</v>
      </c>
      <c r="K51" s="63"/>
      <c r="L51" s="57"/>
      <c r="M51" s="395"/>
      <c r="N51" s="396"/>
      <c r="O51" s="396"/>
      <c r="P51" s="397"/>
    </row>
    <row r="52" spans="1:18" ht="12" hidden="1" customHeight="1" x14ac:dyDescent="0.2">
      <c r="A52" s="52"/>
      <c r="B52" s="46"/>
      <c r="C52" s="46"/>
      <c r="D52" s="46"/>
      <c r="E52" s="53"/>
      <c r="F52" s="167"/>
      <c r="G52" s="168"/>
      <c r="H52" s="168"/>
      <c r="I52" s="168"/>
      <c r="J52" s="63" t="s">
        <v>270</v>
      </c>
      <c r="K52" s="63" t="s">
        <v>273</v>
      </c>
      <c r="L52" s="64" t="s">
        <v>274</v>
      </c>
      <c r="M52" s="401">
        <f>SUM(N52:P52)</f>
        <v>85878.87</v>
      </c>
      <c r="N52" s="402">
        <f>SUM(N53:N57)</f>
        <v>0</v>
      </c>
      <c r="O52" s="402">
        <f t="shared" ref="O52:P52" si="14">SUM(O53:O57)</f>
        <v>85878.87</v>
      </c>
      <c r="P52" s="403">
        <f t="shared" si="14"/>
        <v>0</v>
      </c>
    </row>
    <row r="53" spans="1:18" ht="12" hidden="1" customHeight="1" x14ac:dyDescent="0.2">
      <c r="A53" s="52"/>
      <c r="B53" s="46"/>
      <c r="C53" s="46"/>
      <c r="D53" s="46"/>
      <c r="E53" s="53"/>
      <c r="F53" s="164"/>
      <c r="G53" s="171"/>
      <c r="H53" s="171"/>
      <c r="I53" s="171"/>
      <c r="J53" s="65" t="s">
        <v>270</v>
      </c>
      <c r="K53" s="65" t="s">
        <v>275</v>
      </c>
      <c r="L53" s="46" t="s">
        <v>276</v>
      </c>
      <c r="M53" s="395">
        <f>SUM(N53:P53)</f>
        <v>0</v>
      </c>
      <c r="N53" s="396"/>
      <c r="O53" s="396"/>
      <c r="P53" s="397"/>
    </row>
    <row r="54" spans="1:18" ht="12" hidden="1" customHeight="1" x14ac:dyDescent="0.2">
      <c r="A54" s="52"/>
      <c r="B54" s="46"/>
      <c r="C54" s="46"/>
      <c r="D54" s="46"/>
      <c r="E54" s="53"/>
      <c r="F54" s="164"/>
      <c r="G54" s="171"/>
      <c r="H54" s="171"/>
      <c r="I54" s="171"/>
      <c r="J54" s="65" t="s">
        <v>270</v>
      </c>
      <c r="K54" s="65" t="s">
        <v>277</v>
      </c>
      <c r="L54" s="46" t="s">
        <v>278</v>
      </c>
      <c r="M54" s="395">
        <f t="shared" ref="M54:M63" si="15">SUM(N54:P54)</f>
        <v>0</v>
      </c>
      <c r="N54" s="396"/>
      <c r="O54" s="396"/>
      <c r="P54" s="397"/>
    </row>
    <row r="55" spans="1:18" ht="12" hidden="1" customHeight="1" x14ac:dyDescent="0.2">
      <c r="A55" s="52"/>
      <c r="B55" s="46"/>
      <c r="C55" s="46"/>
      <c r="D55" s="46"/>
      <c r="E55" s="53"/>
      <c r="F55" s="164"/>
      <c r="G55" s="171"/>
      <c r="H55" s="171"/>
      <c r="I55" s="171"/>
      <c r="J55" s="65" t="s">
        <v>270</v>
      </c>
      <c r="K55" s="65" t="s">
        <v>279</v>
      </c>
      <c r="L55" s="46" t="s">
        <v>280</v>
      </c>
      <c r="M55" s="395">
        <f t="shared" si="15"/>
        <v>0</v>
      </c>
      <c r="N55" s="396"/>
      <c r="O55" s="396"/>
      <c r="P55" s="397"/>
    </row>
    <row r="56" spans="1:18" ht="12" hidden="1" customHeight="1" x14ac:dyDescent="0.2">
      <c r="A56" s="52"/>
      <c r="B56" s="46"/>
      <c r="C56" s="46"/>
      <c r="D56" s="46"/>
      <c r="E56" s="53"/>
      <c r="F56" s="164"/>
      <c r="G56" s="171"/>
      <c r="H56" s="171"/>
      <c r="I56" s="171"/>
      <c r="J56" s="65" t="s">
        <v>270</v>
      </c>
      <c r="K56" s="65" t="s">
        <v>281</v>
      </c>
      <c r="L56" s="46" t="s">
        <v>282</v>
      </c>
      <c r="M56" s="395">
        <f t="shared" si="15"/>
        <v>0</v>
      </c>
      <c r="N56" s="396"/>
      <c r="O56" s="396"/>
      <c r="P56" s="397"/>
    </row>
    <row r="57" spans="1:18" ht="12" hidden="1" customHeight="1" x14ac:dyDescent="0.2">
      <c r="A57" s="52"/>
      <c r="B57" s="46"/>
      <c r="C57" s="46"/>
      <c r="D57" s="46"/>
      <c r="E57" s="53"/>
      <c r="F57" s="164"/>
      <c r="G57" s="171"/>
      <c r="H57" s="171"/>
      <c r="I57" s="171"/>
      <c r="J57" s="65" t="s">
        <v>270</v>
      </c>
      <c r="K57" s="65" t="s">
        <v>62</v>
      </c>
      <c r="L57" s="46" t="s">
        <v>63</v>
      </c>
      <c r="M57" s="395">
        <f t="shared" si="15"/>
        <v>85878.87</v>
      </c>
      <c r="N57" s="396">
        <v>0</v>
      </c>
      <c r="O57" s="396">
        <v>85878.87</v>
      </c>
      <c r="P57" s="397"/>
      <c r="Q57" s="287"/>
      <c r="R57" s="46"/>
    </row>
    <row r="58" spans="1:18" ht="12" hidden="1" customHeight="1" x14ac:dyDescent="0.2">
      <c r="A58" s="52"/>
      <c r="B58" s="46"/>
      <c r="C58" s="46"/>
      <c r="D58" s="46"/>
      <c r="E58" s="53"/>
      <c r="F58" s="167"/>
      <c r="G58" s="168"/>
      <c r="H58" s="168"/>
      <c r="I58" s="168"/>
      <c r="J58" s="63" t="s">
        <v>270</v>
      </c>
      <c r="K58" s="63" t="s">
        <v>64</v>
      </c>
      <c r="L58" s="64" t="s">
        <v>283</v>
      </c>
      <c r="M58" s="401">
        <f>SUM(N58:P58)</f>
        <v>7505036.1900000004</v>
      </c>
      <c r="N58" s="402">
        <f>SUM(N59:N63)</f>
        <v>0</v>
      </c>
      <c r="O58" s="402">
        <f>SUM(O59:O63)</f>
        <v>7505036.1900000004</v>
      </c>
      <c r="P58" s="403">
        <f t="shared" ref="P58" si="16">SUM(P59:P63)</f>
        <v>0</v>
      </c>
    </row>
    <row r="59" spans="1:18" ht="12" hidden="1" customHeight="1" x14ac:dyDescent="0.2">
      <c r="A59" s="52"/>
      <c r="B59" s="46"/>
      <c r="C59" s="46"/>
      <c r="D59" s="46"/>
      <c r="E59" s="53"/>
      <c r="F59" s="164"/>
      <c r="G59" s="171"/>
      <c r="H59" s="171"/>
      <c r="I59" s="171"/>
      <c r="J59" s="65" t="s">
        <v>270</v>
      </c>
      <c r="K59" s="65" t="s">
        <v>65</v>
      </c>
      <c r="L59" s="46" t="s">
        <v>284</v>
      </c>
      <c r="M59" s="395">
        <f t="shared" si="15"/>
        <v>66842</v>
      </c>
      <c r="N59" s="396">
        <v>0</v>
      </c>
      <c r="O59" s="396">
        <v>66842</v>
      </c>
      <c r="P59" s="397">
        <v>0</v>
      </c>
    </row>
    <row r="60" spans="1:18" ht="12" hidden="1" customHeight="1" x14ac:dyDescent="0.2">
      <c r="A60" s="52"/>
      <c r="B60" s="46"/>
      <c r="C60" s="46"/>
      <c r="D60" s="46"/>
      <c r="E60" s="53"/>
      <c r="F60" s="164"/>
      <c r="G60" s="171"/>
      <c r="H60" s="171"/>
      <c r="I60" s="171"/>
      <c r="J60" s="65" t="s">
        <v>270</v>
      </c>
      <c r="K60" s="65" t="s">
        <v>66</v>
      </c>
      <c r="L60" s="46" t="s">
        <v>67</v>
      </c>
      <c r="M60" s="395">
        <f>SUM(N60:P60)</f>
        <v>2511460</v>
      </c>
      <c r="N60" s="396">
        <v>0</v>
      </c>
      <c r="O60" s="396">
        <v>2511460</v>
      </c>
      <c r="P60" s="397">
        <v>0</v>
      </c>
    </row>
    <row r="61" spans="1:18" ht="12" hidden="1" customHeight="1" x14ac:dyDescent="0.2">
      <c r="A61" s="52"/>
      <c r="B61" s="46"/>
      <c r="C61" s="46"/>
      <c r="D61" s="46"/>
      <c r="E61" s="53"/>
      <c r="F61" s="164"/>
      <c r="G61" s="171"/>
      <c r="H61" s="171"/>
      <c r="I61" s="171"/>
      <c r="J61" s="65" t="s">
        <v>270</v>
      </c>
      <c r="K61" s="65" t="s">
        <v>68</v>
      </c>
      <c r="L61" s="46" t="s">
        <v>69</v>
      </c>
      <c r="M61" s="395">
        <f t="shared" si="15"/>
        <v>0</v>
      </c>
      <c r="N61" s="396">
        <v>0</v>
      </c>
      <c r="O61" s="396">
        <v>0</v>
      </c>
      <c r="P61" s="397">
        <v>0</v>
      </c>
    </row>
    <row r="62" spans="1:18" ht="12" hidden="1" customHeight="1" x14ac:dyDescent="0.2">
      <c r="A62" s="52"/>
      <c r="B62" s="46"/>
      <c r="C62" s="46"/>
      <c r="D62" s="46"/>
      <c r="E62" s="53"/>
      <c r="F62" s="164"/>
      <c r="G62" s="171"/>
      <c r="H62" s="171"/>
      <c r="I62" s="171"/>
      <c r="J62" s="65" t="s">
        <v>270</v>
      </c>
      <c r="K62" s="65" t="s">
        <v>70</v>
      </c>
      <c r="L62" s="46" t="s">
        <v>71</v>
      </c>
      <c r="M62" s="395">
        <f t="shared" si="15"/>
        <v>4479751.1900000004</v>
      </c>
      <c r="N62" s="396">
        <v>0</v>
      </c>
      <c r="O62" s="396">
        <v>4479751.1900000004</v>
      </c>
      <c r="P62" s="397">
        <v>0</v>
      </c>
    </row>
    <row r="63" spans="1:18" ht="12" hidden="1" customHeight="1" x14ac:dyDescent="0.2">
      <c r="A63" s="52"/>
      <c r="B63" s="46"/>
      <c r="C63" s="46"/>
      <c r="D63" s="46"/>
      <c r="E63" s="53"/>
      <c r="F63" s="164"/>
      <c r="G63" s="171"/>
      <c r="H63" s="171"/>
      <c r="I63" s="171"/>
      <c r="J63" s="65" t="s">
        <v>270</v>
      </c>
      <c r="K63" s="65" t="s">
        <v>72</v>
      </c>
      <c r="L63" s="46" t="s">
        <v>285</v>
      </c>
      <c r="M63" s="395">
        <f t="shared" si="15"/>
        <v>446983</v>
      </c>
      <c r="N63" s="396">
        <v>0</v>
      </c>
      <c r="O63" s="396">
        <v>446983</v>
      </c>
      <c r="P63" s="397">
        <v>0</v>
      </c>
    </row>
    <row r="64" spans="1:18" ht="12" hidden="1" customHeight="1" x14ac:dyDescent="0.2">
      <c r="A64" s="52"/>
      <c r="B64" s="46"/>
      <c r="C64" s="46"/>
      <c r="D64" s="46"/>
      <c r="E64" s="53"/>
      <c r="F64" s="167"/>
      <c r="G64" s="168"/>
      <c r="H64" s="168"/>
      <c r="I64" s="168"/>
      <c r="J64" s="63" t="s">
        <v>270</v>
      </c>
      <c r="K64" s="63" t="s">
        <v>73</v>
      </c>
      <c r="L64" s="64" t="s">
        <v>74</v>
      </c>
      <c r="M64" s="401">
        <f>SUM(N64:P64)</f>
        <v>2432635.96</v>
      </c>
      <c r="N64" s="402">
        <f>SUM(N65:N71)</f>
        <v>807950</v>
      </c>
      <c r="O64" s="402">
        <f>SUM(O65:O71)</f>
        <v>1624685.96</v>
      </c>
      <c r="P64" s="403">
        <f t="shared" ref="P64" si="17">SUM(P65:P71)</f>
        <v>0</v>
      </c>
    </row>
    <row r="65" spans="1:16" ht="12" hidden="1" customHeight="1" x14ac:dyDescent="0.2">
      <c r="A65" s="52"/>
      <c r="B65" s="46"/>
      <c r="C65" s="46"/>
      <c r="D65" s="46"/>
      <c r="E65" s="53"/>
      <c r="F65" s="164"/>
      <c r="G65" s="171"/>
      <c r="H65" s="171"/>
      <c r="I65" s="171"/>
      <c r="J65" s="65" t="s">
        <v>270</v>
      </c>
      <c r="K65" s="65" t="s">
        <v>75</v>
      </c>
      <c r="L65" s="46" t="s">
        <v>286</v>
      </c>
      <c r="M65" s="395">
        <f t="shared" ref="M65:M71" si="18">SUM(N65:P65)</f>
        <v>0</v>
      </c>
      <c r="N65" s="396"/>
      <c r="O65" s="396">
        <v>0</v>
      </c>
      <c r="P65" s="397"/>
    </row>
    <row r="66" spans="1:16" ht="12" hidden="1" customHeight="1" x14ac:dyDescent="0.2">
      <c r="A66" s="52"/>
      <c r="B66" s="46"/>
      <c r="C66" s="46"/>
      <c r="D66" s="46"/>
      <c r="E66" s="53"/>
      <c r="F66" s="164"/>
      <c r="G66" s="171"/>
      <c r="H66" s="171"/>
      <c r="I66" s="171"/>
      <c r="J66" s="65" t="s">
        <v>270</v>
      </c>
      <c r="K66" s="65" t="s">
        <v>287</v>
      </c>
      <c r="L66" s="46" t="s">
        <v>288</v>
      </c>
      <c r="M66" s="395">
        <f t="shared" si="18"/>
        <v>807950</v>
      </c>
      <c r="N66" s="396">
        <v>807950</v>
      </c>
      <c r="O66" s="396">
        <v>0</v>
      </c>
      <c r="P66" s="397">
        <v>0</v>
      </c>
    </row>
    <row r="67" spans="1:16" ht="12" hidden="1" customHeight="1" x14ac:dyDescent="0.2">
      <c r="A67" s="52"/>
      <c r="B67" s="46"/>
      <c r="C67" s="46"/>
      <c r="D67" s="46"/>
      <c r="E67" s="53"/>
      <c r="F67" s="164"/>
      <c r="G67" s="171"/>
      <c r="H67" s="171"/>
      <c r="I67" s="171"/>
      <c r="J67" s="65" t="s">
        <v>270</v>
      </c>
      <c r="K67" s="65" t="s">
        <v>76</v>
      </c>
      <c r="L67" s="46" t="s">
        <v>77</v>
      </c>
      <c r="M67" s="395">
        <f t="shared" si="18"/>
        <v>122605</v>
      </c>
      <c r="N67" s="396">
        <v>0</v>
      </c>
      <c r="O67" s="396">
        <v>122605</v>
      </c>
      <c r="P67" s="397">
        <v>0</v>
      </c>
    </row>
    <row r="68" spans="1:16" ht="12" hidden="1" customHeight="1" x14ac:dyDescent="0.2">
      <c r="A68" s="52"/>
      <c r="B68" s="46"/>
      <c r="C68" s="46"/>
      <c r="D68" s="46"/>
      <c r="E68" s="53"/>
      <c r="F68" s="164"/>
      <c r="G68" s="171"/>
      <c r="H68" s="171"/>
      <c r="I68" s="171"/>
      <c r="J68" s="65" t="s">
        <v>270</v>
      </c>
      <c r="K68" s="65" t="s">
        <v>289</v>
      </c>
      <c r="L68" s="46" t="s">
        <v>290</v>
      </c>
      <c r="M68" s="395">
        <f t="shared" si="18"/>
        <v>0</v>
      </c>
      <c r="N68" s="396"/>
      <c r="O68" s="396"/>
      <c r="P68" s="397"/>
    </row>
    <row r="69" spans="1:16" ht="12" hidden="1" customHeight="1" x14ac:dyDescent="0.2">
      <c r="A69" s="52"/>
      <c r="B69" s="46"/>
      <c r="C69" s="46"/>
      <c r="D69" s="46"/>
      <c r="E69" s="53"/>
      <c r="F69" s="164"/>
      <c r="G69" s="171"/>
      <c r="H69" s="171"/>
      <c r="I69" s="171"/>
      <c r="J69" s="65" t="s">
        <v>270</v>
      </c>
      <c r="K69" s="65" t="s">
        <v>291</v>
      </c>
      <c r="L69" s="46" t="s">
        <v>292</v>
      </c>
      <c r="M69" s="395">
        <f t="shared" si="18"/>
        <v>0</v>
      </c>
      <c r="N69" s="396"/>
      <c r="O69" s="396"/>
      <c r="P69" s="397"/>
    </row>
    <row r="70" spans="1:16" ht="12" hidden="1" customHeight="1" x14ac:dyDescent="0.2">
      <c r="A70" s="52"/>
      <c r="B70" s="46"/>
      <c r="C70" s="46"/>
      <c r="D70" s="46"/>
      <c r="E70" s="53"/>
      <c r="F70" s="164"/>
      <c r="G70" s="171"/>
      <c r="H70" s="171"/>
      <c r="I70" s="171"/>
      <c r="J70" s="65" t="s">
        <v>270</v>
      </c>
      <c r="K70" s="65" t="s">
        <v>78</v>
      </c>
      <c r="L70" s="62" t="s">
        <v>293</v>
      </c>
      <c r="M70" s="395">
        <f t="shared" si="18"/>
        <v>1305574.6000000001</v>
      </c>
      <c r="N70" s="396">
        <v>0</v>
      </c>
      <c r="O70" s="396">
        <v>1305574.6000000001</v>
      </c>
      <c r="P70" s="397">
        <v>0</v>
      </c>
    </row>
    <row r="71" spans="1:16" ht="12" hidden="1" customHeight="1" x14ac:dyDescent="0.2">
      <c r="A71" s="52"/>
      <c r="B71" s="46"/>
      <c r="C71" s="46"/>
      <c r="D71" s="46"/>
      <c r="E71" s="53"/>
      <c r="F71" s="164"/>
      <c r="G71" s="171"/>
      <c r="H71" s="171"/>
      <c r="I71" s="171"/>
      <c r="J71" s="65" t="s">
        <v>270</v>
      </c>
      <c r="K71" s="65" t="s">
        <v>79</v>
      </c>
      <c r="L71" s="46" t="s">
        <v>198</v>
      </c>
      <c r="M71" s="395">
        <f t="shared" si="18"/>
        <v>196506.36</v>
      </c>
      <c r="N71" s="396">
        <v>0</v>
      </c>
      <c r="O71" s="396">
        <v>196506.36</v>
      </c>
      <c r="P71" s="397">
        <v>0</v>
      </c>
    </row>
    <row r="72" spans="1:16" ht="12" hidden="1" customHeight="1" x14ac:dyDescent="0.2">
      <c r="A72" s="52"/>
      <c r="B72" s="46"/>
      <c r="C72" s="46"/>
      <c r="D72" s="46"/>
      <c r="E72" s="53"/>
      <c r="F72" s="167"/>
      <c r="G72" s="168"/>
      <c r="H72" s="168"/>
      <c r="I72" s="168"/>
      <c r="J72" s="63" t="s">
        <v>270</v>
      </c>
      <c r="K72" s="63" t="s">
        <v>81</v>
      </c>
      <c r="L72" s="64" t="s">
        <v>294</v>
      </c>
      <c r="M72" s="401">
        <f>SUM(N72:P72)</f>
        <v>50663798.839999996</v>
      </c>
      <c r="N72" s="402">
        <f t="shared" ref="N72:P72" si="19">SUM(N73:N79)</f>
        <v>3598305.52</v>
      </c>
      <c r="O72" s="402">
        <f>SUM(O73:O79)</f>
        <v>47065493.319999993</v>
      </c>
      <c r="P72" s="403">
        <f t="shared" si="19"/>
        <v>0</v>
      </c>
    </row>
    <row r="73" spans="1:16" ht="12" hidden="1" customHeight="1" x14ac:dyDescent="0.2">
      <c r="A73" s="52"/>
      <c r="B73" s="46"/>
      <c r="C73" s="46"/>
      <c r="D73" s="46"/>
      <c r="E73" s="53"/>
      <c r="F73" s="164"/>
      <c r="G73" s="171"/>
      <c r="H73" s="171"/>
      <c r="I73" s="171"/>
      <c r="J73" s="65" t="s">
        <v>270</v>
      </c>
      <c r="K73" s="65" t="s">
        <v>80</v>
      </c>
      <c r="L73" s="46" t="s">
        <v>199</v>
      </c>
      <c r="M73" s="395">
        <f>SUM(N73:P73)</f>
        <v>662516.12</v>
      </c>
      <c r="N73" s="396">
        <v>0</v>
      </c>
      <c r="O73" s="396">
        <v>662516.12</v>
      </c>
      <c r="P73" s="397">
        <v>0</v>
      </c>
    </row>
    <row r="74" spans="1:16" ht="12" hidden="1" customHeight="1" x14ac:dyDescent="0.2">
      <c r="A74" s="52"/>
      <c r="B74" s="46"/>
      <c r="C74" s="46"/>
      <c r="D74" s="46"/>
      <c r="E74" s="53"/>
      <c r="F74" s="164"/>
      <c r="G74" s="171"/>
      <c r="H74" s="171"/>
      <c r="I74" s="171"/>
      <c r="J74" s="65" t="s">
        <v>270</v>
      </c>
      <c r="K74" s="65" t="s">
        <v>295</v>
      </c>
      <c r="L74" s="46" t="s">
        <v>296</v>
      </c>
      <c r="M74" s="395">
        <f t="shared" ref="M74:M79" si="20">SUM(N74:P74)</f>
        <v>0</v>
      </c>
      <c r="N74" s="396"/>
      <c r="O74" s="396"/>
      <c r="P74" s="397"/>
    </row>
    <row r="75" spans="1:16" ht="12" hidden="1" customHeight="1" x14ac:dyDescent="0.2">
      <c r="A75" s="52"/>
      <c r="B75" s="46"/>
      <c r="C75" s="46"/>
      <c r="D75" s="46"/>
      <c r="E75" s="53"/>
      <c r="F75" s="164"/>
      <c r="G75" s="171"/>
      <c r="H75" s="171"/>
      <c r="I75" s="171"/>
      <c r="J75" s="65" t="s">
        <v>270</v>
      </c>
      <c r="K75" s="65" t="s">
        <v>297</v>
      </c>
      <c r="L75" s="46" t="s">
        <v>298</v>
      </c>
      <c r="M75" s="395">
        <f t="shared" si="20"/>
        <v>271200</v>
      </c>
      <c r="N75" s="396">
        <v>0</v>
      </c>
      <c r="O75" s="396">
        <v>271200</v>
      </c>
      <c r="P75" s="397">
        <v>0</v>
      </c>
    </row>
    <row r="76" spans="1:16" ht="12" hidden="1" customHeight="1" x14ac:dyDescent="0.2">
      <c r="A76" s="52"/>
      <c r="B76" s="46"/>
      <c r="C76" s="46"/>
      <c r="D76" s="46"/>
      <c r="E76" s="53"/>
      <c r="F76" s="164"/>
      <c r="G76" s="171"/>
      <c r="H76" s="171"/>
      <c r="I76" s="171"/>
      <c r="J76" s="65" t="s">
        <v>270</v>
      </c>
      <c r="K76" s="65" t="s">
        <v>82</v>
      </c>
      <c r="L76" s="46" t="s">
        <v>200</v>
      </c>
      <c r="M76" s="395">
        <f t="shared" si="20"/>
        <v>1970272.52</v>
      </c>
      <c r="N76" s="396">
        <v>1970272.52</v>
      </c>
      <c r="O76" s="396">
        <v>0</v>
      </c>
      <c r="P76" s="397">
        <v>0</v>
      </c>
    </row>
    <row r="77" spans="1:16" ht="12" hidden="1" customHeight="1" x14ac:dyDescent="0.2">
      <c r="A77" s="52"/>
      <c r="B77" s="46"/>
      <c r="C77" s="46"/>
      <c r="D77" s="46"/>
      <c r="E77" s="53"/>
      <c r="F77" s="164"/>
      <c r="G77" s="171"/>
      <c r="H77" s="171"/>
      <c r="I77" s="171"/>
      <c r="J77" s="65" t="s">
        <v>270</v>
      </c>
      <c r="K77" s="65" t="s">
        <v>299</v>
      </c>
      <c r="L77" s="46" t="s">
        <v>300</v>
      </c>
      <c r="M77" s="395">
        <f t="shared" si="20"/>
        <v>1628033</v>
      </c>
      <c r="N77" s="396">
        <v>1628033</v>
      </c>
      <c r="O77" s="396">
        <v>0</v>
      </c>
      <c r="P77" s="397">
        <v>0</v>
      </c>
    </row>
    <row r="78" spans="1:16" ht="12" hidden="1" customHeight="1" x14ac:dyDescent="0.2">
      <c r="A78" s="52"/>
      <c r="B78" s="46"/>
      <c r="C78" s="46"/>
      <c r="D78" s="46"/>
      <c r="E78" s="53"/>
      <c r="F78" s="164"/>
      <c r="G78" s="171"/>
      <c r="H78" s="171"/>
      <c r="I78" s="171"/>
      <c r="J78" s="65" t="s">
        <v>270</v>
      </c>
      <c r="K78" s="65" t="s">
        <v>84</v>
      </c>
      <c r="L78" s="46" t="s">
        <v>301</v>
      </c>
      <c r="M78" s="395">
        <f t="shared" si="20"/>
        <v>46068067.799999997</v>
      </c>
      <c r="N78" s="396">
        <v>0</v>
      </c>
      <c r="O78" s="396">
        <v>46068067.799999997</v>
      </c>
      <c r="P78" s="397">
        <v>0</v>
      </c>
    </row>
    <row r="79" spans="1:16" ht="12" hidden="1" customHeight="1" x14ac:dyDescent="0.2">
      <c r="A79" s="52"/>
      <c r="B79" s="46"/>
      <c r="C79" s="46"/>
      <c r="D79" s="46"/>
      <c r="E79" s="53"/>
      <c r="F79" s="164"/>
      <c r="G79" s="171"/>
      <c r="H79" s="171"/>
      <c r="I79" s="171"/>
      <c r="J79" s="65" t="s">
        <v>270</v>
      </c>
      <c r="K79" s="65" t="s">
        <v>85</v>
      </c>
      <c r="L79" s="46" t="s">
        <v>302</v>
      </c>
      <c r="M79" s="395">
        <f t="shared" si="20"/>
        <v>63709.4</v>
      </c>
      <c r="N79" s="396">
        <v>0</v>
      </c>
      <c r="O79" s="396">
        <v>63709.4</v>
      </c>
      <c r="P79" s="397">
        <v>0</v>
      </c>
    </row>
    <row r="80" spans="1:16" ht="12" hidden="1" customHeight="1" x14ac:dyDescent="0.2">
      <c r="A80" s="52"/>
      <c r="B80" s="46"/>
      <c r="C80" s="46"/>
      <c r="D80" s="46"/>
      <c r="E80" s="53"/>
      <c r="F80" s="164"/>
      <c r="G80" s="165"/>
      <c r="H80" s="165"/>
      <c r="I80" s="165"/>
      <c r="J80" s="65"/>
      <c r="K80" s="65"/>
      <c r="L80" s="46"/>
      <c r="M80" s="395"/>
      <c r="N80" s="396"/>
      <c r="O80" s="396"/>
      <c r="P80" s="397"/>
    </row>
    <row r="81" spans="1:16" ht="12" hidden="1" customHeight="1" x14ac:dyDescent="0.2">
      <c r="A81" s="52"/>
      <c r="B81" s="46"/>
      <c r="C81" s="46"/>
      <c r="D81" s="46"/>
      <c r="E81" s="53"/>
      <c r="F81" s="167"/>
      <c r="G81" s="168"/>
      <c r="H81" s="168"/>
      <c r="I81" s="168"/>
      <c r="J81" s="63" t="s">
        <v>270</v>
      </c>
      <c r="K81" s="63" t="s">
        <v>303</v>
      </c>
      <c r="L81" s="64" t="s">
        <v>86</v>
      </c>
      <c r="M81" s="401">
        <f>SUM(N81:P81)</f>
        <v>0</v>
      </c>
      <c r="N81" s="402">
        <f>SUM(N82:N85)</f>
        <v>0</v>
      </c>
      <c r="O81" s="402">
        <f t="shared" ref="O81:P81" si="21">SUM(O82:O85)</f>
        <v>0</v>
      </c>
      <c r="P81" s="403">
        <f t="shared" si="21"/>
        <v>0</v>
      </c>
    </row>
    <row r="82" spans="1:16" ht="12" hidden="1" customHeight="1" x14ac:dyDescent="0.2">
      <c r="A82" s="52"/>
      <c r="B82" s="46"/>
      <c r="C82" s="46"/>
      <c r="D82" s="46"/>
      <c r="E82" s="53"/>
      <c r="F82" s="164"/>
      <c r="G82" s="171"/>
      <c r="H82" s="171"/>
      <c r="I82" s="171"/>
      <c r="J82" s="65" t="s">
        <v>270</v>
      </c>
      <c r="K82" s="65" t="s">
        <v>87</v>
      </c>
      <c r="L82" s="46" t="s">
        <v>88</v>
      </c>
      <c r="M82" s="395">
        <f>SUM(N82:P82)</f>
        <v>0</v>
      </c>
      <c r="N82" s="396"/>
      <c r="O82" s="396"/>
      <c r="P82" s="397"/>
    </row>
    <row r="83" spans="1:16" ht="11.25" hidden="1" customHeight="1" x14ac:dyDescent="0.2">
      <c r="A83" s="52"/>
      <c r="B83" s="46"/>
      <c r="C83" s="46"/>
      <c r="D83" s="46"/>
      <c r="E83" s="53"/>
      <c r="F83" s="164"/>
      <c r="G83" s="171"/>
      <c r="H83" s="165"/>
      <c r="I83" s="165"/>
      <c r="J83" s="65" t="s">
        <v>270</v>
      </c>
      <c r="K83" s="65" t="s">
        <v>89</v>
      </c>
      <c r="L83" s="46" t="s">
        <v>90</v>
      </c>
      <c r="M83" s="395">
        <f t="shared" ref="M83:M85" si="22">SUM(N83:P83)</f>
        <v>0</v>
      </c>
      <c r="N83" s="396">
        <v>0</v>
      </c>
      <c r="O83" s="396">
        <v>0</v>
      </c>
      <c r="P83" s="397"/>
    </row>
    <row r="84" spans="1:16" ht="12" hidden="1" customHeight="1" x14ac:dyDescent="0.2">
      <c r="A84" s="52"/>
      <c r="B84" s="46"/>
      <c r="C84" s="46"/>
      <c r="D84" s="46"/>
      <c r="E84" s="53"/>
      <c r="F84" s="164"/>
      <c r="G84" s="165"/>
      <c r="H84" s="165"/>
      <c r="I84" s="165"/>
      <c r="J84" s="65" t="s">
        <v>270</v>
      </c>
      <c r="K84" s="65" t="s">
        <v>201</v>
      </c>
      <c r="L84" s="46" t="s">
        <v>202</v>
      </c>
      <c r="M84" s="395">
        <f t="shared" si="22"/>
        <v>0</v>
      </c>
      <c r="N84" s="396"/>
      <c r="O84" s="396"/>
      <c r="P84" s="397"/>
    </row>
    <row r="85" spans="1:16" ht="12" hidden="1" customHeight="1" x14ac:dyDescent="0.2">
      <c r="A85" s="52"/>
      <c r="B85" s="46"/>
      <c r="C85" s="46"/>
      <c r="D85" s="46"/>
      <c r="E85" s="53"/>
      <c r="F85" s="164"/>
      <c r="G85" s="165"/>
      <c r="H85" s="165"/>
      <c r="I85" s="165"/>
      <c r="J85" s="65" t="s">
        <v>270</v>
      </c>
      <c r="K85" s="65" t="s">
        <v>203</v>
      </c>
      <c r="L85" s="46" t="s">
        <v>204</v>
      </c>
      <c r="M85" s="395">
        <f t="shared" si="22"/>
        <v>0</v>
      </c>
      <c r="N85" s="396"/>
      <c r="O85" s="396"/>
      <c r="P85" s="397"/>
    </row>
    <row r="86" spans="1:16" ht="12" hidden="1" customHeight="1" x14ac:dyDescent="0.2">
      <c r="A86" s="52"/>
      <c r="B86" s="46"/>
      <c r="C86" s="46"/>
      <c r="D86" s="46"/>
      <c r="E86" s="53"/>
      <c r="F86" s="167"/>
      <c r="G86" s="168"/>
      <c r="H86" s="168"/>
      <c r="I86" s="168"/>
      <c r="J86" s="63" t="s">
        <v>270</v>
      </c>
      <c r="K86" s="63" t="s">
        <v>304</v>
      </c>
      <c r="L86" s="64" t="s">
        <v>91</v>
      </c>
      <c r="M86" s="401">
        <f>SUM(N86:P86)</f>
        <v>1206145</v>
      </c>
      <c r="N86" s="402">
        <f>SUM(N87:N89)</f>
        <v>0</v>
      </c>
      <c r="O86" s="402">
        <f t="shared" ref="O86:P86" si="23">SUM(O87:O89)</f>
        <v>1206145</v>
      </c>
      <c r="P86" s="403">
        <f t="shared" si="23"/>
        <v>0</v>
      </c>
    </row>
    <row r="87" spans="1:16" ht="12" hidden="1" customHeight="1" x14ac:dyDescent="0.2">
      <c r="A87" s="52"/>
      <c r="B87" s="46"/>
      <c r="C87" s="46"/>
      <c r="D87" s="46"/>
      <c r="E87" s="53"/>
      <c r="F87" s="164"/>
      <c r="G87" s="171"/>
      <c r="H87" s="171"/>
      <c r="I87" s="171"/>
      <c r="J87" s="65" t="s">
        <v>270</v>
      </c>
      <c r="K87" s="65" t="s">
        <v>92</v>
      </c>
      <c r="L87" s="46" t="s">
        <v>305</v>
      </c>
      <c r="M87" s="395">
        <f>SUM(N87:P87)</f>
        <v>1206145</v>
      </c>
      <c r="N87" s="396">
        <v>0</v>
      </c>
      <c r="O87" s="396">
        <v>1206145</v>
      </c>
      <c r="P87" s="397">
        <v>0</v>
      </c>
    </row>
    <row r="88" spans="1:16" ht="12" hidden="1" customHeight="1" x14ac:dyDescent="0.2">
      <c r="A88" s="52"/>
      <c r="B88" s="46"/>
      <c r="C88" s="46"/>
      <c r="D88" s="46"/>
      <c r="E88" s="53"/>
      <c r="F88" s="164"/>
      <c r="G88" s="165"/>
      <c r="H88" s="165"/>
      <c r="I88" s="165"/>
      <c r="J88" s="65" t="s">
        <v>270</v>
      </c>
      <c r="K88" s="65" t="s">
        <v>306</v>
      </c>
      <c r="L88" s="46" t="s">
        <v>307</v>
      </c>
      <c r="M88" s="395"/>
      <c r="N88" s="396"/>
      <c r="O88" s="396"/>
      <c r="P88" s="397"/>
    </row>
    <row r="89" spans="1:16" ht="12" hidden="1" customHeight="1" x14ac:dyDescent="0.2">
      <c r="A89" s="52"/>
      <c r="B89" s="46"/>
      <c r="C89" s="46"/>
      <c r="D89" s="46"/>
      <c r="E89" s="53"/>
      <c r="F89" s="164"/>
      <c r="G89" s="165"/>
      <c r="H89" s="165"/>
      <c r="I89" s="165"/>
      <c r="J89" s="65" t="s">
        <v>270</v>
      </c>
      <c r="K89" s="65" t="s">
        <v>308</v>
      </c>
      <c r="L89" s="46" t="s">
        <v>309</v>
      </c>
      <c r="M89" s="395"/>
      <c r="N89" s="396"/>
      <c r="O89" s="396"/>
      <c r="P89" s="397"/>
    </row>
    <row r="90" spans="1:16" ht="12" hidden="1" customHeight="1" x14ac:dyDescent="0.2">
      <c r="A90" s="52"/>
      <c r="B90" s="46"/>
      <c r="C90" s="46"/>
      <c r="D90" s="46"/>
      <c r="E90" s="53"/>
      <c r="F90" s="167"/>
      <c r="G90" s="168"/>
      <c r="H90" s="168"/>
      <c r="I90" s="168"/>
      <c r="J90" s="63" t="s">
        <v>270</v>
      </c>
      <c r="K90" s="63" t="s">
        <v>310</v>
      </c>
      <c r="L90" s="64" t="s">
        <v>93</v>
      </c>
      <c r="M90" s="401">
        <f>SUM(N90:P90)</f>
        <v>2059218.84</v>
      </c>
      <c r="N90" s="402">
        <f>SUM(N91:N93)</f>
        <v>0</v>
      </c>
      <c r="O90" s="402">
        <f t="shared" ref="O90:P90" si="24">SUM(O91:O93)</f>
        <v>2059218.84</v>
      </c>
      <c r="P90" s="403">
        <f t="shared" si="24"/>
        <v>0</v>
      </c>
    </row>
    <row r="91" spans="1:16" ht="12" hidden="1" customHeight="1" x14ac:dyDescent="0.2">
      <c r="A91" s="52"/>
      <c r="B91" s="46"/>
      <c r="C91" s="46"/>
      <c r="D91" s="46"/>
      <c r="E91" s="53"/>
      <c r="F91" s="164"/>
      <c r="G91" s="171"/>
      <c r="H91" s="171"/>
      <c r="I91" s="171"/>
      <c r="J91" s="65" t="s">
        <v>270</v>
      </c>
      <c r="K91" s="65" t="s">
        <v>94</v>
      </c>
      <c r="L91" s="46" t="s">
        <v>95</v>
      </c>
      <c r="M91" s="395">
        <f>SUM(N91:P91)</f>
        <v>2059218.84</v>
      </c>
      <c r="N91" s="396">
        <v>0</v>
      </c>
      <c r="O91" s="396">
        <v>2059218.84</v>
      </c>
      <c r="P91" s="397">
        <v>0</v>
      </c>
    </row>
    <row r="92" spans="1:16" ht="12" hidden="1" customHeight="1" x14ac:dyDescent="0.2">
      <c r="A92" s="52"/>
      <c r="B92" s="46"/>
      <c r="C92" s="46"/>
      <c r="D92" s="46"/>
      <c r="E92" s="53"/>
      <c r="F92" s="164"/>
      <c r="G92" s="165"/>
      <c r="H92" s="165"/>
      <c r="I92" s="165"/>
      <c r="J92" s="65" t="s">
        <v>270</v>
      </c>
      <c r="K92" s="65" t="s">
        <v>311</v>
      </c>
      <c r="L92" s="46" t="s">
        <v>312</v>
      </c>
      <c r="M92" s="395"/>
      <c r="N92" s="396"/>
      <c r="O92" s="396"/>
      <c r="P92" s="397"/>
    </row>
    <row r="93" spans="1:16" ht="12" hidden="1" customHeight="1" x14ac:dyDescent="0.2">
      <c r="A93" s="52"/>
      <c r="B93" s="46"/>
      <c r="C93" s="46"/>
      <c r="D93" s="46"/>
      <c r="E93" s="53"/>
      <c r="F93" s="164"/>
      <c r="G93" s="165"/>
      <c r="H93" s="165"/>
      <c r="I93" s="165"/>
      <c r="J93" s="65" t="s">
        <v>270</v>
      </c>
      <c r="K93" s="65" t="s">
        <v>313</v>
      </c>
      <c r="L93" s="46" t="s">
        <v>314</v>
      </c>
      <c r="M93" s="395"/>
      <c r="N93" s="396"/>
      <c r="O93" s="396"/>
      <c r="P93" s="397"/>
    </row>
    <row r="94" spans="1:16" ht="12" hidden="1" customHeight="1" x14ac:dyDescent="0.2">
      <c r="A94" s="52"/>
      <c r="B94" s="46"/>
      <c r="C94" s="46"/>
      <c r="D94" s="46"/>
      <c r="E94" s="53"/>
      <c r="F94" s="167"/>
      <c r="G94" s="168"/>
      <c r="H94" s="168"/>
      <c r="I94" s="168"/>
      <c r="J94" s="63" t="s">
        <v>270</v>
      </c>
      <c r="K94" s="63" t="s">
        <v>101</v>
      </c>
      <c r="L94" s="64" t="s">
        <v>315</v>
      </c>
      <c r="M94" s="401">
        <f>SUM(N94:P94)</f>
        <v>9882597.6400000006</v>
      </c>
      <c r="N94" s="402">
        <f>SUM(N95:N103)</f>
        <v>0</v>
      </c>
      <c r="O94" s="402">
        <f t="shared" ref="O94:P94" si="25">SUM(O95:O103)</f>
        <v>9882597.6400000006</v>
      </c>
      <c r="P94" s="403">
        <f t="shared" si="25"/>
        <v>0</v>
      </c>
    </row>
    <row r="95" spans="1:16" ht="12" hidden="1" customHeight="1" x14ac:dyDescent="0.2">
      <c r="A95" s="52"/>
      <c r="B95" s="46"/>
      <c r="C95" s="46"/>
      <c r="D95" s="46"/>
      <c r="E95" s="53"/>
      <c r="F95" s="164"/>
      <c r="G95" s="171"/>
      <c r="H95" s="171"/>
      <c r="I95" s="171"/>
      <c r="J95" s="65" t="s">
        <v>270</v>
      </c>
      <c r="K95" s="65" t="s">
        <v>96</v>
      </c>
      <c r="L95" s="46" t="s">
        <v>97</v>
      </c>
      <c r="M95" s="395">
        <f>SUM(N95:P95)</f>
        <v>853989.33</v>
      </c>
      <c r="N95" s="396">
        <v>0</v>
      </c>
      <c r="O95" s="396">
        <v>853989.33</v>
      </c>
      <c r="P95" s="397">
        <v>0</v>
      </c>
    </row>
    <row r="96" spans="1:16" ht="12" hidden="1" customHeight="1" x14ac:dyDescent="0.2">
      <c r="A96" s="52"/>
      <c r="B96" s="46"/>
      <c r="C96" s="46"/>
      <c r="D96" s="46"/>
      <c r="E96" s="53"/>
      <c r="F96" s="164"/>
      <c r="G96" s="165"/>
      <c r="H96" s="165"/>
      <c r="I96" s="165"/>
      <c r="J96" s="65" t="s">
        <v>270</v>
      </c>
      <c r="K96" s="65" t="s">
        <v>316</v>
      </c>
      <c r="L96" s="46" t="s">
        <v>317</v>
      </c>
      <c r="M96" s="395">
        <f t="shared" ref="M96:M103" si="26">SUM(N96:P96)</f>
        <v>0</v>
      </c>
      <c r="N96" s="396"/>
      <c r="O96" s="396"/>
      <c r="P96" s="397"/>
    </row>
    <row r="97" spans="1:17" ht="12" hidden="1" customHeight="1" x14ac:dyDescent="0.2">
      <c r="A97" s="52"/>
      <c r="B97" s="46"/>
      <c r="C97" s="46"/>
      <c r="D97" s="46"/>
      <c r="E97" s="53"/>
      <c r="F97" s="164"/>
      <c r="G97" s="165"/>
      <c r="H97" s="165"/>
      <c r="I97" s="165"/>
      <c r="J97" s="65" t="s">
        <v>270</v>
      </c>
      <c r="K97" s="65" t="s">
        <v>318</v>
      </c>
      <c r="L97" s="46" t="s">
        <v>319</v>
      </c>
      <c r="M97" s="395">
        <f t="shared" si="26"/>
        <v>0</v>
      </c>
      <c r="N97" s="396"/>
      <c r="O97" s="396"/>
      <c r="P97" s="397"/>
    </row>
    <row r="98" spans="1:17" ht="12" hidden="1" customHeight="1" x14ac:dyDescent="0.2">
      <c r="A98" s="52"/>
      <c r="B98" s="46"/>
      <c r="C98" s="46"/>
      <c r="D98" s="46"/>
      <c r="E98" s="53"/>
      <c r="F98" s="164"/>
      <c r="G98" s="165"/>
      <c r="H98" s="165"/>
      <c r="I98" s="165"/>
      <c r="J98" s="65" t="s">
        <v>270</v>
      </c>
      <c r="K98" s="65" t="s">
        <v>98</v>
      </c>
      <c r="L98" s="46" t="s">
        <v>99</v>
      </c>
      <c r="M98" s="395">
        <f t="shared" si="26"/>
        <v>0</v>
      </c>
      <c r="N98" s="396"/>
      <c r="O98" s="396"/>
      <c r="P98" s="397"/>
    </row>
    <row r="99" spans="1:17" ht="12" hidden="1" customHeight="1" x14ac:dyDescent="0.2">
      <c r="A99" s="52"/>
      <c r="B99" s="46"/>
      <c r="C99" s="46"/>
      <c r="D99" s="46"/>
      <c r="E99" s="53"/>
      <c r="F99" s="164"/>
      <c r="G99" s="171"/>
      <c r="H99" s="171"/>
      <c r="I99" s="171"/>
      <c r="J99" s="65" t="s">
        <v>270</v>
      </c>
      <c r="K99" s="65" t="s">
        <v>100</v>
      </c>
      <c r="L99" s="46" t="s">
        <v>320</v>
      </c>
      <c r="M99" s="395">
        <f t="shared" si="26"/>
        <v>0</v>
      </c>
      <c r="N99" s="396"/>
      <c r="O99" s="396"/>
      <c r="P99" s="397"/>
    </row>
    <row r="100" spans="1:17" ht="12" hidden="1" customHeight="1" x14ac:dyDescent="0.2">
      <c r="A100" s="52"/>
      <c r="B100" s="46"/>
      <c r="C100" s="46"/>
      <c r="D100" s="46"/>
      <c r="E100" s="53"/>
      <c r="F100" s="164"/>
      <c r="G100" s="171"/>
      <c r="H100" s="171"/>
      <c r="I100" s="171"/>
      <c r="J100" s="65" t="s">
        <v>270</v>
      </c>
      <c r="K100" s="65" t="s">
        <v>102</v>
      </c>
      <c r="L100" s="46" t="s">
        <v>103</v>
      </c>
      <c r="M100" s="395">
        <f t="shared" si="26"/>
        <v>807950</v>
      </c>
      <c r="N100" s="396">
        <v>0</v>
      </c>
      <c r="O100" s="396">
        <v>807950</v>
      </c>
      <c r="P100" s="397">
        <v>0</v>
      </c>
    </row>
    <row r="101" spans="1:17" ht="12" hidden="1" customHeight="1" x14ac:dyDescent="0.2">
      <c r="A101" s="52"/>
      <c r="B101" s="46"/>
      <c r="C101" s="46"/>
      <c r="D101" s="46"/>
      <c r="E101" s="53"/>
      <c r="F101" s="164"/>
      <c r="G101" s="171"/>
      <c r="H101" s="171"/>
      <c r="I101" s="171"/>
      <c r="J101" s="65" t="s">
        <v>270</v>
      </c>
      <c r="K101" s="65" t="s">
        <v>104</v>
      </c>
      <c r="L101" s="46" t="s">
        <v>321</v>
      </c>
      <c r="M101" s="395">
        <f t="shared" si="26"/>
        <v>219800</v>
      </c>
      <c r="N101" s="396">
        <v>0</v>
      </c>
      <c r="O101" s="396">
        <v>219800</v>
      </c>
      <c r="P101" s="397">
        <v>0</v>
      </c>
    </row>
    <row r="102" spans="1:17" s="73" customFormat="1" ht="21.75" hidden="1" customHeight="1" x14ac:dyDescent="0.25">
      <c r="A102" s="68"/>
      <c r="B102" s="69"/>
      <c r="C102" s="69"/>
      <c r="D102" s="69"/>
      <c r="E102" s="89"/>
      <c r="F102" s="174"/>
      <c r="G102" s="175"/>
      <c r="H102" s="175"/>
      <c r="I102" s="175"/>
      <c r="J102" s="88" t="s">
        <v>270</v>
      </c>
      <c r="K102" s="88" t="s">
        <v>105</v>
      </c>
      <c r="L102" s="75" t="s">
        <v>322</v>
      </c>
      <c r="M102" s="408">
        <f t="shared" si="26"/>
        <v>8000858.3099999996</v>
      </c>
      <c r="N102" s="409">
        <v>0</v>
      </c>
      <c r="O102" s="409">
        <v>8000858.3099999996</v>
      </c>
      <c r="P102" s="410">
        <v>0</v>
      </c>
      <c r="Q102" s="407"/>
    </row>
    <row r="103" spans="1:17" ht="12" hidden="1" customHeight="1" x14ac:dyDescent="0.2">
      <c r="A103" s="52"/>
      <c r="B103" s="46"/>
      <c r="C103" s="46"/>
      <c r="D103" s="46"/>
      <c r="E103" s="53"/>
      <c r="F103" s="164"/>
      <c r="G103" s="165"/>
      <c r="H103" s="165"/>
      <c r="I103" s="165"/>
      <c r="J103" s="65" t="s">
        <v>270</v>
      </c>
      <c r="K103" s="65" t="s">
        <v>323</v>
      </c>
      <c r="L103" s="46" t="s">
        <v>324</v>
      </c>
      <c r="M103" s="395">
        <f t="shared" si="26"/>
        <v>0</v>
      </c>
      <c r="N103" s="396"/>
      <c r="O103" s="396"/>
      <c r="P103" s="397"/>
    </row>
    <row r="104" spans="1:17" ht="12" hidden="1" customHeight="1" x14ac:dyDescent="0.2">
      <c r="A104" s="52"/>
      <c r="B104" s="46"/>
      <c r="C104" s="46"/>
      <c r="D104" s="46"/>
      <c r="E104" s="53"/>
      <c r="F104" s="164"/>
      <c r="G104" s="165"/>
      <c r="H104" s="165"/>
      <c r="I104" s="165"/>
      <c r="J104" s="61"/>
      <c r="K104" s="62"/>
      <c r="L104" s="46"/>
      <c r="M104" s="395"/>
      <c r="N104" s="396"/>
      <c r="O104" s="396"/>
      <c r="P104" s="397"/>
    </row>
    <row r="105" spans="1:17" ht="12" hidden="1" customHeight="1" x14ac:dyDescent="0.2">
      <c r="A105" s="52"/>
      <c r="B105" s="46"/>
      <c r="C105" s="46"/>
      <c r="D105" s="46"/>
      <c r="E105" s="53"/>
      <c r="F105" s="167"/>
      <c r="G105" s="168"/>
      <c r="H105" s="168"/>
      <c r="I105" s="168"/>
      <c r="J105" s="63" t="s">
        <v>270</v>
      </c>
      <c r="K105" s="63" t="s">
        <v>325</v>
      </c>
      <c r="L105" s="64" t="s">
        <v>326</v>
      </c>
      <c r="M105" s="401">
        <f>SUM(M106:M111)</f>
        <v>351383</v>
      </c>
      <c r="N105" s="402">
        <f t="shared" ref="N105:P105" si="27">SUM(N106:N112)</f>
        <v>0</v>
      </c>
      <c r="O105" s="402">
        <f t="shared" si="27"/>
        <v>351383</v>
      </c>
      <c r="P105" s="403">
        <f t="shared" si="27"/>
        <v>0</v>
      </c>
    </row>
    <row r="106" spans="1:17" ht="12" hidden="1" customHeight="1" x14ac:dyDescent="0.2">
      <c r="A106" s="52"/>
      <c r="B106" s="46"/>
      <c r="C106" s="46"/>
      <c r="D106" s="46"/>
      <c r="E106" s="53"/>
      <c r="F106" s="164"/>
      <c r="G106" s="171"/>
      <c r="H106" s="171"/>
      <c r="I106" s="171"/>
      <c r="J106" s="65" t="s">
        <v>270</v>
      </c>
      <c r="K106" s="65" t="s">
        <v>327</v>
      </c>
      <c r="L106" s="46" t="s">
        <v>328</v>
      </c>
      <c r="M106" s="395">
        <f>SUM(N106:P106)</f>
        <v>0</v>
      </c>
      <c r="N106" s="396"/>
      <c r="O106" s="396"/>
      <c r="P106" s="397"/>
    </row>
    <row r="107" spans="1:17" ht="12" hidden="1" customHeight="1" x14ac:dyDescent="0.2">
      <c r="A107" s="52"/>
      <c r="B107" s="46"/>
      <c r="C107" s="46"/>
      <c r="D107" s="46"/>
      <c r="E107" s="53"/>
      <c r="F107" s="164"/>
      <c r="G107" s="165"/>
      <c r="H107" s="165"/>
      <c r="I107" s="165"/>
      <c r="J107" s="65" t="s">
        <v>270</v>
      </c>
      <c r="K107" s="65" t="s">
        <v>329</v>
      </c>
      <c r="L107" s="46" t="s">
        <v>330</v>
      </c>
      <c r="M107" s="395">
        <f t="shared" ref="M107:M111" si="28">SUM(N107:P107)</f>
        <v>351383</v>
      </c>
      <c r="N107" s="396">
        <v>0</v>
      </c>
      <c r="O107" s="396">
        <v>351383</v>
      </c>
      <c r="P107" s="397"/>
    </row>
    <row r="108" spans="1:17" ht="12" hidden="1" customHeight="1" x14ac:dyDescent="0.2">
      <c r="A108" s="52"/>
      <c r="B108" s="46"/>
      <c r="C108" s="46"/>
      <c r="D108" s="46"/>
      <c r="E108" s="53"/>
      <c r="F108" s="164"/>
      <c r="G108" s="165"/>
      <c r="H108" s="165"/>
      <c r="I108" s="165"/>
      <c r="J108" s="65" t="s">
        <v>270</v>
      </c>
      <c r="K108" s="65" t="s">
        <v>331</v>
      </c>
      <c r="L108" s="46" t="s">
        <v>332</v>
      </c>
      <c r="M108" s="395">
        <f t="shared" si="28"/>
        <v>0</v>
      </c>
      <c r="N108" s="396"/>
      <c r="O108" s="396"/>
      <c r="P108" s="397"/>
    </row>
    <row r="109" spans="1:17" ht="12" hidden="1" customHeight="1" x14ac:dyDescent="0.2">
      <c r="A109" s="52"/>
      <c r="B109" s="46"/>
      <c r="C109" s="46"/>
      <c r="D109" s="46"/>
      <c r="E109" s="53"/>
      <c r="F109" s="164"/>
      <c r="G109" s="165"/>
      <c r="H109" s="165"/>
      <c r="I109" s="165"/>
      <c r="J109" s="65" t="s">
        <v>270</v>
      </c>
      <c r="K109" s="65" t="s">
        <v>333</v>
      </c>
      <c r="L109" s="46" t="s">
        <v>334</v>
      </c>
      <c r="M109" s="395">
        <f t="shared" si="28"/>
        <v>0</v>
      </c>
      <c r="N109" s="396"/>
      <c r="O109" s="396"/>
      <c r="P109" s="397"/>
    </row>
    <row r="110" spans="1:17" ht="12" hidden="1" customHeight="1" x14ac:dyDescent="0.2">
      <c r="A110" s="52"/>
      <c r="B110" s="46"/>
      <c r="C110" s="46"/>
      <c r="D110" s="46"/>
      <c r="E110" s="53"/>
      <c r="F110" s="164"/>
      <c r="G110" s="165"/>
      <c r="H110" s="165"/>
      <c r="I110" s="165"/>
      <c r="J110" s="65" t="s">
        <v>270</v>
      </c>
      <c r="K110" s="65" t="s">
        <v>335</v>
      </c>
      <c r="L110" s="46" t="s">
        <v>336</v>
      </c>
      <c r="M110" s="395">
        <f t="shared" si="28"/>
        <v>0</v>
      </c>
      <c r="N110" s="396"/>
      <c r="O110" s="396"/>
      <c r="P110" s="397"/>
    </row>
    <row r="111" spans="1:17" ht="12" hidden="1" customHeight="1" x14ac:dyDescent="0.2">
      <c r="A111" s="52"/>
      <c r="B111" s="46"/>
      <c r="C111" s="46"/>
      <c r="D111" s="46"/>
      <c r="E111" s="53"/>
      <c r="F111" s="164"/>
      <c r="G111" s="165"/>
      <c r="H111" s="165"/>
      <c r="I111" s="165"/>
      <c r="J111" s="65" t="s">
        <v>270</v>
      </c>
      <c r="K111" s="65" t="s">
        <v>337</v>
      </c>
      <c r="L111" s="46" t="s">
        <v>338</v>
      </c>
      <c r="M111" s="395">
        <f t="shared" si="28"/>
        <v>0</v>
      </c>
      <c r="N111" s="396"/>
      <c r="O111" s="396"/>
      <c r="P111" s="397"/>
    </row>
    <row r="112" spans="1:17" ht="12" hidden="1" customHeight="1" x14ac:dyDescent="0.2">
      <c r="A112" s="52"/>
      <c r="B112" s="46"/>
      <c r="C112" s="46"/>
      <c r="D112" s="46"/>
      <c r="E112" s="53"/>
      <c r="F112" s="164"/>
      <c r="G112" s="165"/>
      <c r="H112" s="165"/>
      <c r="I112" s="165"/>
      <c r="J112" s="65" t="s">
        <v>192</v>
      </c>
      <c r="K112" s="62"/>
      <c r="L112" s="46"/>
      <c r="M112" s="395"/>
      <c r="N112" s="396"/>
      <c r="O112" s="396"/>
      <c r="P112" s="397"/>
    </row>
    <row r="113" spans="1:16" ht="20.25" hidden="1" customHeight="1" x14ac:dyDescent="0.2">
      <c r="A113" s="52"/>
      <c r="B113" s="46"/>
      <c r="C113" s="46"/>
      <c r="D113" s="46"/>
      <c r="E113" s="53"/>
      <c r="F113" s="167"/>
      <c r="G113" s="168"/>
      <c r="H113" s="168"/>
      <c r="I113" s="168"/>
      <c r="J113" s="63" t="s">
        <v>270</v>
      </c>
      <c r="K113" s="63">
        <v>2</v>
      </c>
      <c r="L113" s="64" t="s">
        <v>339</v>
      </c>
      <c r="M113" s="401">
        <f>+M115+M121+M126+M134+M137+M142</f>
        <v>1687836.5899999999</v>
      </c>
      <c r="N113" s="402">
        <f t="shared" ref="N113:P113" si="29">+N115+N121+N126+N134+N137+N142</f>
        <v>0</v>
      </c>
      <c r="O113" s="402">
        <f>+O115+O121+O126+O134+O137+O142</f>
        <v>1687836.5899999999</v>
      </c>
      <c r="P113" s="403">
        <f t="shared" si="29"/>
        <v>0</v>
      </c>
    </row>
    <row r="114" spans="1:16" ht="12" hidden="1" customHeight="1" x14ac:dyDescent="0.2">
      <c r="A114" s="52"/>
      <c r="B114" s="46"/>
      <c r="C114" s="46"/>
      <c r="D114" s="46"/>
      <c r="E114" s="53"/>
      <c r="F114" s="164"/>
      <c r="G114" s="165"/>
      <c r="H114" s="165"/>
      <c r="I114" s="165"/>
      <c r="J114" s="65" t="s">
        <v>192</v>
      </c>
      <c r="K114" s="63"/>
      <c r="L114" s="64"/>
      <c r="M114" s="395"/>
      <c r="N114" s="396"/>
      <c r="O114" s="396"/>
      <c r="P114" s="397"/>
    </row>
    <row r="115" spans="1:16" ht="12" hidden="1" customHeight="1" x14ac:dyDescent="0.2">
      <c r="A115" s="52"/>
      <c r="B115" s="46"/>
      <c r="C115" s="46"/>
      <c r="D115" s="46"/>
      <c r="E115" s="53"/>
      <c r="F115" s="167"/>
      <c r="G115" s="168"/>
      <c r="H115" s="168"/>
      <c r="I115" s="168"/>
      <c r="J115" s="63" t="s">
        <v>270</v>
      </c>
      <c r="K115" s="63" t="s">
        <v>109</v>
      </c>
      <c r="L115" s="64" t="s">
        <v>340</v>
      </c>
      <c r="M115" s="401">
        <f>SUM(N115:P115)</f>
        <v>857845.2</v>
      </c>
      <c r="N115" s="402">
        <f>SUM(N116:N120)</f>
        <v>0</v>
      </c>
      <c r="O115" s="402">
        <f>SUM(O116:O120)</f>
        <v>857845.2</v>
      </c>
      <c r="P115" s="403">
        <f t="shared" ref="P115" si="30">SUM(P116:P120)</f>
        <v>0</v>
      </c>
    </row>
    <row r="116" spans="1:16" ht="12" hidden="1" customHeight="1" x14ac:dyDescent="0.2">
      <c r="A116" s="52"/>
      <c r="B116" s="46"/>
      <c r="C116" s="46"/>
      <c r="D116" s="46"/>
      <c r="E116" s="53"/>
      <c r="F116" s="164"/>
      <c r="G116" s="171"/>
      <c r="H116" s="171"/>
      <c r="I116" s="171"/>
      <c r="J116" s="65" t="s">
        <v>270</v>
      </c>
      <c r="K116" s="65" t="s">
        <v>110</v>
      </c>
      <c r="L116" s="46" t="s">
        <v>111</v>
      </c>
      <c r="M116" s="395">
        <f>SUM(N116:P116)</f>
        <v>142354</v>
      </c>
      <c r="N116" s="396">
        <v>0</v>
      </c>
      <c r="O116" s="396">
        <v>142354</v>
      </c>
      <c r="P116" s="397">
        <v>0</v>
      </c>
    </row>
    <row r="117" spans="1:16" ht="12" hidden="1" customHeight="1" x14ac:dyDescent="0.2">
      <c r="A117" s="52"/>
      <c r="B117" s="46"/>
      <c r="C117" s="46"/>
      <c r="D117" s="46"/>
      <c r="E117" s="53"/>
      <c r="F117" s="164"/>
      <c r="G117" s="165"/>
      <c r="H117" s="165"/>
      <c r="I117" s="165"/>
      <c r="J117" s="65" t="s">
        <v>270</v>
      </c>
      <c r="K117" s="65" t="s">
        <v>341</v>
      </c>
      <c r="L117" s="46" t="s">
        <v>342</v>
      </c>
      <c r="M117" s="395">
        <f t="shared" ref="M117:M120" si="31">SUM(N117:P117)</f>
        <v>67302.8</v>
      </c>
      <c r="N117" s="396">
        <v>0</v>
      </c>
      <c r="O117" s="396">
        <v>67302.8</v>
      </c>
      <c r="P117" s="397">
        <v>0</v>
      </c>
    </row>
    <row r="118" spans="1:16" ht="12" hidden="1" customHeight="1" x14ac:dyDescent="0.2">
      <c r="A118" s="52"/>
      <c r="B118" s="46"/>
      <c r="C118" s="46"/>
      <c r="D118" s="46"/>
      <c r="E118" s="53"/>
      <c r="F118" s="164"/>
      <c r="G118" s="165"/>
      <c r="H118" s="165"/>
      <c r="I118" s="165"/>
      <c r="J118" s="65" t="s">
        <v>270</v>
      </c>
      <c r="K118" s="65" t="s">
        <v>343</v>
      </c>
      <c r="L118" s="46" t="s">
        <v>344</v>
      </c>
      <c r="M118" s="395">
        <f t="shared" si="31"/>
        <v>0</v>
      </c>
      <c r="N118" s="396"/>
      <c r="O118" s="396"/>
      <c r="P118" s="397"/>
    </row>
    <row r="119" spans="1:16" ht="12" hidden="1" customHeight="1" x14ac:dyDescent="0.2">
      <c r="A119" s="52"/>
      <c r="B119" s="46"/>
      <c r="C119" s="46"/>
      <c r="D119" s="46"/>
      <c r="E119" s="53"/>
      <c r="F119" s="164"/>
      <c r="G119" s="165"/>
      <c r="H119" s="171"/>
      <c r="I119" s="165"/>
      <c r="J119" s="65" t="s">
        <v>270</v>
      </c>
      <c r="K119" s="65" t="s">
        <v>112</v>
      </c>
      <c r="L119" s="46" t="s">
        <v>345</v>
      </c>
      <c r="M119" s="395">
        <f t="shared" si="31"/>
        <v>648188.4</v>
      </c>
      <c r="N119" s="396">
        <v>0</v>
      </c>
      <c r="O119" s="396">
        <v>648188.4</v>
      </c>
      <c r="P119" s="397">
        <v>0</v>
      </c>
    </row>
    <row r="120" spans="1:16" ht="12" hidden="1" customHeight="1" x14ac:dyDescent="0.2">
      <c r="A120" s="52"/>
      <c r="B120" s="46"/>
      <c r="C120" s="46"/>
      <c r="D120" s="46"/>
      <c r="E120" s="53"/>
      <c r="F120" s="164"/>
      <c r="G120" s="165"/>
      <c r="H120" s="165"/>
      <c r="I120" s="165"/>
      <c r="J120" s="65" t="s">
        <v>270</v>
      </c>
      <c r="K120" s="65" t="s">
        <v>346</v>
      </c>
      <c r="L120" s="46" t="s">
        <v>347</v>
      </c>
      <c r="M120" s="395">
        <f t="shared" si="31"/>
        <v>0</v>
      </c>
      <c r="N120" s="396"/>
      <c r="O120" s="396"/>
      <c r="P120" s="397"/>
    </row>
    <row r="121" spans="1:16" ht="12" hidden="1" customHeight="1" x14ac:dyDescent="0.2">
      <c r="A121" s="52"/>
      <c r="B121" s="46"/>
      <c r="C121" s="46"/>
      <c r="D121" s="46"/>
      <c r="E121" s="53"/>
      <c r="F121" s="167"/>
      <c r="G121" s="168"/>
      <c r="H121" s="168"/>
      <c r="I121" s="168"/>
      <c r="J121" s="63" t="s">
        <v>270</v>
      </c>
      <c r="K121" s="63" t="s">
        <v>348</v>
      </c>
      <c r="L121" s="64" t="s">
        <v>349</v>
      </c>
      <c r="M121" s="401">
        <f>SUM(N121:P121)</f>
        <v>0</v>
      </c>
      <c r="N121" s="402">
        <f>SUM(N122:N125)</f>
        <v>0</v>
      </c>
      <c r="O121" s="402">
        <f>SUM(O122:O125)</f>
        <v>0</v>
      </c>
      <c r="P121" s="403">
        <f t="shared" ref="P121" si="32">SUM(P122:P125)</f>
        <v>0</v>
      </c>
    </row>
    <row r="122" spans="1:16" ht="12" hidden="1" customHeight="1" x14ac:dyDescent="0.2">
      <c r="A122" s="52"/>
      <c r="B122" s="46"/>
      <c r="C122" s="46"/>
      <c r="D122" s="46"/>
      <c r="E122" s="53"/>
      <c r="F122" s="164"/>
      <c r="G122" s="171"/>
      <c r="H122" s="171"/>
      <c r="I122" s="171"/>
      <c r="J122" s="65" t="s">
        <v>270</v>
      </c>
      <c r="K122" s="65" t="s">
        <v>350</v>
      </c>
      <c r="L122" s="46" t="s">
        <v>351</v>
      </c>
      <c r="M122" s="395">
        <f>SUM(N122:P122)</f>
        <v>0</v>
      </c>
      <c r="N122" s="396"/>
      <c r="O122" s="396"/>
      <c r="P122" s="397"/>
    </row>
    <row r="123" spans="1:16" ht="12" hidden="1" customHeight="1" x14ac:dyDescent="0.2">
      <c r="A123" s="52"/>
      <c r="B123" s="46"/>
      <c r="C123" s="46"/>
      <c r="D123" s="46"/>
      <c r="E123" s="53"/>
      <c r="F123" s="164"/>
      <c r="G123" s="165"/>
      <c r="H123" s="165"/>
      <c r="I123" s="165"/>
      <c r="J123" s="65" t="s">
        <v>270</v>
      </c>
      <c r="K123" s="65" t="s">
        <v>352</v>
      </c>
      <c r="L123" s="46" t="s">
        <v>353</v>
      </c>
      <c r="M123" s="395">
        <f t="shared" ref="M123:M125" si="33">SUM(N123:P123)</f>
        <v>0</v>
      </c>
      <c r="N123" s="396"/>
      <c r="O123" s="396"/>
      <c r="P123" s="397"/>
    </row>
    <row r="124" spans="1:16" ht="12" hidden="1" customHeight="1" x14ac:dyDescent="0.2">
      <c r="A124" s="52"/>
      <c r="B124" s="46"/>
      <c r="C124" s="46"/>
      <c r="D124" s="46"/>
      <c r="E124" s="53"/>
      <c r="F124" s="164"/>
      <c r="G124" s="165"/>
      <c r="H124" s="165"/>
      <c r="I124" s="165"/>
      <c r="J124" s="65" t="s">
        <v>270</v>
      </c>
      <c r="K124" s="65" t="s">
        <v>354</v>
      </c>
      <c r="L124" s="46" t="s">
        <v>355</v>
      </c>
      <c r="M124" s="395">
        <f t="shared" si="33"/>
        <v>0</v>
      </c>
      <c r="N124" s="396"/>
      <c r="O124" s="396"/>
      <c r="P124" s="397"/>
    </row>
    <row r="125" spans="1:16" ht="12" hidden="1" customHeight="1" x14ac:dyDescent="0.2">
      <c r="A125" s="52"/>
      <c r="B125" s="46"/>
      <c r="C125" s="46"/>
      <c r="D125" s="46"/>
      <c r="E125" s="53"/>
      <c r="F125" s="164"/>
      <c r="G125" s="165"/>
      <c r="H125" s="165"/>
      <c r="I125" s="165"/>
      <c r="J125" s="65" t="s">
        <v>270</v>
      </c>
      <c r="K125" s="65" t="s">
        <v>356</v>
      </c>
      <c r="L125" s="46" t="s">
        <v>357</v>
      </c>
      <c r="M125" s="395">
        <f t="shared" si="33"/>
        <v>0</v>
      </c>
      <c r="N125" s="396"/>
      <c r="O125" s="396"/>
      <c r="P125" s="397"/>
    </row>
    <row r="126" spans="1:16" ht="12" hidden="1" customHeight="1" x14ac:dyDescent="0.2">
      <c r="A126" s="52"/>
      <c r="B126" s="46"/>
      <c r="C126" s="46"/>
      <c r="D126" s="46"/>
      <c r="E126" s="53"/>
      <c r="F126" s="167"/>
      <c r="G126" s="168"/>
      <c r="H126" s="168"/>
      <c r="I126" s="168"/>
      <c r="J126" s="63" t="s">
        <v>270</v>
      </c>
      <c r="K126" s="63" t="s">
        <v>358</v>
      </c>
      <c r="L126" s="64" t="s">
        <v>359</v>
      </c>
      <c r="M126" s="401">
        <f>SUM(N126:P126)</f>
        <v>231900</v>
      </c>
      <c r="N126" s="402">
        <f>SUM(N127:N133)</f>
        <v>0</v>
      </c>
      <c r="O126" s="402">
        <f>SUM(O127:O133)</f>
        <v>231900</v>
      </c>
      <c r="P126" s="403">
        <f t="shared" ref="P126" si="34">SUM(P127:P133)</f>
        <v>0</v>
      </c>
    </row>
    <row r="127" spans="1:16" ht="12" hidden="1" customHeight="1" x14ac:dyDescent="0.2">
      <c r="A127" s="52"/>
      <c r="B127" s="46"/>
      <c r="C127" s="46"/>
      <c r="D127" s="46"/>
      <c r="E127" s="53"/>
      <c r="F127" s="164"/>
      <c r="G127" s="171"/>
      <c r="H127" s="171"/>
      <c r="I127" s="171"/>
      <c r="J127" s="65" t="s">
        <v>270</v>
      </c>
      <c r="K127" s="65" t="s">
        <v>360</v>
      </c>
      <c r="L127" s="46" t="s">
        <v>361</v>
      </c>
      <c r="M127" s="395">
        <f>SUM(N127:P127)</f>
        <v>0</v>
      </c>
      <c r="N127" s="396"/>
      <c r="O127" s="396"/>
      <c r="P127" s="397"/>
    </row>
    <row r="128" spans="1:16" ht="12" hidden="1" customHeight="1" x14ac:dyDescent="0.2">
      <c r="A128" s="52"/>
      <c r="B128" s="46"/>
      <c r="C128" s="46"/>
      <c r="D128" s="46"/>
      <c r="E128" s="53"/>
      <c r="F128" s="164"/>
      <c r="G128" s="165"/>
      <c r="H128" s="165"/>
      <c r="I128" s="165"/>
      <c r="J128" s="65" t="s">
        <v>270</v>
      </c>
      <c r="K128" s="65" t="s">
        <v>362</v>
      </c>
      <c r="L128" s="46" t="s">
        <v>363</v>
      </c>
      <c r="M128" s="395">
        <f t="shared" ref="M128:M133" si="35">SUM(N128:P128)</f>
        <v>0</v>
      </c>
      <c r="N128" s="396"/>
      <c r="O128" s="396"/>
      <c r="P128" s="397"/>
    </row>
    <row r="129" spans="1:16" ht="12" hidden="1" customHeight="1" x14ac:dyDescent="0.2">
      <c r="A129" s="52"/>
      <c r="B129" s="46"/>
      <c r="C129" s="46"/>
      <c r="D129" s="46"/>
      <c r="E129" s="53"/>
      <c r="F129" s="164"/>
      <c r="G129" s="165"/>
      <c r="H129" s="165"/>
      <c r="I129" s="165"/>
      <c r="J129" s="65" t="s">
        <v>270</v>
      </c>
      <c r="K129" s="65" t="s">
        <v>364</v>
      </c>
      <c r="L129" s="46" t="s">
        <v>365</v>
      </c>
      <c r="M129" s="395">
        <f t="shared" si="35"/>
        <v>0</v>
      </c>
      <c r="N129" s="396"/>
      <c r="O129" s="396"/>
      <c r="P129" s="397"/>
    </row>
    <row r="130" spans="1:16" ht="12" hidden="1" customHeight="1" x14ac:dyDescent="0.2">
      <c r="A130" s="52"/>
      <c r="B130" s="46"/>
      <c r="C130" s="46"/>
      <c r="D130" s="46"/>
      <c r="E130" s="53"/>
      <c r="F130" s="164"/>
      <c r="G130" s="165"/>
      <c r="H130" s="171"/>
      <c r="I130" s="165"/>
      <c r="J130" s="65" t="s">
        <v>270</v>
      </c>
      <c r="K130" s="65" t="s">
        <v>113</v>
      </c>
      <c r="L130" s="46" t="s">
        <v>114</v>
      </c>
      <c r="M130" s="395">
        <f t="shared" si="35"/>
        <v>231900</v>
      </c>
      <c r="N130" s="396">
        <v>0</v>
      </c>
      <c r="O130" s="396">
        <v>231900</v>
      </c>
      <c r="P130" s="397">
        <v>0</v>
      </c>
    </row>
    <row r="131" spans="1:16" ht="12" hidden="1" customHeight="1" x14ac:dyDescent="0.2">
      <c r="A131" s="52"/>
      <c r="B131" s="46"/>
      <c r="C131" s="46"/>
      <c r="D131" s="46"/>
      <c r="E131" s="53"/>
      <c r="F131" s="164"/>
      <c r="G131" s="165"/>
      <c r="H131" s="165"/>
      <c r="I131" s="165"/>
      <c r="J131" s="65" t="s">
        <v>270</v>
      </c>
      <c r="K131" s="65" t="s">
        <v>366</v>
      </c>
      <c r="L131" s="46" t="s">
        <v>367</v>
      </c>
      <c r="M131" s="395">
        <f t="shared" si="35"/>
        <v>0</v>
      </c>
      <c r="N131" s="396"/>
      <c r="O131" s="396"/>
      <c r="P131" s="397"/>
    </row>
    <row r="132" spans="1:16" ht="12" hidden="1" customHeight="1" x14ac:dyDescent="0.2">
      <c r="A132" s="52"/>
      <c r="B132" s="46"/>
      <c r="C132" s="46"/>
      <c r="D132" s="46"/>
      <c r="E132" s="53"/>
      <c r="F132" s="164"/>
      <c r="G132" s="165"/>
      <c r="H132" s="165"/>
      <c r="I132" s="165"/>
      <c r="J132" s="65" t="s">
        <v>270</v>
      </c>
      <c r="K132" s="65" t="s">
        <v>368</v>
      </c>
      <c r="L132" s="46" t="s">
        <v>369</v>
      </c>
      <c r="M132" s="395">
        <f t="shared" si="35"/>
        <v>0</v>
      </c>
      <c r="N132" s="396"/>
      <c r="O132" s="396"/>
      <c r="P132" s="397"/>
    </row>
    <row r="133" spans="1:16" ht="12" hidden="1" customHeight="1" x14ac:dyDescent="0.2">
      <c r="A133" s="52"/>
      <c r="B133" s="46"/>
      <c r="C133" s="46"/>
      <c r="D133" s="46"/>
      <c r="E133" s="53"/>
      <c r="F133" s="164"/>
      <c r="G133" s="165"/>
      <c r="H133" s="165"/>
      <c r="I133" s="165"/>
      <c r="J133" s="65" t="s">
        <v>270</v>
      </c>
      <c r="K133" s="65" t="s">
        <v>370</v>
      </c>
      <c r="L133" s="46" t="s">
        <v>371</v>
      </c>
      <c r="M133" s="395">
        <f t="shared" si="35"/>
        <v>0</v>
      </c>
      <c r="N133" s="396"/>
      <c r="O133" s="396"/>
      <c r="P133" s="397"/>
    </row>
    <row r="134" spans="1:16" ht="12" hidden="1" customHeight="1" x14ac:dyDescent="0.2">
      <c r="A134" s="52"/>
      <c r="B134" s="46"/>
      <c r="C134" s="46"/>
      <c r="D134" s="46"/>
      <c r="E134" s="53"/>
      <c r="F134" s="167"/>
      <c r="G134" s="168"/>
      <c r="H134" s="168"/>
      <c r="I134" s="168"/>
      <c r="J134" s="63" t="s">
        <v>270</v>
      </c>
      <c r="K134" s="63" t="s">
        <v>372</v>
      </c>
      <c r="L134" s="64" t="s">
        <v>373</v>
      </c>
      <c r="M134" s="401">
        <f>SUM(N134:P134)</f>
        <v>64494.75</v>
      </c>
      <c r="N134" s="402">
        <f>SUM(N135:N143)</f>
        <v>0</v>
      </c>
      <c r="O134" s="402">
        <f>SUM(O135:O136)</f>
        <v>64494.75</v>
      </c>
      <c r="P134" s="403">
        <f t="shared" ref="P134" si="36">SUM(P135:P143)</f>
        <v>0</v>
      </c>
    </row>
    <row r="135" spans="1:16" ht="12" hidden="1" customHeight="1" x14ac:dyDescent="0.2">
      <c r="A135" s="52"/>
      <c r="B135" s="46"/>
      <c r="C135" s="46"/>
      <c r="D135" s="46"/>
      <c r="E135" s="53"/>
      <c r="F135" s="164"/>
      <c r="G135" s="171"/>
      <c r="H135" s="171"/>
      <c r="I135" s="171"/>
      <c r="J135" s="65" t="s">
        <v>270</v>
      </c>
      <c r="K135" s="65" t="s">
        <v>374</v>
      </c>
      <c r="L135" s="46" t="s">
        <v>375</v>
      </c>
      <c r="M135" s="395">
        <f>SUM(N135:P135)</f>
        <v>64494.75</v>
      </c>
      <c r="N135" s="396">
        <v>0</v>
      </c>
      <c r="O135" s="396">
        <v>64494.75</v>
      </c>
      <c r="P135" s="397">
        <v>0</v>
      </c>
    </row>
    <row r="136" spans="1:16" ht="12" hidden="1" customHeight="1" x14ac:dyDescent="0.2">
      <c r="A136" s="52"/>
      <c r="B136" s="46"/>
      <c r="C136" s="46"/>
      <c r="D136" s="46"/>
      <c r="E136" s="53"/>
      <c r="F136" s="164"/>
      <c r="G136" s="165"/>
      <c r="H136" s="165"/>
      <c r="I136" s="165"/>
      <c r="J136" s="65" t="s">
        <v>270</v>
      </c>
      <c r="K136" s="65" t="s">
        <v>376</v>
      </c>
      <c r="L136" s="46" t="s">
        <v>377</v>
      </c>
      <c r="M136" s="395"/>
      <c r="N136" s="396"/>
      <c r="O136" s="396"/>
      <c r="P136" s="397"/>
    </row>
    <row r="137" spans="1:16" ht="12" hidden="1" customHeight="1" x14ac:dyDescent="0.2">
      <c r="A137" s="52"/>
      <c r="B137" s="46"/>
      <c r="C137" s="46"/>
      <c r="D137" s="46"/>
      <c r="E137" s="53"/>
      <c r="F137" s="167"/>
      <c r="G137" s="168"/>
      <c r="H137" s="168"/>
      <c r="I137" s="168"/>
      <c r="J137" s="63" t="s">
        <v>270</v>
      </c>
      <c r="K137" s="63" t="s">
        <v>378</v>
      </c>
      <c r="L137" s="64" t="s">
        <v>379</v>
      </c>
      <c r="M137" s="401">
        <f>SUM(N137:P137)</f>
        <v>0</v>
      </c>
      <c r="N137" s="402">
        <f>SUM(N138:N141)</f>
        <v>0</v>
      </c>
      <c r="O137" s="402">
        <f>SUM(O138:O141)</f>
        <v>0</v>
      </c>
      <c r="P137" s="403">
        <f t="shared" ref="P137" si="37">SUM(P138:P141)</f>
        <v>0</v>
      </c>
    </row>
    <row r="138" spans="1:16" ht="12" hidden="1" customHeight="1" x14ac:dyDescent="0.2">
      <c r="A138" s="52"/>
      <c r="B138" s="46"/>
      <c r="C138" s="46"/>
      <c r="D138" s="46"/>
      <c r="E138" s="53"/>
      <c r="F138" s="164"/>
      <c r="G138" s="171"/>
      <c r="H138" s="171"/>
      <c r="I138" s="171"/>
      <c r="J138" s="65" t="s">
        <v>270</v>
      </c>
      <c r="K138" s="65" t="s">
        <v>380</v>
      </c>
      <c r="L138" s="46" t="s">
        <v>381</v>
      </c>
      <c r="M138" s="395">
        <f>SUM(N138:P138)</f>
        <v>0</v>
      </c>
      <c r="N138" s="396"/>
      <c r="O138" s="396"/>
      <c r="P138" s="397"/>
    </row>
    <row r="139" spans="1:16" ht="12" hidden="1" customHeight="1" x14ac:dyDescent="0.2">
      <c r="A139" s="52"/>
      <c r="B139" s="46"/>
      <c r="C139" s="46"/>
      <c r="D139" s="46"/>
      <c r="E139" s="53"/>
      <c r="F139" s="164"/>
      <c r="G139" s="165"/>
      <c r="H139" s="165"/>
      <c r="I139" s="165"/>
      <c r="J139" s="65" t="s">
        <v>270</v>
      </c>
      <c r="K139" s="65" t="s">
        <v>382</v>
      </c>
      <c r="L139" s="46" t="s">
        <v>383</v>
      </c>
      <c r="M139" s="395"/>
      <c r="N139" s="396"/>
      <c r="O139" s="396"/>
      <c r="P139" s="397"/>
    </row>
    <row r="140" spans="1:16" ht="12" hidden="1" customHeight="1" x14ac:dyDescent="0.2">
      <c r="A140" s="52"/>
      <c r="B140" s="46"/>
      <c r="C140" s="46"/>
      <c r="D140" s="46"/>
      <c r="E140" s="53"/>
      <c r="F140" s="164"/>
      <c r="G140" s="165"/>
      <c r="H140" s="165"/>
      <c r="I140" s="165"/>
      <c r="J140" s="65" t="s">
        <v>270</v>
      </c>
      <c r="K140" s="65" t="s">
        <v>384</v>
      </c>
      <c r="L140" s="46" t="s">
        <v>385</v>
      </c>
      <c r="M140" s="395"/>
      <c r="N140" s="396"/>
      <c r="O140" s="396"/>
      <c r="P140" s="397"/>
    </row>
    <row r="141" spans="1:16" ht="12" hidden="1" customHeight="1" x14ac:dyDescent="0.2">
      <c r="A141" s="52"/>
      <c r="B141" s="46"/>
      <c r="C141" s="46"/>
      <c r="D141" s="46"/>
      <c r="E141" s="53"/>
      <c r="F141" s="164"/>
      <c r="G141" s="165"/>
      <c r="H141" s="165"/>
      <c r="I141" s="165"/>
      <c r="J141" s="65" t="s">
        <v>270</v>
      </c>
      <c r="K141" s="65" t="s">
        <v>386</v>
      </c>
      <c r="L141" s="46" t="s">
        <v>387</v>
      </c>
      <c r="M141" s="395"/>
      <c r="N141" s="396"/>
      <c r="O141" s="396"/>
      <c r="P141" s="397"/>
    </row>
    <row r="142" spans="1:16" ht="12" hidden="1" customHeight="1" x14ac:dyDescent="0.2">
      <c r="A142" s="52"/>
      <c r="B142" s="46"/>
      <c r="C142" s="46"/>
      <c r="D142" s="46"/>
      <c r="E142" s="53"/>
      <c r="F142" s="167"/>
      <c r="G142" s="168"/>
      <c r="H142" s="168"/>
      <c r="I142" s="168"/>
      <c r="J142" s="63" t="s">
        <v>270</v>
      </c>
      <c r="K142" s="63" t="s">
        <v>115</v>
      </c>
      <c r="L142" s="64" t="s">
        <v>388</v>
      </c>
      <c r="M142" s="401">
        <f>SUM(N142:P142)</f>
        <v>533596.6399999999</v>
      </c>
      <c r="N142" s="402">
        <f>SUM(N143:N150)</f>
        <v>0</v>
      </c>
      <c r="O142" s="402">
        <f>SUM(O143:O150)</f>
        <v>533596.6399999999</v>
      </c>
      <c r="P142" s="403">
        <f t="shared" ref="P142" si="38">SUM(P143:P150)</f>
        <v>0</v>
      </c>
    </row>
    <row r="143" spans="1:16" ht="11.25" hidden="1" x14ac:dyDescent="0.2">
      <c r="A143" s="52"/>
      <c r="B143" s="46"/>
      <c r="C143" s="46"/>
      <c r="D143" s="46"/>
      <c r="E143" s="53"/>
      <c r="F143" s="164"/>
      <c r="G143" s="171"/>
      <c r="H143" s="171"/>
      <c r="I143" s="171"/>
      <c r="J143" s="65" t="s">
        <v>270</v>
      </c>
      <c r="K143" s="65" t="s">
        <v>116</v>
      </c>
      <c r="L143" s="46" t="s">
        <v>117</v>
      </c>
      <c r="M143" s="395">
        <f>SUM(N143:P143)</f>
        <v>299081.28999999998</v>
      </c>
      <c r="N143" s="396">
        <v>0</v>
      </c>
      <c r="O143" s="396">
        <v>299081.28999999998</v>
      </c>
      <c r="P143" s="397">
        <v>0</v>
      </c>
    </row>
    <row r="144" spans="1:16" ht="12" hidden="1" customHeight="1" x14ac:dyDescent="0.2">
      <c r="A144" s="52"/>
      <c r="B144" s="46"/>
      <c r="C144" s="46"/>
      <c r="D144" s="46"/>
      <c r="E144" s="53"/>
      <c r="F144" s="164"/>
      <c r="G144" s="165"/>
      <c r="H144" s="165"/>
      <c r="I144" s="165"/>
      <c r="J144" s="65" t="s">
        <v>270</v>
      </c>
      <c r="K144" s="65" t="s">
        <v>389</v>
      </c>
      <c r="L144" s="46" t="s">
        <v>390</v>
      </c>
      <c r="M144" s="395">
        <f t="shared" ref="M144:M150" si="39">SUM(N144:P144)</f>
        <v>0</v>
      </c>
      <c r="N144" s="396"/>
      <c r="O144" s="396"/>
      <c r="P144" s="397"/>
    </row>
    <row r="145" spans="1:16" ht="11.25" hidden="1" x14ac:dyDescent="0.2">
      <c r="A145" s="52"/>
      <c r="B145" s="46"/>
      <c r="C145" s="46"/>
      <c r="D145" s="46"/>
      <c r="E145" s="53"/>
      <c r="F145" s="164"/>
      <c r="G145" s="165"/>
      <c r="H145" s="171"/>
      <c r="I145" s="165"/>
      <c r="J145" s="65" t="s">
        <v>270</v>
      </c>
      <c r="K145" s="65" t="s">
        <v>118</v>
      </c>
      <c r="L145" s="46" t="s">
        <v>119</v>
      </c>
      <c r="M145" s="395">
        <f t="shared" si="39"/>
        <v>207915.15</v>
      </c>
      <c r="N145" s="396">
        <v>0</v>
      </c>
      <c r="O145" s="396">
        <v>207915.15</v>
      </c>
      <c r="P145" s="397">
        <v>0</v>
      </c>
    </row>
    <row r="146" spans="1:16" ht="11.25" hidden="1" x14ac:dyDescent="0.2">
      <c r="A146" s="52"/>
      <c r="B146" s="46"/>
      <c r="C146" s="46"/>
      <c r="D146" s="46"/>
      <c r="E146" s="53"/>
      <c r="F146" s="164"/>
      <c r="G146" s="165"/>
      <c r="H146" s="171"/>
      <c r="I146" s="165"/>
      <c r="J146" s="65" t="s">
        <v>270</v>
      </c>
      <c r="K146" s="65" t="s">
        <v>391</v>
      </c>
      <c r="L146" s="46" t="s">
        <v>392</v>
      </c>
      <c r="M146" s="395">
        <f t="shared" si="39"/>
        <v>0</v>
      </c>
      <c r="N146" s="396"/>
      <c r="O146" s="396"/>
      <c r="P146" s="397"/>
    </row>
    <row r="147" spans="1:16" ht="11.25" hidden="1" x14ac:dyDescent="0.2">
      <c r="A147" s="52"/>
      <c r="B147" s="46"/>
      <c r="C147" s="46"/>
      <c r="D147" s="46"/>
      <c r="E147" s="53"/>
      <c r="F147" s="164"/>
      <c r="G147" s="165"/>
      <c r="H147" s="171"/>
      <c r="I147" s="165"/>
      <c r="J147" s="65" t="s">
        <v>270</v>
      </c>
      <c r="K147" s="65" t="s">
        <v>120</v>
      </c>
      <c r="L147" s="46" t="s">
        <v>121</v>
      </c>
      <c r="M147" s="395">
        <f t="shared" si="39"/>
        <v>0</v>
      </c>
      <c r="N147" s="396"/>
      <c r="O147" s="396"/>
      <c r="P147" s="397"/>
    </row>
    <row r="148" spans="1:16" ht="11.25" hidden="1" x14ac:dyDescent="0.2">
      <c r="A148" s="52"/>
      <c r="B148" s="46"/>
      <c r="C148" s="46"/>
      <c r="D148" s="46"/>
      <c r="E148" s="53"/>
      <c r="F148" s="164"/>
      <c r="G148" s="165"/>
      <c r="H148" s="171"/>
      <c r="I148" s="165"/>
      <c r="J148" s="65" t="s">
        <v>270</v>
      </c>
      <c r="K148" s="65" t="s">
        <v>393</v>
      </c>
      <c r="L148" s="46" t="s">
        <v>394</v>
      </c>
      <c r="M148" s="395">
        <f t="shared" si="39"/>
        <v>26600.2</v>
      </c>
      <c r="N148" s="396">
        <v>0</v>
      </c>
      <c r="O148" s="396">
        <v>26600.2</v>
      </c>
      <c r="P148" s="397">
        <v>0</v>
      </c>
    </row>
    <row r="149" spans="1:16" ht="11.25" hidden="1" x14ac:dyDescent="0.2">
      <c r="A149" s="52"/>
      <c r="B149" s="46"/>
      <c r="C149" s="46"/>
      <c r="D149" s="46"/>
      <c r="E149" s="53"/>
      <c r="F149" s="164"/>
      <c r="G149" s="165"/>
      <c r="H149" s="171"/>
      <c r="I149" s="165"/>
      <c r="J149" s="61" t="s">
        <v>270</v>
      </c>
      <c r="K149" s="65" t="s">
        <v>395</v>
      </c>
      <c r="L149" s="46" t="s">
        <v>396</v>
      </c>
      <c r="M149" s="395">
        <f t="shared" si="39"/>
        <v>0</v>
      </c>
      <c r="N149" s="396"/>
      <c r="O149" s="396"/>
      <c r="P149" s="397"/>
    </row>
    <row r="150" spans="1:16" ht="11.25" hidden="1" x14ac:dyDescent="0.2">
      <c r="A150" s="52"/>
      <c r="B150" s="46"/>
      <c r="C150" s="46"/>
      <c r="D150" s="46"/>
      <c r="E150" s="53"/>
      <c r="F150" s="164"/>
      <c r="G150" s="178"/>
      <c r="H150" s="171"/>
      <c r="I150" s="165"/>
      <c r="J150" s="61" t="s">
        <v>270</v>
      </c>
      <c r="K150" s="65" t="s">
        <v>122</v>
      </c>
      <c r="L150" s="46" t="s">
        <v>397</v>
      </c>
      <c r="M150" s="395">
        <f t="shared" si="39"/>
        <v>0</v>
      </c>
      <c r="N150" s="411"/>
      <c r="O150" s="396">
        <v>0</v>
      </c>
      <c r="P150" s="397"/>
    </row>
    <row r="151" spans="1:16" ht="11.25" hidden="1" x14ac:dyDescent="0.2">
      <c r="A151" s="52"/>
      <c r="B151" s="46"/>
      <c r="C151" s="46"/>
      <c r="D151" s="46"/>
      <c r="E151" s="53"/>
      <c r="F151" s="164"/>
      <c r="G151" s="178"/>
      <c r="H151" s="165"/>
      <c r="I151" s="165"/>
      <c r="J151" s="61"/>
      <c r="K151" s="65"/>
      <c r="L151" s="81"/>
      <c r="M151" s="395"/>
      <c r="N151" s="411"/>
      <c r="O151" s="396"/>
      <c r="P151" s="397"/>
    </row>
    <row r="152" spans="1:16" ht="11.25" hidden="1" x14ac:dyDescent="0.2">
      <c r="A152" s="52"/>
      <c r="B152" s="46"/>
      <c r="C152" s="46"/>
      <c r="D152" s="46"/>
      <c r="E152" s="53"/>
      <c r="F152" s="164"/>
      <c r="G152" s="178"/>
      <c r="H152" s="165"/>
      <c r="I152" s="165"/>
      <c r="J152" s="61"/>
      <c r="K152" s="65"/>
      <c r="L152" s="81"/>
      <c r="M152" s="395"/>
      <c r="N152" s="411"/>
      <c r="O152" s="396"/>
      <c r="P152" s="397"/>
    </row>
    <row r="153" spans="1:16" ht="11.25" hidden="1" customHeight="1" x14ac:dyDescent="0.2">
      <c r="A153" s="52"/>
      <c r="B153" s="46"/>
      <c r="C153" s="46"/>
      <c r="D153" s="46"/>
      <c r="E153" s="53"/>
      <c r="F153" s="164"/>
      <c r="G153" s="178"/>
      <c r="H153" s="165"/>
      <c r="I153" s="165"/>
      <c r="J153" s="65"/>
      <c r="K153" s="46"/>
      <c r="L153" s="46"/>
      <c r="M153" s="395"/>
      <c r="N153" s="411"/>
      <c r="O153" s="396"/>
      <c r="P153" s="397"/>
    </row>
    <row r="154" spans="1:16" ht="12" hidden="1" customHeight="1" thickBot="1" x14ac:dyDescent="0.25">
      <c r="A154" s="77"/>
      <c r="B154" s="78"/>
      <c r="C154" s="78"/>
      <c r="D154" s="78"/>
      <c r="E154" s="79"/>
      <c r="F154" s="176"/>
      <c r="G154" s="179"/>
      <c r="H154" s="180"/>
      <c r="I154" s="180"/>
      <c r="J154" s="82"/>
      <c r="K154" s="80"/>
      <c r="L154" s="78"/>
      <c r="M154" s="412"/>
      <c r="N154" s="413"/>
      <c r="O154" s="414"/>
      <c r="P154" s="415"/>
    </row>
    <row r="155" spans="1:16" ht="12" hidden="1" customHeight="1" x14ac:dyDescent="0.2">
      <c r="A155" s="52"/>
      <c r="B155" s="46"/>
      <c r="C155" s="46"/>
      <c r="D155" s="46"/>
      <c r="E155" s="53"/>
      <c r="F155" s="167"/>
      <c r="G155" s="168"/>
      <c r="H155" s="168"/>
      <c r="I155" s="168"/>
      <c r="J155" s="61"/>
      <c r="K155" s="63">
        <v>3</v>
      </c>
      <c r="L155" s="64" t="s">
        <v>398</v>
      </c>
      <c r="M155" s="401"/>
      <c r="N155" s="402"/>
      <c r="O155" s="402"/>
      <c r="P155" s="403"/>
    </row>
    <row r="156" spans="1:16" ht="12" hidden="1" customHeight="1" x14ac:dyDescent="0.2">
      <c r="A156" s="52"/>
      <c r="B156" s="46"/>
      <c r="C156" s="46"/>
      <c r="D156" s="46"/>
      <c r="E156" s="53"/>
      <c r="F156" s="169"/>
      <c r="G156" s="170"/>
      <c r="H156" s="170"/>
      <c r="I156" s="170"/>
      <c r="J156" s="61" t="s">
        <v>270</v>
      </c>
      <c r="K156" s="63" t="s">
        <v>399</v>
      </c>
      <c r="L156" s="64" t="s">
        <v>400</v>
      </c>
      <c r="M156" s="416"/>
      <c r="N156" s="398"/>
      <c r="O156" s="398"/>
      <c r="P156" s="399"/>
    </row>
    <row r="157" spans="1:16" ht="12" hidden="1" customHeight="1" x14ac:dyDescent="0.2">
      <c r="A157" s="52"/>
      <c r="B157" s="46"/>
      <c r="C157" s="46"/>
      <c r="D157" s="46"/>
      <c r="E157" s="53"/>
      <c r="F157" s="164"/>
      <c r="G157" s="171"/>
      <c r="H157" s="171"/>
      <c r="I157" s="171"/>
      <c r="J157" s="61" t="s">
        <v>270</v>
      </c>
      <c r="K157" s="65" t="s">
        <v>401</v>
      </c>
      <c r="L157" s="62" t="s">
        <v>402</v>
      </c>
      <c r="M157" s="395"/>
      <c r="N157" s="396"/>
      <c r="O157" s="396"/>
      <c r="P157" s="397"/>
    </row>
    <row r="158" spans="1:16" ht="12" hidden="1" customHeight="1" x14ac:dyDescent="0.2">
      <c r="A158" s="52"/>
      <c r="B158" s="46"/>
      <c r="C158" s="46"/>
      <c r="D158" s="46"/>
      <c r="E158" s="53"/>
      <c r="F158" s="164"/>
      <c r="G158" s="181"/>
      <c r="H158" s="171"/>
      <c r="I158" s="171"/>
      <c r="J158" s="61" t="s">
        <v>270</v>
      </c>
      <c r="K158" s="65" t="s">
        <v>403</v>
      </c>
      <c r="L158" s="46" t="s">
        <v>404</v>
      </c>
      <c r="M158" s="395"/>
      <c r="N158" s="411"/>
      <c r="O158" s="396"/>
      <c r="P158" s="397"/>
    </row>
    <row r="159" spans="1:16" ht="12" hidden="1" customHeight="1" x14ac:dyDescent="0.2">
      <c r="A159" s="52"/>
      <c r="B159" s="46"/>
      <c r="C159" s="46"/>
      <c r="D159" s="46"/>
      <c r="E159" s="53"/>
      <c r="F159" s="164"/>
      <c r="G159" s="181"/>
      <c r="H159" s="171"/>
      <c r="I159" s="171"/>
      <c r="J159" s="61" t="s">
        <v>270</v>
      </c>
      <c r="K159" s="65" t="s">
        <v>405</v>
      </c>
      <c r="L159" s="62" t="s">
        <v>406</v>
      </c>
      <c r="M159" s="395"/>
      <c r="N159" s="411"/>
      <c r="O159" s="396"/>
      <c r="P159" s="397"/>
    </row>
    <row r="160" spans="1:16" ht="12" hidden="1" customHeight="1" x14ac:dyDescent="0.2">
      <c r="A160" s="52"/>
      <c r="B160" s="46"/>
      <c r="C160" s="46"/>
      <c r="D160" s="46"/>
      <c r="E160" s="53"/>
      <c r="F160" s="164"/>
      <c r="G160" s="181"/>
      <c r="H160" s="171"/>
      <c r="I160" s="171"/>
      <c r="J160" s="61" t="s">
        <v>270</v>
      </c>
      <c r="K160" s="65" t="s">
        <v>407</v>
      </c>
      <c r="L160" s="46" t="s">
        <v>408</v>
      </c>
      <c r="M160" s="395"/>
      <c r="N160" s="411"/>
      <c r="O160" s="396"/>
      <c r="P160" s="397"/>
    </row>
    <row r="161" spans="1:16" ht="12" hidden="1" customHeight="1" x14ac:dyDescent="0.2">
      <c r="A161" s="52"/>
      <c r="B161" s="46"/>
      <c r="C161" s="46"/>
      <c r="D161" s="46"/>
      <c r="E161" s="53"/>
      <c r="F161" s="164"/>
      <c r="G161" s="178"/>
      <c r="H161" s="165"/>
      <c r="I161" s="165"/>
      <c r="J161" s="61"/>
      <c r="K161" s="65"/>
      <c r="L161" s="46"/>
      <c r="M161" s="395"/>
      <c r="N161" s="411"/>
      <c r="O161" s="396"/>
      <c r="P161" s="397"/>
    </row>
    <row r="162" spans="1:16" ht="12" hidden="1" customHeight="1" x14ac:dyDescent="0.2">
      <c r="A162" s="52"/>
      <c r="B162" s="46"/>
      <c r="C162" s="46"/>
      <c r="D162" s="46"/>
      <c r="E162" s="53"/>
      <c r="F162" s="167"/>
      <c r="G162" s="168"/>
      <c r="H162" s="168"/>
      <c r="I162" s="168"/>
      <c r="J162" s="63" t="s">
        <v>192</v>
      </c>
      <c r="K162" s="59">
        <v>9</v>
      </c>
      <c r="L162" s="83" t="s">
        <v>409</v>
      </c>
      <c r="M162" s="401"/>
      <c r="N162" s="402"/>
      <c r="O162" s="402"/>
      <c r="P162" s="403"/>
    </row>
    <row r="163" spans="1:16" ht="12" hidden="1" customHeight="1" x14ac:dyDescent="0.2">
      <c r="A163" s="52"/>
      <c r="B163" s="46"/>
      <c r="C163" s="46"/>
      <c r="D163" s="46"/>
      <c r="E163" s="53"/>
      <c r="F163" s="169"/>
      <c r="G163" s="170"/>
      <c r="H163" s="170"/>
      <c r="I163" s="170"/>
      <c r="J163" s="65" t="s">
        <v>270</v>
      </c>
      <c r="K163" s="47" t="s">
        <v>410</v>
      </c>
      <c r="L163" s="83" t="s">
        <v>411</v>
      </c>
      <c r="M163" s="416"/>
      <c r="N163" s="398"/>
      <c r="O163" s="398"/>
      <c r="P163" s="399"/>
    </row>
    <row r="164" spans="1:16" ht="12" hidden="1" customHeight="1" x14ac:dyDescent="0.2">
      <c r="A164" s="52"/>
      <c r="B164" s="46"/>
      <c r="C164" s="46"/>
      <c r="D164" s="46"/>
      <c r="E164" s="53"/>
      <c r="F164" s="164"/>
      <c r="G164" s="178"/>
      <c r="H164" s="165"/>
      <c r="I164" s="165"/>
      <c r="J164" s="65" t="s">
        <v>270</v>
      </c>
      <c r="K164" s="61" t="s">
        <v>412</v>
      </c>
      <c r="L164" s="62" t="s">
        <v>413</v>
      </c>
      <c r="M164" s="395"/>
      <c r="N164" s="411"/>
      <c r="O164" s="396"/>
      <c r="P164" s="397"/>
    </row>
    <row r="165" spans="1:16" ht="12" hidden="1" customHeight="1" x14ac:dyDescent="0.2">
      <c r="A165" s="52"/>
      <c r="B165" s="46"/>
      <c r="C165" s="46"/>
      <c r="D165" s="46"/>
      <c r="E165" s="53"/>
      <c r="F165" s="164"/>
      <c r="G165" s="165"/>
      <c r="H165" s="165"/>
      <c r="I165" s="165"/>
      <c r="J165" s="61"/>
      <c r="K165" s="62"/>
      <c r="L165" s="46"/>
      <c r="M165" s="395"/>
      <c r="N165" s="396"/>
      <c r="O165" s="396"/>
      <c r="P165" s="397"/>
    </row>
    <row r="166" spans="1:16" ht="12" hidden="1" customHeight="1" x14ac:dyDescent="0.2">
      <c r="A166" s="52"/>
      <c r="B166" s="63" t="s">
        <v>414</v>
      </c>
      <c r="C166" s="57" t="s">
        <v>415</v>
      </c>
      <c r="D166" s="46"/>
      <c r="E166" s="53"/>
      <c r="F166" s="164">
        <f>SUM(G166:I166)</f>
        <v>0</v>
      </c>
      <c r="G166" s="165"/>
      <c r="H166" s="165"/>
      <c r="I166" s="165"/>
      <c r="J166" s="61" t="s">
        <v>192</v>
      </c>
      <c r="K166" s="59">
        <v>3</v>
      </c>
      <c r="L166" s="64" t="s">
        <v>416</v>
      </c>
      <c r="M166" s="395"/>
      <c r="N166" s="396"/>
      <c r="O166" s="396"/>
      <c r="P166" s="397"/>
    </row>
    <row r="167" spans="1:16" ht="12" hidden="1" customHeight="1" x14ac:dyDescent="0.2">
      <c r="A167" s="52"/>
      <c r="B167" s="63"/>
      <c r="C167" s="57"/>
      <c r="D167" s="46"/>
      <c r="E167" s="53"/>
      <c r="F167" s="164"/>
      <c r="G167" s="165"/>
      <c r="H167" s="165"/>
      <c r="I167" s="165"/>
      <c r="J167" s="61"/>
      <c r="K167" s="59"/>
      <c r="L167" s="64"/>
      <c r="M167" s="395"/>
      <c r="N167" s="396"/>
      <c r="O167" s="396"/>
      <c r="P167" s="397"/>
    </row>
    <row r="168" spans="1:16" ht="12" hidden="1" customHeight="1" x14ac:dyDescent="0.2">
      <c r="A168" s="52"/>
      <c r="B168" s="63"/>
      <c r="C168" s="65" t="s">
        <v>417</v>
      </c>
      <c r="D168" s="46" t="s">
        <v>418</v>
      </c>
      <c r="E168" s="53"/>
      <c r="F168" s="164">
        <f>SUM(G168:I168)</f>
        <v>0</v>
      </c>
      <c r="G168" s="165"/>
      <c r="H168" s="165">
        <f>+O169+O172+O180+O183</f>
        <v>0</v>
      </c>
      <c r="I168" s="165">
        <f>+P169+P172+P180+P183</f>
        <v>0</v>
      </c>
      <c r="J168" s="61"/>
      <c r="K168" s="59"/>
      <c r="L168" s="64"/>
      <c r="M168" s="395"/>
      <c r="N168" s="396"/>
      <c r="O168" s="396"/>
      <c r="P168" s="397"/>
    </row>
    <row r="169" spans="1:16" ht="12" hidden="1" customHeight="1" x14ac:dyDescent="0.2">
      <c r="A169" s="52"/>
      <c r="B169" s="46"/>
      <c r="C169" s="46"/>
      <c r="D169" s="46"/>
      <c r="E169" s="53"/>
      <c r="F169" s="164"/>
      <c r="G169" s="165"/>
      <c r="H169" s="165"/>
      <c r="I169" s="165"/>
      <c r="J169" s="47" t="s">
        <v>417</v>
      </c>
      <c r="K169" s="47" t="s">
        <v>419</v>
      </c>
      <c r="L169" s="64" t="s">
        <v>420</v>
      </c>
      <c r="M169" s="395"/>
      <c r="N169" s="396"/>
      <c r="O169" s="396"/>
      <c r="P169" s="397"/>
    </row>
    <row r="170" spans="1:16" ht="12" hidden="1" customHeight="1" x14ac:dyDescent="0.2">
      <c r="A170" s="52"/>
      <c r="B170" s="46"/>
      <c r="C170" s="46"/>
      <c r="D170" s="46"/>
      <c r="E170" s="53"/>
      <c r="F170" s="164"/>
      <c r="G170" s="165"/>
      <c r="H170" s="165"/>
      <c r="I170" s="165"/>
      <c r="J170" s="61" t="s">
        <v>417</v>
      </c>
      <c r="K170" s="65" t="s">
        <v>421</v>
      </c>
      <c r="L170" s="46" t="s">
        <v>422</v>
      </c>
      <c r="M170" s="395"/>
      <c r="N170" s="396"/>
      <c r="O170" s="396"/>
      <c r="P170" s="397"/>
    </row>
    <row r="171" spans="1:16" ht="12" hidden="1" customHeight="1" x14ac:dyDescent="0.2">
      <c r="A171" s="52"/>
      <c r="B171" s="46"/>
      <c r="C171" s="46"/>
      <c r="D171" s="46"/>
      <c r="E171" s="53"/>
      <c r="F171" s="164"/>
      <c r="G171" s="165"/>
      <c r="H171" s="165"/>
      <c r="I171" s="165"/>
      <c r="J171" s="61" t="s">
        <v>417</v>
      </c>
      <c r="K171" s="65" t="s">
        <v>423</v>
      </c>
      <c r="L171" s="46" t="s">
        <v>424</v>
      </c>
      <c r="M171" s="395"/>
      <c r="N171" s="396"/>
      <c r="O171" s="396"/>
      <c r="P171" s="397"/>
    </row>
    <row r="172" spans="1:16" ht="12" hidden="1" customHeight="1" x14ac:dyDescent="0.2">
      <c r="A172" s="52"/>
      <c r="B172" s="46"/>
      <c r="C172" s="46"/>
      <c r="D172" s="46"/>
      <c r="E172" s="53"/>
      <c r="F172" s="164"/>
      <c r="G172" s="165"/>
      <c r="H172" s="165"/>
      <c r="I172" s="165"/>
      <c r="J172" s="47" t="s">
        <v>417</v>
      </c>
      <c r="K172" s="63" t="s">
        <v>425</v>
      </c>
      <c r="L172" s="64" t="s">
        <v>426</v>
      </c>
      <c r="M172" s="395"/>
      <c r="N172" s="396"/>
      <c r="O172" s="396"/>
      <c r="P172" s="397"/>
    </row>
    <row r="173" spans="1:16" ht="12" hidden="1" customHeight="1" x14ac:dyDescent="0.2">
      <c r="A173" s="52"/>
      <c r="B173" s="46"/>
      <c r="C173" s="46"/>
      <c r="D173" s="46"/>
      <c r="E173" s="53"/>
      <c r="F173" s="164"/>
      <c r="G173" s="165"/>
      <c r="H173" s="165"/>
      <c r="I173" s="165"/>
      <c r="J173" s="61" t="s">
        <v>417</v>
      </c>
      <c r="K173" s="65" t="s">
        <v>427</v>
      </c>
      <c r="L173" s="62" t="s">
        <v>428</v>
      </c>
      <c r="M173" s="395"/>
      <c r="N173" s="396"/>
      <c r="O173" s="396"/>
      <c r="P173" s="397"/>
    </row>
    <row r="174" spans="1:16" ht="12" hidden="1" customHeight="1" x14ac:dyDescent="0.2">
      <c r="A174" s="52"/>
      <c r="B174" s="46"/>
      <c r="C174" s="46"/>
      <c r="D174" s="46"/>
      <c r="E174" s="53"/>
      <c r="F174" s="164"/>
      <c r="G174" s="165"/>
      <c r="H174" s="165"/>
      <c r="I174" s="165"/>
      <c r="J174" s="61" t="s">
        <v>417</v>
      </c>
      <c r="K174" s="65" t="s">
        <v>429</v>
      </c>
      <c r="L174" s="62" t="s">
        <v>430</v>
      </c>
      <c r="M174" s="395"/>
      <c r="N174" s="396"/>
      <c r="O174" s="396"/>
      <c r="P174" s="397"/>
    </row>
    <row r="175" spans="1:16" ht="12" hidden="1" customHeight="1" x14ac:dyDescent="0.2">
      <c r="A175" s="52"/>
      <c r="B175" s="46"/>
      <c r="C175" s="46"/>
      <c r="D175" s="46"/>
      <c r="E175" s="53"/>
      <c r="F175" s="164"/>
      <c r="G175" s="165"/>
      <c r="H175" s="165"/>
      <c r="I175" s="165"/>
      <c r="J175" s="61" t="s">
        <v>417</v>
      </c>
      <c r="K175" s="65" t="s">
        <v>431</v>
      </c>
      <c r="L175" s="62" t="s">
        <v>432</v>
      </c>
      <c r="M175" s="395"/>
      <c r="N175" s="396"/>
      <c r="O175" s="396"/>
      <c r="P175" s="397"/>
    </row>
    <row r="176" spans="1:16" ht="12" hidden="1" customHeight="1" x14ac:dyDescent="0.2">
      <c r="A176" s="52"/>
      <c r="B176" s="46"/>
      <c r="C176" s="46"/>
      <c r="D176" s="46"/>
      <c r="E176" s="53"/>
      <c r="F176" s="164"/>
      <c r="G176" s="165"/>
      <c r="H176" s="165"/>
      <c r="I176" s="165"/>
      <c r="J176" s="61" t="s">
        <v>417</v>
      </c>
      <c r="K176" s="65" t="s">
        <v>433</v>
      </c>
      <c r="L176" s="62" t="s">
        <v>434</v>
      </c>
      <c r="M176" s="395"/>
      <c r="N176" s="396"/>
      <c r="O176" s="396"/>
      <c r="P176" s="397"/>
    </row>
    <row r="177" spans="1:16" ht="12" hidden="1" customHeight="1" x14ac:dyDescent="0.2">
      <c r="A177" s="52"/>
      <c r="B177" s="46"/>
      <c r="C177" s="46"/>
      <c r="D177" s="46"/>
      <c r="E177" s="53"/>
      <c r="F177" s="164"/>
      <c r="G177" s="165"/>
      <c r="H177" s="165"/>
      <c r="I177" s="165"/>
      <c r="J177" s="61" t="s">
        <v>417</v>
      </c>
      <c r="K177" s="65" t="s">
        <v>435</v>
      </c>
      <c r="L177" s="62" t="s">
        <v>436</v>
      </c>
      <c r="M177" s="395"/>
      <c r="N177" s="396"/>
      <c r="O177" s="396"/>
      <c r="P177" s="397"/>
    </row>
    <row r="178" spans="1:16" ht="12" hidden="1" customHeight="1" x14ac:dyDescent="0.2">
      <c r="A178" s="52"/>
      <c r="B178" s="46"/>
      <c r="C178" s="46"/>
      <c r="D178" s="46"/>
      <c r="E178" s="53"/>
      <c r="F178" s="164"/>
      <c r="G178" s="165"/>
      <c r="H178" s="165"/>
      <c r="I178" s="165"/>
      <c r="J178" s="61" t="s">
        <v>417</v>
      </c>
      <c r="K178" s="65" t="s">
        <v>437</v>
      </c>
      <c r="L178" s="62" t="s">
        <v>438</v>
      </c>
      <c r="M178" s="395"/>
      <c r="N178" s="396"/>
      <c r="O178" s="396"/>
      <c r="P178" s="397"/>
    </row>
    <row r="179" spans="1:16" ht="12" hidden="1" customHeight="1" x14ac:dyDescent="0.2">
      <c r="A179" s="52"/>
      <c r="B179" s="46"/>
      <c r="C179" s="46"/>
      <c r="D179" s="46"/>
      <c r="E179" s="53"/>
      <c r="F179" s="164"/>
      <c r="G179" s="165"/>
      <c r="H179" s="165"/>
      <c r="I179" s="165"/>
      <c r="J179" s="61" t="s">
        <v>417</v>
      </c>
      <c r="K179" s="65" t="s">
        <v>439</v>
      </c>
      <c r="L179" s="62" t="s">
        <v>440</v>
      </c>
      <c r="M179" s="395"/>
      <c r="N179" s="396"/>
      <c r="O179" s="396"/>
      <c r="P179" s="397"/>
    </row>
    <row r="180" spans="1:16" ht="12" hidden="1" customHeight="1" x14ac:dyDescent="0.2">
      <c r="A180" s="52"/>
      <c r="B180" s="46"/>
      <c r="C180" s="46"/>
      <c r="D180" s="46"/>
      <c r="E180" s="53"/>
      <c r="F180" s="164"/>
      <c r="G180" s="165"/>
      <c r="H180" s="165"/>
      <c r="I180" s="165"/>
      <c r="J180" s="61" t="s">
        <v>417</v>
      </c>
      <c r="K180" s="63" t="s">
        <v>441</v>
      </c>
      <c r="L180" s="83" t="s">
        <v>442</v>
      </c>
      <c r="M180" s="395"/>
      <c r="N180" s="396"/>
      <c r="O180" s="396"/>
      <c r="P180" s="397"/>
    </row>
    <row r="181" spans="1:16" ht="12" hidden="1" customHeight="1" x14ac:dyDescent="0.2">
      <c r="A181" s="52"/>
      <c r="B181" s="46"/>
      <c r="C181" s="46"/>
      <c r="D181" s="46"/>
      <c r="E181" s="53"/>
      <c r="F181" s="164"/>
      <c r="G181" s="165"/>
      <c r="H181" s="165"/>
      <c r="I181" s="165"/>
      <c r="J181" s="61" t="s">
        <v>417</v>
      </c>
      <c r="K181" s="65" t="s">
        <v>443</v>
      </c>
      <c r="L181" s="62" t="s">
        <v>444</v>
      </c>
      <c r="M181" s="395"/>
      <c r="N181" s="396"/>
      <c r="O181" s="396"/>
      <c r="P181" s="397"/>
    </row>
    <row r="182" spans="1:16" ht="11.25" hidden="1" x14ac:dyDescent="0.2">
      <c r="A182" s="52"/>
      <c r="B182" s="46"/>
      <c r="C182" s="46"/>
      <c r="D182" s="46"/>
      <c r="E182" s="53"/>
      <c r="F182" s="164"/>
      <c r="G182" s="165"/>
      <c r="H182" s="165"/>
      <c r="I182" s="165"/>
      <c r="J182" s="61" t="s">
        <v>417</v>
      </c>
      <c r="K182" s="65" t="s">
        <v>445</v>
      </c>
      <c r="L182" s="62" t="s">
        <v>446</v>
      </c>
      <c r="M182" s="395"/>
      <c r="N182" s="396"/>
      <c r="O182" s="396"/>
      <c r="P182" s="397"/>
    </row>
    <row r="183" spans="1:16" ht="11.25" hidden="1" x14ac:dyDescent="0.2">
      <c r="A183" s="52"/>
      <c r="B183" s="46"/>
      <c r="C183" s="46"/>
      <c r="D183" s="46"/>
      <c r="E183" s="53"/>
      <c r="F183" s="164"/>
      <c r="G183" s="165"/>
      <c r="H183" s="165"/>
      <c r="I183" s="165"/>
      <c r="J183" s="61" t="s">
        <v>417</v>
      </c>
      <c r="K183" s="63" t="s">
        <v>399</v>
      </c>
      <c r="L183" s="83" t="s">
        <v>400</v>
      </c>
      <c r="M183" s="395"/>
      <c r="N183" s="396"/>
      <c r="O183" s="396"/>
      <c r="P183" s="397"/>
    </row>
    <row r="184" spans="1:16" ht="11.25" hidden="1" x14ac:dyDescent="0.2">
      <c r="A184" s="84"/>
      <c r="B184" s="81"/>
      <c r="C184" s="81"/>
      <c r="D184" s="81"/>
      <c r="E184" s="85"/>
      <c r="F184" s="164"/>
      <c r="G184" s="165"/>
      <c r="H184" s="165"/>
      <c r="I184" s="165"/>
      <c r="J184" s="61" t="s">
        <v>417</v>
      </c>
      <c r="K184" s="65" t="s">
        <v>447</v>
      </c>
      <c r="L184" s="62" t="s">
        <v>448</v>
      </c>
      <c r="M184" s="395"/>
      <c r="N184" s="396"/>
      <c r="O184" s="396"/>
      <c r="P184" s="397"/>
    </row>
    <row r="185" spans="1:16" ht="14.25" hidden="1" customHeight="1" x14ac:dyDescent="0.2">
      <c r="A185" s="52"/>
      <c r="B185" s="46"/>
      <c r="C185" s="46"/>
      <c r="D185" s="46"/>
      <c r="E185" s="53"/>
      <c r="F185" s="164"/>
      <c r="G185" s="165"/>
      <c r="H185" s="165"/>
      <c r="I185" s="165"/>
      <c r="J185" s="61"/>
      <c r="K185" s="65"/>
      <c r="L185" s="62"/>
      <c r="M185" s="395"/>
      <c r="N185" s="396"/>
      <c r="O185" s="396"/>
      <c r="P185" s="397"/>
    </row>
    <row r="186" spans="1:16" ht="12" hidden="1" customHeight="1" x14ac:dyDescent="0.2">
      <c r="A186" s="52"/>
      <c r="B186" s="46"/>
      <c r="C186" s="65" t="s">
        <v>449</v>
      </c>
      <c r="D186" s="46" t="s">
        <v>450</v>
      </c>
      <c r="E186" s="53"/>
      <c r="F186" s="164">
        <f>SUM(G186:I186)</f>
        <v>0</v>
      </c>
      <c r="G186" s="165"/>
      <c r="H186" s="165">
        <f>+O187+O190+O192</f>
        <v>0</v>
      </c>
      <c r="I186" s="165">
        <f>+P187+P190+P192</f>
        <v>0</v>
      </c>
      <c r="J186" s="61" t="s">
        <v>192</v>
      </c>
      <c r="K186" s="65"/>
      <c r="L186" s="46"/>
      <c r="M186" s="395"/>
      <c r="N186" s="396"/>
      <c r="O186" s="396"/>
      <c r="P186" s="397"/>
    </row>
    <row r="187" spans="1:16" ht="12" hidden="1" customHeight="1" x14ac:dyDescent="0.2">
      <c r="A187" s="52"/>
      <c r="B187" s="46"/>
      <c r="C187" s="46"/>
      <c r="D187" s="46"/>
      <c r="E187" s="53"/>
      <c r="F187" s="164"/>
      <c r="G187" s="165"/>
      <c r="H187" s="165"/>
      <c r="I187" s="165"/>
      <c r="J187" s="47" t="s">
        <v>451</v>
      </c>
      <c r="K187" s="47" t="s">
        <v>419</v>
      </c>
      <c r="L187" s="64" t="s">
        <v>420</v>
      </c>
      <c r="M187" s="395"/>
      <c r="N187" s="396"/>
      <c r="O187" s="396"/>
      <c r="P187" s="397"/>
    </row>
    <row r="188" spans="1:16" ht="12" hidden="1" customHeight="1" x14ac:dyDescent="0.2">
      <c r="A188" s="52"/>
      <c r="B188" s="46"/>
      <c r="C188" s="46"/>
      <c r="D188" s="46"/>
      <c r="E188" s="53"/>
      <c r="F188" s="164"/>
      <c r="G188" s="165"/>
      <c r="H188" s="165"/>
      <c r="I188" s="165"/>
      <c r="J188" s="61" t="s">
        <v>451</v>
      </c>
      <c r="K188" s="65" t="s">
        <v>452</v>
      </c>
      <c r="L188" s="46" t="s">
        <v>453</v>
      </c>
      <c r="M188" s="395"/>
      <c r="N188" s="396"/>
      <c r="O188" s="396"/>
      <c r="P188" s="397"/>
    </row>
    <row r="189" spans="1:16" ht="12" hidden="1" customHeight="1" x14ac:dyDescent="0.2">
      <c r="A189" s="52"/>
      <c r="B189" s="46"/>
      <c r="C189" s="46"/>
      <c r="D189" s="46" t="s">
        <v>192</v>
      </c>
      <c r="E189" s="53"/>
      <c r="F189" s="164"/>
      <c r="G189" s="178"/>
      <c r="H189" s="165"/>
      <c r="I189" s="165"/>
      <c r="J189" s="61" t="s">
        <v>451</v>
      </c>
      <c r="K189" s="65" t="s">
        <v>454</v>
      </c>
      <c r="L189" s="46" t="s">
        <v>455</v>
      </c>
      <c r="M189" s="395"/>
      <c r="N189" s="411"/>
      <c r="O189" s="396"/>
      <c r="P189" s="397"/>
    </row>
    <row r="190" spans="1:16" ht="12" hidden="1" customHeight="1" x14ac:dyDescent="0.2">
      <c r="A190" s="52"/>
      <c r="B190" s="46"/>
      <c r="C190" s="46"/>
      <c r="D190" s="46"/>
      <c r="E190" s="53"/>
      <c r="F190" s="164"/>
      <c r="G190" s="165"/>
      <c r="H190" s="165"/>
      <c r="I190" s="165"/>
      <c r="J190" s="47" t="s">
        <v>451</v>
      </c>
      <c r="K190" s="63" t="s">
        <v>425</v>
      </c>
      <c r="L190" s="64" t="s">
        <v>426</v>
      </c>
      <c r="M190" s="395"/>
      <c r="N190" s="396"/>
      <c r="O190" s="396"/>
      <c r="P190" s="397"/>
    </row>
    <row r="191" spans="1:16" ht="12" hidden="1" customHeight="1" x14ac:dyDescent="0.2">
      <c r="A191" s="52"/>
      <c r="B191" s="46"/>
      <c r="C191" s="46"/>
      <c r="D191" s="46"/>
      <c r="E191" s="53"/>
      <c r="F191" s="164"/>
      <c r="G191" s="165"/>
      <c r="H191" s="165"/>
      <c r="I191" s="165"/>
      <c r="J191" s="61" t="s">
        <v>451</v>
      </c>
      <c r="K191" s="65" t="s">
        <v>456</v>
      </c>
      <c r="L191" s="62" t="s">
        <v>457</v>
      </c>
      <c r="M191" s="395"/>
      <c r="N191" s="396"/>
      <c r="O191" s="396"/>
      <c r="P191" s="397"/>
    </row>
    <row r="192" spans="1:16" ht="12" hidden="1" customHeight="1" x14ac:dyDescent="0.2">
      <c r="A192" s="52"/>
      <c r="B192" s="46"/>
      <c r="C192" s="46"/>
      <c r="D192" s="46"/>
      <c r="E192" s="53" t="s">
        <v>192</v>
      </c>
      <c r="F192" s="164"/>
      <c r="G192" s="165"/>
      <c r="H192" s="165"/>
      <c r="I192" s="165"/>
      <c r="J192" s="47" t="s">
        <v>451</v>
      </c>
      <c r="K192" s="63" t="s">
        <v>441</v>
      </c>
      <c r="L192" s="83" t="s">
        <v>442</v>
      </c>
      <c r="M192" s="395"/>
      <c r="N192" s="396"/>
      <c r="O192" s="396"/>
      <c r="P192" s="397"/>
    </row>
    <row r="193" spans="1:17" ht="12" hidden="1" customHeight="1" x14ac:dyDescent="0.2">
      <c r="A193" s="52"/>
      <c r="B193" s="46"/>
      <c r="C193" s="46"/>
      <c r="D193" s="46"/>
      <c r="E193" s="53"/>
      <c r="F193" s="164"/>
      <c r="G193" s="165"/>
      <c r="H193" s="165"/>
      <c r="I193" s="165"/>
      <c r="J193" s="61" t="s">
        <v>451</v>
      </c>
      <c r="K193" s="65" t="s">
        <v>443</v>
      </c>
      <c r="L193" s="62" t="s">
        <v>444</v>
      </c>
      <c r="M193" s="395"/>
      <c r="N193" s="396"/>
      <c r="O193" s="396"/>
      <c r="P193" s="397"/>
    </row>
    <row r="194" spans="1:17" ht="12" hidden="1" customHeight="1" x14ac:dyDescent="0.2">
      <c r="A194" s="52"/>
      <c r="B194" s="46"/>
      <c r="C194" s="46"/>
      <c r="D194" s="46"/>
      <c r="E194" s="53"/>
      <c r="F194" s="164"/>
      <c r="G194" s="165"/>
      <c r="H194" s="165"/>
      <c r="I194" s="165"/>
      <c r="J194" s="61" t="s">
        <v>451</v>
      </c>
      <c r="K194" s="65" t="s">
        <v>445</v>
      </c>
      <c r="L194" s="62" t="s">
        <v>446</v>
      </c>
      <c r="M194" s="395"/>
      <c r="N194" s="396"/>
      <c r="O194" s="396"/>
      <c r="P194" s="397"/>
    </row>
    <row r="195" spans="1:17" ht="12" customHeight="1" x14ac:dyDescent="0.2">
      <c r="A195" s="52"/>
      <c r="B195" s="46"/>
      <c r="C195" s="46"/>
      <c r="D195" s="46"/>
      <c r="E195" s="53"/>
      <c r="F195" s="164"/>
      <c r="G195" s="165"/>
      <c r="H195" s="165"/>
      <c r="I195" s="165"/>
      <c r="J195" s="61"/>
      <c r="K195" s="62"/>
      <c r="L195" s="46"/>
      <c r="M195" s="395"/>
      <c r="N195" s="396"/>
      <c r="O195" s="396"/>
      <c r="P195" s="397"/>
    </row>
    <row r="196" spans="1:17" s="55" customFormat="1" ht="12" customHeight="1" x14ac:dyDescent="0.2">
      <c r="A196" s="86"/>
      <c r="B196" s="47" t="s">
        <v>458</v>
      </c>
      <c r="C196" s="59" t="s">
        <v>7</v>
      </c>
      <c r="D196" s="59"/>
      <c r="E196" s="87"/>
      <c r="F196" s="182">
        <f>SUM(G196:I196)</f>
        <v>492716366.51999998</v>
      </c>
      <c r="G196" s="183">
        <f>+G198+G214+G237</f>
        <v>126484243.34</v>
      </c>
      <c r="H196" s="184">
        <f>+H198+H214+H237</f>
        <v>9228333.0299999993</v>
      </c>
      <c r="I196" s="184">
        <f>+I214+I198</f>
        <v>357003790.14999998</v>
      </c>
      <c r="J196" s="47" t="s">
        <v>458</v>
      </c>
      <c r="K196" s="47">
        <v>6</v>
      </c>
      <c r="L196" s="83" t="s">
        <v>7</v>
      </c>
      <c r="M196" s="417">
        <f>+M198+M214+M219+M225+M231+M233+M237</f>
        <v>492384784.51999998</v>
      </c>
      <c r="N196" s="418">
        <f t="shared" ref="N196:P196" si="40">+N198+N214+N219+N225+N231+N233+N237</f>
        <v>126484243.34</v>
      </c>
      <c r="O196" s="418">
        <f>+O198+O214+O219+O225+O231+O233+O237</f>
        <v>8896751.0299999993</v>
      </c>
      <c r="P196" s="419">
        <f t="shared" si="40"/>
        <v>357003790.14999998</v>
      </c>
      <c r="Q196" s="289"/>
    </row>
    <row r="197" spans="1:17" ht="12" customHeight="1" x14ac:dyDescent="0.2">
      <c r="A197" s="52"/>
      <c r="B197" s="46"/>
      <c r="C197" s="46"/>
      <c r="D197" s="46"/>
      <c r="E197" s="53"/>
      <c r="F197" s="164"/>
      <c r="G197" s="165"/>
      <c r="H197" s="165"/>
      <c r="I197" s="165"/>
      <c r="J197" s="61"/>
      <c r="K197" s="61"/>
      <c r="L197" s="46"/>
      <c r="M197" s="395"/>
      <c r="N197" s="396"/>
      <c r="O197" s="396"/>
      <c r="P197" s="397"/>
    </row>
    <row r="198" spans="1:17" ht="12" customHeight="1" x14ac:dyDescent="0.2">
      <c r="A198" s="52"/>
      <c r="B198" s="46"/>
      <c r="C198" s="65" t="s">
        <v>459</v>
      </c>
      <c r="D198" s="46" t="s">
        <v>460</v>
      </c>
      <c r="E198" s="53"/>
      <c r="F198" s="164">
        <f>SUM(G198:I198)</f>
        <v>321113989.34000003</v>
      </c>
      <c r="G198" s="185">
        <f>+N198+N208</f>
        <v>114802083.34</v>
      </c>
      <c r="H198" s="185">
        <f>+O198+O208</f>
        <v>331582</v>
      </c>
      <c r="I198" s="185">
        <f>+P198+P208</f>
        <v>205980324</v>
      </c>
      <c r="J198" s="63" t="s">
        <v>459</v>
      </c>
      <c r="K198" s="63" t="s">
        <v>134</v>
      </c>
      <c r="L198" s="64" t="s">
        <v>461</v>
      </c>
      <c r="M198" s="416">
        <f>SUM(N198:P198)</f>
        <v>320782407.34000003</v>
      </c>
      <c r="N198" s="420">
        <f>SUM(N199:N207)</f>
        <v>114802083.34</v>
      </c>
      <c r="O198" s="420">
        <f t="shared" ref="O198:P198" si="41">SUM(O199:O207)</f>
        <v>0</v>
      </c>
      <c r="P198" s="421">
        <f t="shared" si="41"/>
        <v>205980324</v>
      </c>
    </row>
    <row r="199" spans="1:17" ht="12" hidden="1" customHeight="1" x14ac:dyDescent="0.2">
      <c r="A199" s="52"/>
      <c r="B199" s="46"/>
      <c r="C199" s="65"/>
      <c r="D199" s="46"/>
      <c r="E199" s="53"/>
      <c r="F199" s="164"/>
      <c r="G199" s="171"/>
      <c r="H199" s="171"/>
      <c r="I199" s="171"/>
      <c r="J199" s="65" t="s">
        <v>459</v>
      </c>
      <c r="K199" s="65" t="s">
        <v>462</v>
      </c>
      <c r="L199" s="62" t="s">
        <v>463</v>
      </c>
      <c r="M199" s="395">
        <f>SUM(N199:P199)</f>
        <v>0</v>
      </c>
      <c r="N199" s="396"/>
      <c r="O199" s="396"/>
      <c r="P199" s="397"/>
    </row>
    <row r="200" spans="1:17" ht="12" hidden="1" customHeight="1" x14ac:dyDescent="0.2">
      <c r="A200" s="52"/>
      <c r="B200" s="46"/>
      <c r="C200" s="65"/>
      <c r="D200" s="46"/>
      <c r="E200" s="53"/>
      <c r="F200" s="164"/>
      <c r="G200" s="171"/>
      <c r="H200" s="171"/>
      <c r="I200" s="171"/>
      <c r="J200" s="65" t="s">
        <v>459</v>
      </c>
      <c r="K200" s="65" t="s">
        <v>135</v>
      </c>
      <c r="L200" s="62" t="s">
        <v>464</v>
      </c>
      <c r="M200" s="395">
        <f t="shared" ref="M200:M207" si="42">SUM(N200:P200)</f>
        <v>0</v>
      </c>
      <c r="N200" s="396"/>
      <c r="O200" s="396">
        <v>0</v>
      </c>
      <c r="P200" s="397"/>
    </row>
    <row r="201" spans="1:17" s="73" customFormat="1" ht="24" hidden="1" customHeight="1" x14ac:dyDescent="0.25">
      <c r="A201" s="68"/>
      <c r="B201" s="69"/>
      <c r="C201" s="88"/>
      <c r="D201" s="69"/>
      <c r="E201" s="89"/>
      <c r="F201" s="174"/>
      <c r="G201" s="175"/>
      <c r="H201" s="175"/>
      <c r="I201" s="175"/>
      <c r="J201" s="88" t="s">
        <v>459</v>
      </c>
      <c r="K201" s="88" t="s">
        <v>136</v>
      </c>
      <c r="L201" s="422" t="s">
        <v>465</v>
      </c>
      <c r="M201" s="408">
        <f t="shared" si="42"/>
        <v>205980324</v>
      </c>
      <c r="N201" s="409">
        <v>0</v>
      </c>
      <c r="O201" s="409">
        <v>0</v>
      </c>
      <c r="P201" s="410">
        <v>205980324</v>
      </c>
      <c r="Q201" s="407"/>
    </row>
    <row r="202" spans="1:17" ht="12" hidden="1" customHeight="1" x14ac:dyDescent="0.2">
      <c r="A202" s="52"/>
      <c r="B202" s="46"/>
      <c r="C202" s="65"/>
      <c r="D202" s="46"/>
      <c r="E202" s="53"/>
      <c r="F202" s="164"/>
      <c r="G202" s="171"/>
      <c r="H202" s="171"/>
      <c r="I202" s="171"/>
      <c r="J202" s="65" t="s">
        <v>459</v>
      </c>
      <c r="K202" s="65" t="s">
        <v>466</v>
      </c>
      <c r="L202" s="62" t="s">
        <v>467</v>
      </c>
      <c r="M202" s="395">
        <f t="shared" si="42"/>
        <v>0</v>
      </c>
      <c r="N202" s="396"/>
      <c r="O202" s="396"/>
      <c r="P202" s="397"/>
    </row>
    <row r="203" spans="1:17" ht="12" hidden="1" customHeight="1" x14ac:dyDescent="0.2">
      <c r="A203" s="52"/>
      <c r="B203" s="46"/>
      <c r="C203" s="65"/>
      <c r="D203" s="46"/>
      <c r="E203" s="53"/>
      <c r="F203" s="164"/>
      <c r="G203" s="171"/>
      <c r="H203" s="171"/>
      <c r="I203" s="171"/>
      <c r="J203" s="65" t="s">
        <v>459</v>
      </c>
      <c r="K203" s="65" t="s">
        <v>468</v>
      </c>
      <c r="L203" s="62" t="s">
        <v>469</v>
      </c>
      <c r="M203" s="395">
        <f t="shared" si="42"/>
        <v>0</v>
      </c>
      <c r="N203" s="396"/>
      <c r="O203" s="396"/>
      <c r="P203" s="397"/>
    </row>
    <row r="204" spans="1:17" ht="12" hidden="1" customHeight="1" x14ac:dyDescent="0.2">
      <c r="A204" s="52"/>
      <c r="B204" s="46"/>
      <c r="C204" s="65"/>
      <c r="D204" s="46"/>
      <c r="E204" s="53"/>
      <c r="F204" s="164"/>
      <c r="G204" s="171"/>
      <c r="H204" s="171"/>
      <c r="I204" s="171"/>
      <c r="J204" s="65" t="s">
        <v>459</v>
      </c>
      <c r="K204" s="65" t="s">
        <v>470</v>
      </c>
      <c r="L204" s="62" t="s">
        <v>471</v>
      </c>
      <c r="M204" s="395">
        <f t="shared" si="42"/>
        <v>0</v>
      </c>
      <c r="N204" s="396"/>
      <c r="O204" s="396"/>
      <c r="P204" s="397"/>
    </row>
    <row r="205" spans="1:17" ht="12" hidden="1" customHeight="1" x14ac:dyDescent="0.2">
      <c r="A205" s="52"/>
      <c r="B205" s="46"/>
      <c r="C205" s="65"/>
      <c r="D205" s="46"/>
      <c r="E205" s="53"/>
      <c r="F205" s="164"/>
      <c r="G205" s="171"/>
      <c r="H205" s="171"/>
      <c r="I205" s="171"/>
      <c r="J205" s="65" t="s">
        <v>459</v>
      </c>
      <c r="K205" s="65" t="s">
        <v>472</v>
      </c>
      <c r="L205" s="62" t="s">
        <v>473</v>
      </c>
      <c r="M205" s="395">
        <f t="shared" si="42"/>
        <v>0</v>
      </c>
      <c r="N205" s="396"/>
      <c r="O205" s="396"/>
      <c r="P205" s="397"/>
    </row>
    <row r="206" spans="1:17" ht="12" hidden="1" customHeight="1" x14ac:dyDescent="0.2">
      <c r="A206" s="52"/>
      <c r="B206" s="46"/>
      <c r="C206" s="65"/>
      <c r="D206" s="46"/>
      <c r="E206" s="53"/>
      <c r="F206" s="164"/>
      <c r="G206" s="171"/>
      <c r="H206" s="171"/>
      <c r="I206" s="171"/>
      <c r="J206" s="65" t="s">
        <v>459</v>
      </c>
      <c r="K206" s="65" t="s">
        <v>140</v>
      </c>
      <c r="L206" s="62" t="s">
        <v>474</v>
      </c>
      <c r="M206" s="395">
        <f t="shared" si="42"/>
        <v>114802083.34</v>
      </c>
      <c r="N206" s="396">
        <v>114802083.34</v>
      </c>
      <c r="O206" s="396">
        <v>0</v>
      </c>
      <c r="P206" s="397">
        <v>0</v>
      </c>
    </row>
    <row r="207" spans="1:17" ht="16.5" hidden="1" customHeight="1" x14ac:dyDescent="0.2">
      <c r="A207" s="52"/>
      <c r="B207" s="46"/>
      <c r="C207" s="65"/>
      <c r="D207" s="46"/>
      <c r="E207" s="53"/>
      <c r="F207" s="164"/>
      <c r="G207" s="171"/>
      <c r="H207" s="171"/>
      <c r="I207" s="171"/>
      <c r="J207" s="65" t="s">
        <v>459</v>
      </c>
      <c r="K207" s="65" t="s">
        <v>475</v>
      </c>
      <c r="L207" s="62" t="s">
        <v>476</v>
      </c>
      <c r="M207" s="395">
        <f t="shared" si="42"/>
        <v>0</v>
      </c>
      <c r="N207" s="396"/>
      <c r="O207" s="396"/>
      <c r="P207" s="397"/>
    </row>
    <row r="208" spans="1:17" ht="12" hidden="1" customHeight="1" x14ac:dyDescent="0.2">
      <c r="A208" s="52"/>
      <c r="B208" s="46"/>
      <c r="C208" s="65"/>
      <c r="D208" s="46"/>
      <c r="E208" s="53"/>
      <c r="F208" s="169"/>
      <c r="G208" s="186"/>
      <c r="H208" s="186"/>
      <c r="I208" s="186"/>
      <c r="J208" s="63" t="s">
        <v>459</v>
      </c>
      <c r="K208" s="63" t="s">
        <v>477</v>
      </c>
      <c r="L208" s="64" t="s">
        <v>106</v>
      </c>
      <c r="M208" s="416">
        <f>SUM(N208:P208)</f>
        <v>331582</v>
      </c>
      <c r="N208" s="420">
        <f>SUM(N209:N212)</f>
        <v>0</v>
      </c>
      <c r="O208" s="420">
        <f t="shared" ref="O208:P208" si="43">SUM(O209:O212)</f>
        <v>331582</v>
      </c>
      <c r="P208" s="421">
        <f t="shared" si="43"/>
        <v>0</v>
      </c>
    </row>
    <row r="209" spans="1:16" ht="12" hidden="1" customHeight="1" x14ac:dyDescent="0.2">
      <c r="A209" s="52"/>
      <c r="B209" s="46"/>
      <c r="C209" s="65"/>
      <c r="D209" s="46"/>
      <c r="E209" s="53"/>
      <c r="F209" s="187"/>
      <c r="G209" s="188"/>
      <c r="H209" s="188"/>
      <c r="I209" s="165"/>
      <c r="J209" s="65" t="s">
        <v>459</v>
      </c>
      <c r="K209" s="65" t="s">
        <v>478</v>
      </c>
      <c r="L209" s="46" t="s">
        <v>479</v>
      </c>
      <c r="M209" s="423" t="s">
        <v>480</v>
      </c>
      <c r="N209" s="424"/>
      <c r="O209" s="424"/>
      <c r="P209" s="397"/>
    </row>
    <row r="210" spans="1:16" ht="12" hidden="1" customHeight="1" x14ac:dyDescent="0.2">
      <c r="A210" s="52"/>
      <c r="B210" s="46"/>
      <c r="C210" s="65"/>
      <c r="D210" s="46"/>
      <c r="E210" s="53"/>
      <c r="F210" s="164"/>
      <c r="G210" s="165"/>
      <c r="H210" s="165"/>
      <c r="I210" s="165"/>
      <c r="J210" s="65" t="s">
        <v>459</v>
      </c>
      <c r="K210" s="65" t="s">
        <v>481</v>
      </c>
      <c r="L210" s="46" t="s">
        <v>482</v>
      </c>
      <c r="M210" s="395"/>
      <c r="N210" s="396"/>
      <c r="O210" s="396"/>
      <c r="P210" s="397"/>
    </row>
    <row r="211" spans="1:16" ht="12" hidden="1" customHeight="1" x14ac:dyDescent="0.2">
      <c r="A211" s="52"/>
      <c r="B211" s="46"/>
      <c r="C211" s="46"/>
      <c r="D211" s="46"/>
      <c r="E211" s="53"/>
      <c r="F211" s="164"/>
      <c r="G211" s="165"/>
      <c r="H211" s="165"/>
      <c r="I211" s="165"/>
      <c r="J211" s="65" t="s">
        <v>459</v>
      </c>
      <c r="K211" s="65" t="s">
        <v>483</v>
      </c>
      <c r="L211" s="46" t="s">
        <v>484</v>
      </c>
      <c r="M211" s="395"/>
      <c r="N211" s="396"/>
      <c r="O211" s="396"/>
      <c r="P211" s="397"/>
    </row>
    <row r="212" spans="1:16" ht="12" hidden="1" customHeight="1" x14ac:dyDescent="0.2">
      <c r="A212" s="52"/>
      <c r="B212" s="46"/>
      <c r="C212" s="46"/>
      <c r="D212" s="46"/>
      <c r="E212" s="53"/>
      <c r="F212" s="164"/>
      <c r="G212" s="171"/>
      <c r="H212" s="171"/>
      <c r="I212" s="171"/>
      <c r="J212" s="65" t="s">
        <v>459</v>
      </c>
      <c r="K212" s="65" t="s">
        <v>107</v>
      </c>
      <c r="L212" s="46" t="s">
        <v>108</v>
      </c>
      <c r="M212" s="395">
        <f>SUM(N212:P212)</f>
        <v>331582</v>
      </c>
      <c r="N212" s="396">
        <v>0</v>
      </c>
      <c r="O212" s="396">
        <v>331582</v>
      </c>
      <c r="P212" s="397">
        <v>0</v>
      </c>
    </row>
    <row r="213" spans="1:16" ht="12" customHeight="1" x14ac:dyDescent="0.2">
      <c r="A213" s="52"/>
      <c r="B213" s="46"/>
      <c r="C213" s="65"/>
      <c r="D213" s="46"/>
      <c r="E213" s="53"/>
      <c r="F213" s="164"/>
      <c r="G213" s="165"/>
      <c r="H213" s="165"/>
      <c r="I213" s="165"/>
      <c r="J213" s="65"/>
      <c r="K213" s="65"/>
      <c r="L213" s="46"/>
      <c r="M213" s="395"/>
      <c r="N213" s="396"/>
      <c r="O213" s="396"/>
      <c r="P213" s="397"/>
    </row>
    <row r="214" spans="1:16" ht="12" customHeight="1" x14ac:dyDescent="0.2">
      <c r="A214" s="52"/>
      <c r="B214" s="46"/>
      <c r="C214" s="65" t="s">
        <v>485</v>
      </c>
      <c r="D214" s="46" t="s">
        <v>486</v>
      </c>
      <c r="E214" s="53"/>
      <c r="F214" s="164">
        <f>SUM(G214:I214)</f>
        <v>168905825.18000001</v>
      </c>
      <c r="G214" s="171">
        <f>+N214+N219+N225+N231+N233</f>
        <v>11500900</v>
      </c>
      <c r="H214" s="164">
        <f>+O214+O219+O225+O231+O233</f>
        <v>6381459.0299999993</v>
      </c>
      <c r="I214" s="171">
        <f>+P214+P219+P225+P231+P233</f>
        <v>151023466.15000001</v>
      </c>
      <c r="J214" s="47" t="s">
        <v>485</v>
      </c>
      <c r="K214" s="47" t="s">
        <v>487</v>
      </c>
      <c r="L214" s="64" t="s">
        <v>142</v>
      </c>
      <c r="M214" s="416">
        <f>SUM(N214:P214)</f>
        <v>15751000</v>
      </c>
      <c r="N214" s="420">
        <f>SUM(N215:N218)</f>
        <v>6995000</v>
      </c>
      <c r="O214" s="420">
        <f>SUM(O215:O218)</f>
        <v>0</v>
      </c>
      <c r="P214" s="421">
        <f>SUM(P215:P218)</f>
        <v>8756000</v>
      </c>
    </row>
    <row r="215" spans="1:16" ht="12" hidden="1" customHeight="1" x14ac:dyDescent="0.2">
      <c r="A215" s="52"/>
      <c r="B215" s="46"/>
      <c r="C215" s="65"/>
      <c r="D215" s="46" t="s">
        <v>192</v>
      </c>
      <c r="E215" s="53"/>
      <c r="F215" s="164"/>
      <c r="G215" s="171"/>
      <c r="H215" s="171"/>
      <c r="I215" s="171"/>
      <c r="J215" s="61" t="s">
        <v>485</v>
      </c>
      <c r="K215" s="61" t="s">
        <v>488</v>
      </c>
      <c r="L215" s="46" t="s">
        <v>489</v>
      </c>
      <c r="M215" s="395">
        <f>SUM(N215:P215)</f>
        <v>0</v>
      </c>
      <c r="N215" s="396"/>
      <c r="O215" s="396"/>
      <c r="P215" s="397"/>
    </row>
    <row r="216" spans="1:16" ht="12" hidden="1" customHeight="1" x14ac:dyDescent="0.2">
      <c r="A216" s="52"/>
      <c r="B216" s="46"/>
      <c r="C216" s="65"/>
      <c r="D216" s="46"/>
      <c r="E216" s="53"/>
      <c r="F216" s="164"/>
      <c r="G216" s="171"/>
      <c r="H216" s="171"/>
      <c r="I216" s="171"/>
      <c r="J216" s="61" t="s">
        <v>485</v>
      </c>
      <c r="K216" s="61" t="s">
        <v>143</v>
      </c>
      <c r="L216" s="46" t="s">
        <v>144</v>
      </c>
      <c r="M216" s="395">
        <f t="shared" ref="M216:M218" si="44">SUM(N216:P216)</f>
        <v>0</v>
      </c>
      <c r="N216" s="396"/>
      <c r="O216" s="396"/>
      <c r="P216" s="397">
        <v>0</v>
      </c>
    </row>
    <row r="217" spans="1:16" ht="12" hidden="1" customHeight="1" x14ac:dyDescent="0.2">
      <c r="A217" s="52"/>
      <c r="B217" s="46"/>
      <c r="C217" s="65"/>
      <c r="D217" s="46"/>
      <c r="E217" s="53"/>
      <c r="F217" s="164"/>
      <c r="G217" s="171"/>
      <c r="H217" s="171"/>
      <c r="I217" s="171"/>
      <c r="J217" s="61" t="s">
        <v>485</v>
      </c>
      <c r="K217" s="61" t="s">
        <v>490</v>
      </c>
      <c r="L217" s="46" t="s">
        <v>491</v>
      </c>
      <c r="M217" s="395">
        <f t="shared" si="44"/>
        <v>0</v>
      </c>
      <c r="N217" s="396"/>
      <c r="O217" s="396"/>
      <c r="P217" s="397"/>
    </row>
    <row r="218" spans="1:16" ht="12" customHeight="1" x14ac:dyDescent="0.2">
      <c r="A218" s="52"/>
      <c r="B218" s="46"/>
      <c r="C218" s="65"/>
      <c r="D218" s="46"/>
      <c r="E218" s="53"/>
      <c r="F218" s="164"/>
      <c r="G218" s="171"/>
      <c r="H218" s="171"/>
      <c r="I218" s="171"/>
      <c r="J218" s="61" t="s">
        <v>485</v>
      </c>
      <c r="K218" s="61" t="s">
        <v>145</v>
      </c>
      <c r="L218" s="46" t="s">
        <v>146</v>
      </c>
      <c r="M218" s="395">
        <f t="shared" si="44"/>
        <v>15751000</v>
      </c>
      <c r="N218" s="396">
        <v>6995000</v>
      </c>
      <c r="O218" s="396">
        <v>0</v>
      </c>
      <c r="P218" s="397">
        <v>8756000</v>
      </c>
    </row>
    <row r="219" spans="1:16" ht="12" hidden="1" customHeight="1" x14ac:dyDescent="0.2">
      <c r="A219" s="52"/>
      <c r="B219" s="46"/>
      <c r="C219" s="65"/>
      <c r="D219" s="46"/>
      <c r="E219" s="53"/>
      <c r="F219" s="169"/>
      <c r="G219" s="186"/>
      <c r="H219" s="186"/>
      <c r="I219" s="186"/>
      <c r="J219" s="61" t="s">
        <v>485</v>
      </c>
      <c r="K219" s="47" t="s">
        <v>492</v>
      </c>
      <c r="L219" s="64" t="s">
        <v>493</v>
      </c>
      <c r="M219" s="416">
        <f>SUM(N219:P219)</f>
        <v>2398329.52</v>
      </c>
      <c r="N219" s="420">
        <f>SUM(N220:N224)</f>
        <v>0</v>
      </c>
      <c r="O219" s="420">
        <f t="shared" ref="O219:P219" si="45">SUM(O220:O224)</f>
        <v>2398329.52</v>
      </c>
      <c r="P219" s="421">
        <f t="shared" si="45"/>
        <v>0</v>
      </c>
    </row>
    <row r="220" spans="1:16" ht="12" hidden="1" customHeight="1" x14ac:dyDescent="0.2">
      <c r="A220" s="52"/>
      <c r="B220" s="46"/>
      <c r="C220" s="65"/>
      <c r="D220" s="46"/>
      <c r="E220" s="53"/>
      <c r="F220" s="164"/>
      <c r="G220" s="186"/>
      <c r="H220" s="185"/>
      <c r="I220" s="186"/>
      <c r="J220" s="61" t="s">
        <v>485</v>
      </c>
      <c r="K220" s="61" t="s">
        <v>147</v>
      </c>
      <c r="L220" s="46" t="s">
        <v>148</v>
      </c>
      <c r="M220" s="395">
        <f>SUM(N220:P220)</f>
        <v>659350.29</v>
      </c>
      <c r="N220" s="425">
        <v>0</v>
      </c>
      <c r="O220" s="425">
        <v>659350.29</v>
      </c>
      <c r="P220" s="426">
        <v>0</v>
      </c>
    </row>
    <row r="221" spans="1:16" ht="12" hidden="1" customHeight="1" x14ac:dyDescent="0.2">
      <c r="A221" s="52"/>
      <c r="B221" s="46"/>
      <c r="C221" s="65"/>
      <c r="D221" s="46"/>
      <c r="E221" s="53"/>
      <c r="F221" s="164"/>
      <c r="G221" s="186"/>
      <c r="H221" s="186"/>
      <c r="I221" s="186"/>
      <c r="J221" s="61" t="s">
        <v>485</v>
      </c>
      <c r="K221" s="61" t="s">
        <v>494</v>
      </c>
      <c r="L221" s="46" t="s">
        <v>495</v>
      </c>
      <c r="M221" s="395">
        <f t="shared" ref="M221:M224" si="46">SUM(N221:P221)</f>
        <v>0</v>
      </c>
      <c r="N221" s="420"/>
      <c r="O221" s="420"/>
      <c r="P221" s="421"/>
    </row>
    <row r="222" spans="1:16" ht="12" hidden="1" customHeight="1" x14ac:dyDescent="0.2">
      <c r="A222" s="52"/>
      <c r="B222" s="46"/>
      <c r="C222" s="65"/>
      <c r="D222" s="46"/>
      <c r="E222" s="53"/>
      <c r="F222" s="164"/>
      <c r="G222" s="186"/>
      <c r="H222" s="186"/>
      <c r="I222" s="186"/>
      <c r="J222" s="61" t="s">
        <v>485</v>
      </c>
      <c r="K222" s="61" t="s">
        <v>496</v>
      </c>
      <c r="L222" s="46" t="s">
        <v>497</v>
      </c>
      <c r="M222" s="395">
        <f t="shared" si="46"/>
        <v>0</v>
      </c>
      <c r="N222" s="420"/>
      <c r="O222" s="420"/>
      <c r="P222" s="421"/>
    </row>
    <row r="223" spans="1:16" ht="12" hidden="1" customHeight="1" x14ac:dyDescent="0.2">
      <c r="A223" s="52"/>
      <c r="B223" s="46"/>
      <c r="C223" s="65"/>
      <c r="D223" s="46"/>
      <c r="E223" s="53"/>
      <c r="F223" s="164"/>
      <c r="G223" s="186"/>
      <c r="H223" s="186"/>
      <c r="I223" s="186"/>
      <c r="J223" s="61" t="s">
        <v>485</v>
      </c>
      <c r="K223" s="61" t="s">
        <v>498</v>
      </c>
      <c r="L223" s="46" t="s">
        <v>499</v>
      </c>
      <c r="M223" s="395">
        <f t="shared" si="46"/>
        <v>0</v>
      </c>
      <c r="N223" s="420"/>
      <c r="O223" s="420"/>
      <c r="P223" s="421"/>
    </row>
    <row r="224" spans="1:16" ht="12" hidden="1" customHeight="1" x14ac:dyDescent="0.2">
      <c r="A224" s="52"/>
      <c r="B224" s="46"/>
      <c r="C224" s="65"/>
      <c r="D224" s="46"/>
      <c r="E224" s="53"/>
      <c r="F224" s="164"/>
      <c r="G224" s="185"/>
      <c r="H224" s="185"/>
      <c r="I224" s="185"/>
      <c r="J224" s="61" t="s">
        <v>485</v>
      </c>
      <c r="K224" s="61" t="s">
        <v>163</v>
      </c>
      <c r="L224" s="46" t="s">
        <v>500</v>
      </c>
      <c r="M224" s="395">
        <f t="shared" si="46"/>
        <v>1738979.23</v>
      </c>
      <c r="N224" s="425">
        <v>0</v>
      </c>
      <c r="O224" s="425">
        <v>1738979.23</v>
      </c>
      <c r="P224" s="426">
        <v>0</v>
      </c>
    </row>
    <row r="225" spans="1:17" s="73" customFormat="1" ht="22.5" hidden="1" x14ac:dyDescent="0.25">
      <c r="A225" s="68"/>
      <c r="B225" s="69"/>
      <c r="C225" s="88"/>
      <c r="D225" s="69"/>
      <c r="E225" s="89"/>
      <c r="F225" s="189"/>
      <c r="G225" s="190"/>
      <c r="H225" s="190"/>
      <c r="I225" s="190"/>
      <c r="J225" s="74" t="s">
        <v>485</v>
      </c>
      <c r="K225" s="71" t="s">
        <v>501</v>
      </c>
      <c r="L225" s="72" t="s">
        <v>149</v>
      </c>
      <c r="M225" s="427">
        <f>SUM(N225:P225)</f>
        <v>107972883.15000001</v>
      </c>
      <c r="N225" s="428">
        <f t="shared" ref="N225:P225" si="47">SUM(N226:N230)</f>
        <v>1216900</v>
      </c>
      <c r="O225" s="428">
        <f t="shared" si="47"/>
        <v>0</v>
      </c>
      <c r="P225" s="429">
        <f t="shared" si="47"/>
        <v>106755983.15000001</v>
      </c>
      <c r="Q225" s="407"/>
    </row>
    <row r="226" spans="1:17" ht="12" hidden="1" customHeight="1" x14ac:dyDescent="0.2">
      <c r="A226" s="52"/>
      <c r="B226" s="46"/>
      <c r="C226" s="65"/>
      <c r="D226" s="46" t="s">
        <v>192</v>
      </c>
      <c r="E226" s="53"/>
      <c r="F226" s="164"/>
      <c r="G226" s="171"/>
      <c r="H226" s="171"/>
      <c r="I226" s="171"/>
      <c r="J226" s="61" t="s">
        <v>485</v>
      </c>
      <c r="K226" s="61" t="s">
        <v>150</v>
      </c>
      <c r="L226" s="46" t="s">
        <v>205</v>
      </c>
      <c r="M226" s="395">
        <f>SUM(N226:P226)</f>
        <v>0</v>
      </c>
      <c r="N226" s="396"/>
      <c r="O226" s="396"/>
      <c r="P226" s="397"/>
    </row>
    <row r="227" spans="1:17" ht="12" hidden="1" customHeight="1" x14ac:dyDescent="0.2">
      <c r="A227" s="52"/>
      <c r="B227" s="46"/>
      <c r="C227" s="65"/>
      <c r="D227" s="46"/>
      <c r="E227" s="53"/>
      <c r="F227" s="164"/>
      <c r="G227" s="171"/>
      <c r="H227" s="171"/>
      <c r="I227" s="171"/>
      <c r="J227" s="61" t="s">
        <v>485</v>
      </c>
      <c r="K227" s="61" t="s">
        <v>151</v>
      </c>
      <c r="L227" s="46" t="s">
        <v>502</v>
      </c>
      <c r="M227" s="395">
        <f t="shared" ref="M227:M228" si="48">SUM(N227:P227)</f>
        <v>107972883.15000001</v>
      </c>
      <c r="N227" s="396">
        <v>1216900</v>
      </c>
      <c r="O227" s="396">
        <v>0</v>
      </c>
      <c r="P227" s="397">
        <v>106755983.15000001</v>
      </c>
    </row>
    <row r="228" spans="1:17" ht="12" hidden="1" customHeight="1" thickBot="1" x14ac:dyDescent="0.25">
      <c r="A228" s="77"/>
      <c r="B228" s="78"/>
      <c r="C228" s="80"/>
      <c r="D228" s="78"/>
      <c r="E228" s="79"/>
      <c r="F228" s="176"/>
      <c r="G228" s="177"/>
      <c r="H228" s="177"/>
      <c r="I228" s="177"/>
      <c r="J228" s="82" t="s">
        <v>485</v>
      </c>
      <c r="K228" s="82" t="s">
        <v>152</v>
      </c>
      <c r="L228" s="78" t="s">
        <v>206</v>
      </c>
      <c r="M228" s="412">
        <f t="shared" si="48"/>
        <v>0</v>
      </c>
      <c r="N228" s="414"/>
      <c r="O228" s="414"/>
      <c r="P228" s="415"/>
    </row>
    <row r="229" spans="1:17" ht="12" hidden="1" customHeight="1" x14ac:dyDescent="0.2">
      <c r="A229" s="52"/>
      <c r="B229" s="46"/>
      <c r="C229" s="65"/>
      <c r="D229" s="46"/>
      <c r="E229" s="53"/>
      <c r="F229" s="164"/>
      <c r="G229" s="165"/>
      <c r="H229" s="165"/>
      <c r="I229" s="165"/>
      <c r="J229" s="61"/>
      <c r="K229" s="61"/>
      <c r="L229" s="46"/>
      <c r="M229" s="395"/>
      <c r="N229" s="396"/>
      <c r="O229" s="396"/>
      <c r="P229" s="397"/>
    </row>
    <row r="230" spans="1:17" ht="12" hidden="1" customHeight="1" x14ac:dyDescent="0.2">
      <c r="A230" s="52"/>
      <c r="B230" s="46"/>
      <c r="C230" s="65"/>
      <c r="D230" s="46"/>
      <c r="E230" s="53"/>
      <c r="F230" s="164"/>
      <c r="G230" s="165"/>
      <c r="H230" s="165"/>
      <c r="I230" s="165"/>
      <c r="J230" s="61" t="s">
        <v>485</v>
      </c>
      <c r="K230" s="61" t="s">
        <v>503</v>
      </c>
      <c r="L230" s="46" t="s">
        <v>504</v>
      </c>
      <c r="M230" s="395"/>
      <c r="N230" s="396"/>
      <c r="O230" s="396"/>
      <c r="P230" s="397"/>
    </row>
    <row r="231" spans="1:17" ht="12" hidden="1" customHeight="1" x14ac:dyDescent="0.2">
      <c r="A231" s="52"/>
      <c r="B231" s="46"/>
      <c r="C231" s="65"/>
      <c r="D231" s="46"/>
      <c r="E231" s="53"/>
      <c r="F231" s="169"/>
      <c r="G231" s="186"/>
      <c r="H231" s="186"/>
      <c r="I231" s="186"/>
      <c r="J231" s="61" t="s">
        <v>485</v>
      </c>
      <c r="K231" s="47" t="s">
        <v>505</v>
      </c>
      <c r="L231" s="64" t="s">
        <v>153</v>
      </c>
      <c r="M231" s="416">
        <f>SUM(N231:P231)</f>
        <v>38800483</v>
      </c>
      <c r="N231" s="420">
        <f>SUM(N232:N232)</f>
        <v>3289000</v>
      </c>
      <c r="O231" s="420">
        <f t="shared" ref="O231:P231" si="49">SUM(O232:O232)</f>
        <v>0</v>
      </c>
      <c r="P231" s="421">
        <f t="shared" si="49"/>
        <v>35511483</v>
      </c>
    </row>
    <row r="232" spans="1:17" ht="12" hidden="1" customHeight="1" x14ac:dyDescent="0.2">
      <c r="A232" s="52"/>
      <c r="B232" s="46"/>
      <c r="C232" s="65"/>
      <c r="D232" s="46" t="s">
        <v>192</v>
      </c>
      <c r="E232" s="53"/>
      <c r="F232" s="164"/>
      <c r="G232" s="171"/>
      <c r="H232" s="171"/>
      <c r="I232" s="171"/>
      <c r="J232" s="61" t="s">
        <v>485</v>
      </c>
      <c r="K232" s="61" t="s">
        <v>154</v>
      </c>
      <c r="L232" s="46" t="s">
        <v>207</v>
      </c>
      <c r="M232" s="395">
        <f>SUM(N232:P232)</f>
        <v>38800483</v>
      </c>
      <c r="N232" s="396">
        <v>3289000</v>
      </c>
      <c r="O232" s="396">
        <v>0</v>
      </c>
      <c r="P232" s="397">
        <v>35511483</v>
      </c>
    </row>
    <row r="233" spans="1:17" ht="12" hidden="1" customHeight="1" x14ac:dyDescent="0.2">
      <c r="A233" s="52"/>
      <c r="B233" s="46"/>
      <c r="C233" s="65"/>
      <c r="D233" s="46"/>
      <c r="E233" s="53"/>
      <c r="F233" s="169"/>
      <c r="G233" s="186"/>
      <c r="H233" s="186"/>
      <c r="I233" s="186"/>
      <c r="J233" s="61" t="s">
        <v>485</v>
      </c>
      <c r="K233" s="47" t="s">
        <v>506</v>
      </c>
      <c r="L233" s="64" t="s">
        <v>507</v>
      </c>
      <c r="M233" s="416">
        <f>SUM(N233:P233)</f>
        <v>3983129.51</v>
      </c>
      <c r="N233" s="420">
        <f>SUM(N234:N236)</f>
        <v>0</v>
      </c>
      <c r="O233" s="420">
        <f t="shared" ref="O233:P233" si="50">SUM(O234:O236)</f>
        <v>3983129.51</v>
      </c>
      <c r="P233" s="421">
        <f t="shared" si="50"/>
        <v>0</v>
      </c>
    </row>
    <row r="234" spans="1:17" ht="12" hidden="1" customHeight="1" x14ac:dyDescent="0.2">
      <c r="A234" s="52"/>
      <c r="B234" s="46"/>
      <c r="C234" s="65"/>
      <c r="D234" s="46"/>
      <c r="E234" s="53"/>
      <c r="F234" s="164"/>
      <c r="G234" s="171"/>
      <c r="H234" s="171"/>
      <c r="I234" s="171"/>
      <c r="J234" s="61" t="s">
        <v>485</v>
      </c>
      <c r="K234" s="61" t="s">
        <v>155</v>
      </c>
      <c r="L234" s="62" t="s">
        <v>156</v>
      </c>
      <c r="M234" s="395">
        <f>SUM(N234:P234)</f>
        <v>3983129.51</v>
      </c>
      <c r="N234" s="396">
        <v>0</v>
      </c>
      <c r="O234" s="396">
        <v>3983129.51</v>
      </c>
      <c r="P234" s="397">
        <v>0</v>
      </c>
    </row>
    <row r="235" spans="1:17" ht="12" hidden="1" customHeight="1" x14ac:dyDescent="0.2">
      <c r="A235" s="52"/>
      <c r="B235" s="46"/>
      <c r="C235" s="65"/>
      <c r="D235" s="46"/>
      <c r="E235" s="53"/>
      <c r="F235" s="164"/>
      <c r="G235" s="165"/>
      <c r="H235" s="165"/>
      <c r="I235" s="165"/>
      <c r="J235" s="61" t="s">
        <v>485</v>
      </c>
      <c r="K235" s="61" t="s">
        <v>157</v>
      </c>
      <c r="L235" s="62" t="s">
        <v>158</v>
      </c>
      <c r="M235" s="395"/>
      <c r="N235" s="396"/>
      <c r="O235" s="396"/>
      <c r="P235" s="397"/>
    </row>
    <row r="236" spans="1:17" ht="12" customHeight="1" x14ac:dyDescent="0.2">
      <c r="A236" s="52"/>
      <c r="B236" s="46"/>
      <c r="C236" s="65"/>
      <c r="D236" s="46"/>
      <c r="E236" s="53"/>
      <c r="F236" s="164"/>
      <c r="G236" s="165"/>
      <c r="H236" s="165"/>
      <c r="I236" s="165"/>
      <c r="J236" s="61" t="s">
        <v>192</v>
      </c>
      <c r="K236" s="61"/>
      <c r="L236" s="46"/>
      <c r="M236" s="395"/>
      <c r="N236" s="396"/>
      <c r="O236" s="396"/>
      <c r="P236" s="397"/>
    </row>
    <row r="237" spans="1:17" ht="12" customHeight="1" x14ac:dyDescent="0.2">
      <c r="A237" s="52"/>
      <c r="B237" s="46"/>
      <c r="C237" s="65" t="s">
        <v>508</v>
      </c>
      <c r="D237" s="46" t="s">
        <v>509</v>
      </c>
      <c r="E237" s="53"/>
      <c r="F237" s="169">
        <f>SUM(G237:I237)</f>
        <v>2696552</v>
      </c>
      <c r="G237" s="186">
        <f>+N237</f>
        <v>181260</v>
      </c>
      <c r="H237" s="186">
        <f>+O237</f>
        <v>2515292</v>
      </c>
      <c r="I237" s="186">
        <f>+P237</f>
        <v>0</v>
      </c>
      <c r="J237" s="47" t="s">
        <v>508</v>
      </c>
      <c r="K237" s="47" t="s">
        <v>159</v>
      </c>
      <c r="L237" s="64" t="s">
        <v>160</v>
      </c>
      <c r="M237" s="416">
        <f>SUM(N237:P237)</f>
        <v>2696552</v>
      </c>
      <c r="N237" s="420">
        <f>SUM(N238:N239)</f>
        <v>181260</v>
      </c>
      <c r="O237" s="420">
        <f t="shared" ref="O237:P237" si="51">SUM(O238:O239)</f>
        <v>2515292</v>
      </c>
      <c r="P237" s="421">
        <f t="shared" si="51"/>
        <v>0</v>
      </c>
    </row>
    <row r="238" spans="1:17" ht="12" customHeight="1" x14ac:dyDescent="0.2">
      <c r="A238" s="52"/>
      <c r="B238" s="46"/>
      <c r="C238" s="46"/>
      <c r="D238" s="46" t="s">
        <v>192</v>
      </c>
      <c r="E238" s="53"/>
      <c r="F238" s="164"/>
      <c r="G238" s="171"/>
      <c r="H238" s="171"/>
      <c r="I238" s="171"/>
      <c r="J238" s="61" t="s">
        <v>508</v>
      </c>
      <c r="K238" s="61" t="s">
        <v>161</v>
      </c>
      <c r="L238" s="46" t="s">
        <v>208</v>
      </c>
      <c r="M238" s="395">
        <f>SUM(N238:P238)</f>
        <v>2696552</v>
      </c>
      <c r="N238" s="396">
        <v>181260</v>
      </c>
      <c r="O238" s="396">
        <v>2515292</v>
      </c>
      <c r="P238" s="397">
        <v>0</v>
      </c>
    </row>
    <row r="239" spans="1:17" ht="12" customHeight="1" x14ac:dyDescent="0.2">
      <c r="A239" s="52"/>
      <c r="B239" s="46"/>
      <c r="C239" s="46"/>
      <c r="D239" s="46" t="s">
        <v>192</v>
      </c>
      <c r="E239" s="53"/>
      <c r="F239" s="164"/>
      <c r="G239" s="165"/>
      <c r="H239" s="165"/>
      <c r="I239" s="165"/>
      <c r="J239" s="61" t="s">
        <v>508</v>
      </c>
      <c r="K239" s="61" t="s">
        <v>510</v>
      </c>
      <c r="L239" s="46" t="s">
        <v>511</v>
      </c>
      <c r="M239" s="395"/>
      <c r="N239" s="396"/>
      <c r="O239" s="396"/>
      <c r="P239" s="397"/>
    </row>
    <row r="240" spans="1:17" ht="12" customHeight="1" x14ac:dyDescent="0.2">
      <c r="A240" s="90" t="s">
        <v>512</v>
      </c>
      <c r="B240" s="59" t="s">
        <v>513</v>
      </c>
      <c r="C240" s="59"/>
      <c r="D240" s="59"/>
      <c r="E240" s="87"/>
      <c r="F240" s="182">
        <f>SUM(G240:I240)</f>
        <v>41674337.060000002</v>
      </c>
      <c r="G240" s="183">
        <f>+G243+G254</f>
        <v>0</v>
      </c>
      <c r="H240" s="183">
        <f>+H243+H254</f>
        <v>41674337.060000002</v>
      </c>
      <c r="I240" s="183">
        <f>+I243+I254</f>
        <v>0</v>
      </c>
      <c r="J240" s="61"/>
      <c r="K240" s="61"/>
      <c r="L240" s="46"/>
      <c r="M240" s="395"/>
      <c r="N240" s="396"/>
      <c r="O240" s="396"/>
      <c r="P240" s="397"/>
    </row>
    <row r="241" spans="1:17" s="55" customFormat="1" ht="12" customHeight="1" x14ac:dyDescent="0.2">
      <c r="A241" s="86"/>
      <c r="B241" s="62"/>
      <c r="C241" s="62"/>
      <c r="D241" s="62"/>
      <c r="E241" s="430"/>
      <c r="F241" s="178"/>
      <c r="G241" s="178"/>
      <c r="H241" s="178"/>
      <c r="I241" s="204"/>
      <c r="J241" s="47">
        <v>2</v>
      </c>
      <c r="K241" s="47">
        <v>5</v>
      </c>
      <c r="L241" s="83" t="s">
        <v>514</v>
      </c>
      <c r="M241" s="417">
        <f>+M243+M256+M266+M269+M274</f>
        <v>41674337.060000002</v>
      </c>
      <c r="N241" s="418">
        <f t="shared" ref="N241:P241" si="52">+N243+N256+N266+N269+N274</f>
        <v>0</v>
      </c>
      <c r="O241" s="418">
        <f>+O243+O256+O266+O269+O274</f>
        <v>41674337.060000002</v>
      </c>
      <c r="P241" s="419">
        <f t="shared" si="52"/>
        <v>0</v>
      </c>
      <c r="Q241" s="289"/>
    </row>
    <row r="242" spans="1:17" ht="12" hidden="1" customHeight="1" x14ac:dyDescent="0.2">
      <c r="A242" s="52"/>
      <c r="B242" s="46"/>
      <c r="C242" s="46"/>
      <c r="D242" s="46"/>
      <c r="E242" s="53"/>
      <c r="F242" s="164"/>
      <c r="G242" s="165"/>
      <c r="H242" s="165"/>
      <c r="I242" s="165"/>
      <c r="J242" s="61"/>
      <c r="K242" s="61"/>
      <c r="L242" s="46"/>
      <c r="M242" s="395"/>
      <c r="N242" s="396"/>
      <c r="O242" s="396"/>
      <c r="P242" s="397"/>
    </row>
    <row r="243" spans="1:17" ht="12" hidden="1" customHeight="1" x14ac:dyDescent="0.2">
      <c r="A243" s="52"/>
      <c r="B243" s="63" t="s">
        <v>515</v>
      </c>
      <c r="C243" s="57" t="s">
        <v>516</v>
      </c>
      <c r="D243" s="46"/>
      <c r="E243" s="53"/>
      <c r="F243" s="164"/>
      <c r="G243" s="165"/>
      <c r="H243" s="165"/>
      <c r="I243" s="165"/>
      <c r="J243" s="47" t="s">
        <v>192</v>
      </c>
      <c r="K243" s="47" t="s">
        <v>517</v>
      </c>
      <c r="L243" s="64" t="s">
        <v>518</v>
      </c>
      <c r="M243" s="395"/>
      <c r="N243" s="396"/>
      <c r="O243" s="396"/>
      <c r="P243" s="397"/>
    </row>
    <row r="244" spans="1:17" ht="12" hidden="1" customHeight="1" x14ac:dyDescent="0.2">
      <c r="A244" s="52"/>
      <c r="B244" s="63"/>
      <c r="C244" s="57"/>
      <c r="D244" s="46"/>
      <c r="E244" s="53"/>
      <c r="F244" s="164"/>
      <c r="G244" s="165"/>
      <c r="H244" s="165"/>
      <c r="I244" s="165"/>
      <c r="J244" s="47"/>
      <c r="K244" s="47"/>
      <c r="L244" s="64"/>
      <c r="M244" s="395"/>
      <c r="N244" s="396"/>
      <c r="O244" s="396"/>
      <c r="P244" s="397"/>
    </row>
    <row r="245" spans="1:17" ht="12" hidden="1" customHeight="1" x14ac:dyDescent="0.2">
      <c r="A245" s="52"/>
      <c r="B245" s="91"/>
      <c r="C245" s="65" t="s">
        <v>519</v>
      </c>
      <c r="D245" s="46" t="s">
        <v>520</v>
      </c>
      <c r="E245" s="53"/>
      <c r="F245" s="164"/>
      <c r="G245" s="165"/>
      <c r="H245" s="165">
        <f>+O245</f>
        <v>0</v>
      </c>
      <c r="I245" s="165">
        <f>+P245</f>
        <v>0</v>
      </c>
      <c r="J245" s="65" t="s">
        <v>519</v>
      </c>
      <c r="K245" s="61" t="s">
        <v>521</v>
      </c>
      <c r="L245" s="46" t="s">
        <v>522</v>
      </c>
      <c r="M245" s="395"/>
      <c r="N245" s="396"/>
      <c r="O245" s="396"/>
      <c r="P245" s="397"/>
    </row>
    <row r="246" spans="1:17" ht="12" hidden="1" customHeight="1" x14ac:dyDescent="0.2">
      <c r="A246" s="52"/>
      <c r="B246" s="91"/>
      <c r="C246" s="65" t="s">
        <v>523</v>
      </c>
      <c r="D246" s="46" t="s">
        <v>524</v>
      </c>
      <c r="E246" s="53"/>
      <c r="F246" s="164"/>
      <c r="G246" s="165"/>
      <c r="H246" s="165"/>
      <c r="I246" s="165"/>
      <c r="J246" s="65" t="s">
        <v>523</v>
      </c>
      <c r="K246" s="61" t="s">
        <v>525</v>
      </c>
      <c r="L246" s="46" t="s">
        <v>526</v>
      </c>
      <c r="M246" s="395"/>
      <c r="N246" s="396"/>
      <c r="O246" s="396"/>
      <c r="P246" s="397"/>
    </row>
    <row r="247" spans="1:17" ht="12" hidden="1" customHeight="1" x14ac:dyDescent="0.2">
      <c r="A247" s="52"/>
      <c r="B247" s="91"/>
      <c r="C247" s="46"/>
      <c r="D247" s="46"/>
      <c r="E247" s="53"/>
      <c r="F247" s="164"/>
      <c r="G247" s="165"/>
      <c r="H247" s="165"/>
      <c r="I247" s="165"/>
      <c r="J247" s="65" t="s">
        <v>523</v>
      </c>
      <c r="K247" s="61" t="s">
        <v>527</v>
      </c>
      <c r="L247" s="46" t="s">
        <v>528</v>
      </c>
      <c r="M247" s="395"/>
      <c r="N247" s="396"/>
      <c r="O247" s="396"/>
      <c r="P247" s="397"/>
    </row>
    <row r="248" spans="1:17" ht="12" hidden="1" customHeight="1" x14ac:dyDescent="0.2">
      <c r="A248" s="52"/>
      <c r="B248" s="46"/>
      <c r="C248" s="46"/>
      <c r="D248" s="46"/>
      <c r="E248" s="53"/>
      <c r="F248" s="164"/>
      <c r="G248" s="165"/>
      <c r="H248" s="165"/>
      <c r="I248" s="165"/>
      <c r="J248" s="65" t="s">
        <v>523</v>
      </c>
      <c r="K248" s="61" t="s">
        <v>529</v>
      </c>
      <c r="L248" s="46" t="s">
        <v>530</v>
      </c>
      <c r="M248" s="395"/>
      <c r="N248" s="396"/>
      <c r="O248" s="396"/>
      <c r="P248" s="397"/>
    </row>
    <row r="249" spans="1:17" ht="12" hidden="1" customHeight="1" x14ac:dyDescent="0.2">
      <c r="A249" s="52"/>
      <c r="B249" s="46"/>
      <c r="C249" s="46"/>
      <c r="D249" s="46"/>
      <c r="E249" s="53"/>
      <c r="F249" s="164"/>
      <c r="G249" s="165"/>
      <c r="H249" s="165"/>
      <c r="I249" s="165"/>
      <c r="J249" s="65" t="s">
        <v>523</v>
      </c>
      <c r="K249" s="61" t="s">
        <v>531</v>
      </c>
      <c r="L249" s="46" t="s">
        <v>532</v>
      </c>
      <c r="M249" s="395"/>
      <c r="N249" s="396"/>
      <c r="O249" s="396"/>
      <c r="P249" s="397"/>
    </row>
    <row r="250" spans="1:17" ht="12" hidden="1" customHeight="1" x14ac:dyDescent="0.2">
      <c r="A250" s="52"/>
      <c r="B250" s="46"/>
      <c r="C250" s="65" t="s">
        <v>533</v>
      </c>
      <c r="D250" s="46" t="s">
        <v>534</v>
      </c>
      <c r="E250" s="53"/>
      <c r="F250" s="164"/>
      <c r="G250" s="165"/>
      <c r="H250" s="165"/>
      <c r="I250" s="165"/>
      <c r="J250" s="65" t="s">
        <v>533</v>
      </c>
      <c r="K250" s="61" t="s">
        <v>535</v>
      </c>
      <c r="L250" s="46" t="s">
        <v>534</v>
      </c>
      <c r="M250" s="395"/>
      <c r="N250" s="396"/>
      <c r="O250" s="396"/>
      <c r="P250" s="397"/>
    </row>
    <row r="251" spans="1:17" ht="12" hidden="1" customHeight="1" x14ac:dyDescent="0.2">
      <c r="A251" s="52"/>
      <c r="B251" s="46"/>
      <c r="C251" s="65" t="s">
        <v>536</v>
      </c>
      <c r="D251" s="46" t="s">
        <v>537</v>
      </c>
      <c r="E251" s="53"/>
      <c r="F251" s="164"/>
      <c r="G251" s="165"/>
      <c r="H251" s="165"/>
      <c r="I251" s="165"/>
      <c r="J251" s="65" t="s">
        <v>536</v>
      </c>
      <c r="K251" s="61" t="s">
        <v>538</v>
      </c>
      <c r="L251" s="46" t="s">
        <v>537</v>
      </c>
      <c r="M251" s="395"/>
      <c r="N251" s="396"/>
      <c r="O251" s="396"/>
      <c r="P251" s="397"/>
    </row>
    <row r="252" spans="1:17" ht="12" hidden="1" customHeight="1" x14ac:dyDescent="0.2">
      <c r="A252" s="52"/>
      <c r="B252" s="46"/>
      <c r="C252" s="65" t="s">
        <v>539</v>
      </c>
      <c r="D252" s="46" t="s">
        <v>540</v>
      </c>
      <c r="E252" s="53"/>
      <c r="F252" s="164"/>
      <c r="G252" s="165"/>
      <c r="H252" s="165"/>
      <c r="I252" s="165"/>
      <c r="J252" s="65" t="s">
        <v>539</v>
      </c>
      <c r="K252" s="61" t="s">
        <v>541</v>
      </c>
      <c r="L252" s="46" t="s">
        <v>542</v>
      </c>
      <c r="M252" s="395"/>
      <c r="N252" s="396"/>
      <c r="O252" s="396"/>
      <c r="P252" s="397"/>
    </row>
    <row r="253" spans="1:17" ht="12" hidden="1" customHeight="1" x14ac:dyDescent="0.2">
      <c r="A253" s="52"/>
      <c r="B253" s="46"/>
      <c r="C253" s="65"/>
      <c r="D253" s="46"/>
      <c r="E253" s="53"/>
      <c r="F253" s="164"/>
      <c r="G253" s="165"/>
      <c r="H253" s="165"/>
      <c r="I253" s="165"/>
      <c r="J253" s="65"/>
      <c r="K253" s="61"/>
      <c r="L253" s="46"/>
      <c r="M253" s="395"/>
      <c r="N253" s="396"/>
      <c r="O253" s="396"/>
      <c r="P253" s="397"/>
    </row>
    <row r="254" spans="1:17" ht="12" customHeight="1" x14ac:dyDescent="0.2">
      <c r="A254" s="52"/>
      <c r="B254" s="63" t="s">
        <v>543</v>
      </c>
      <c r="C254" s="57" t="s">
        <v>544</v>
      </c>
      <c r="D254" s="46"/>
      <c r="E254" s="53"/>
      <c r="F254" s="169">
        <f>SUM(G254:I254)</f>
        <v>41674337.060000002</v>
      </c>
      <c r="G254" s="192">
        <f>+G256+G270+G271+G275+G276</f>
        <v>0</v>
      </c>
      <c r="H254" s="192">
        <f>+H256+H270+H271+H275+H276</f>
        <v>41674337.060000002</v>
      </c>
      <c r="I254" s="192">
        <f>+I256+I270+I271+I275+I276</f>
        <v>0</v>
      </c>
      <c r="J254" s="61" t="s">
        <v>192</v>
      </c>
      <c r="K254" s="62"/>
      <c r="L254" s="46"/>
      <c r="M254" s="395"/>
      <c r="N254" s="396"/>
      <c r="O254" s="396"/>
      <c r="P254" s="397"/>
    </row>
    <row r="255" spans="1:17" ht="12" customHeight="1" x14ac:dyDescent="0.2">
      <c r="A255" s="52"/>
      <c r="B255" s="63"/>
      <c r="C255" s="57"/>
      <c r="D255" s="46"/>
      <c r="E255" s="53"/>
      <c r="F255" s="164"/>
      <c r="G255" s="165"/>
      <c r="H255" s="165"/>
      <c r="I255" s="165"/>
      <c r="J255" s="61"/>
      <c r="K255" s="62"/>
      <c r="L255" s="46"/>
      <c r="M255" s="395"/>
      <c r="N255" s="396"/>
      <c r="O255" s="396"/>
      <c r="P255" s="397"/>
    </row>
    <row r="256" spans="1:17" ht="12" customHeight="1" x14ac:dyDescent="0.2">
      <c r="A256" s="52"/>
      <c r="B256" s="46"/>
      <c r="C256" s="65" t="s">
        <v>545</v>
      </c>
      <c r="D256" s="46" t="s">
        <v>546</v>
      </c>
      <c r="E256" s="53"/>
      <c r="F256" s="167">
        <f>SUM(G256:I256)</f>
        <v>18485078.210000001</v>
      </c>
      <c r="G256" s="168">
        <f>+N256+N266</f>
        <v>0</v>
      </c>
      <c r="H256" s="168">
        <f>+O256+O266</f>
        <v>18485078.210000001</v>
      </c>
      <c r="I256" s="168"/>
      <c r="J256" s="47" t="s">
        <v>545</v>
      </c>
      <c r="K256" s="47" t="s">
        <v>547</v>
      </c>
      <c r="L256" s="64" t="s">
        <v>123</v>
      </c>
      <c r="M256" s="401">
        <f>SUM(N256:P256)</f>
        <v>18485078.210000001</v>
      </c>
      <c r="N256" s="402">
        <f>SUM(N257:N264)</f>
        <v>0</v>
      </c>
      <c r="O256" s="402">
        <f>SUM(O257:O264)</f>
        <v>18485078.210000001</v>
      </c>
      <c r="P256" s="403">
        <f t="shared" ref="P256" si="53">SUM(P257:P264)</f>
        <v>0</v>
      </c>
    </row>
    <row r="257" spans="1:16" ht="12" hidden="1" customHeight="1" x14ac:dyDescent="0.2">
      <c r="A257" s="52"/>
      <c r="B257" s="46"/>
      <c r="C257" s="46"/>
      <c r="D257" s="46"/>
      <c r="E257" s="53"/>
      <c r="F257" s="164"/>
      <c r="G257" s="171"/>
      <c r="H257" s="171"/>
      <c r="I257" s="171"/>
      <c r="J257" s="61" t="s">
        <v>545</v>
      </c>
      <c r="K257" s="61" t="s">
        <v>548</v>
      </c>
      <c r="L257" s="46" t="s">
        <v>549</v>
      </c>
      <c r="M257" s="395">
        <f>SUM(N257:P257)</f>
        <v>0</v>
      </c>
      <c r="N257" s="396"/>
      <c r="O257" s="396"/>
      <c r="P257" s="397"/>
    </row>
    <row r="258" spans="1:16" ht="12" hidden="1" customHeight="1" x14ac:dyDescent="0.2">
      <c r="A258" s="52"/>
      <c r="B258" s="46"/>
      <c r="C258" s="46"/>
      <c r="D258" s="46"/>
      <c r="E258" s="53"/>
      <c r="F258" s="164"/>
      <c r="G258" s="165"/>
      <c r="H258" s="165"/>
      <c r="I258" s="165"/>
      <c r="J258" s="61" t="s">
        <v>545</v>
      </c>
      <c r="K258" s="61" t="s">
        <v>550</v>
      </c>
      <c r="L258" s="46" t="s">
        <v>551</v>
      </c>
      <c r="M258" s="395">
        <f t="shared" ref="M258:M264" si="54">SUM(N258:P258)</f>
        <v>0</v>
      </c>
      <c r="N258" s="396"/>
      <c r="O258" s="396"/>
      <c r="P258" s="397"/>
    </row>
    <row r="259" spans="1:16" ht="12" hidden="1" customHeight="1" x14ac:dyDescent="0.2">
      <c r="A259" s="52"/>
      <c r="B259" s="46"/>
      <c r="C259" s="46"/>
      <c r="D259" s="46"/>
      <c r="E259" s="53"/>
      <c r="F259" s="164"/>
      <c r="G259" s="165"/>
      <c r="H259" s="165"/>
      <c r="I259" s="165"/>
      <c r="J259" s="61" t="s">
        <v>545</v>
      </c>
      <c r="K259" s="61" t="s">
        <v>552</v>
      </c>
      <c r="L259" s="46" t="s">
        <v>553</v>
      </c>
      <c r="M259" s="395">
        <f t="shared" si="54"/>
        <v>0</v>
      </c>
      <c r="N259" s="396"/>
      <c r="O259" s="396"/>
      <c r="P259" s="397"/>
    </row>
    <row r="260" spans="1:16" ht="12" hidden="1" customHeight="1" x14ac:dyDescent="0.2">
      <c r="A260" s="52"/>
      <c r="B260" s="46"/>
      <c r="C260" s="46"/>
      <c r="D260" s="46"/>
      <c r="E260" s="53"/>
      <c r="F260" s="164"/>
      <c r="G260" s="165"/>
      <c r="H260" s="165"/>
      <c r="I260" s="165"/>
      <c r="J260" s="61" t="s">
        <v>545</v>
      </c>
      <c r="K260" s="61" t="s">
        <v>124</v>
      </c>
      <c r="L260" s="46" t="s">
        <v>125</v>
      </c>
      <c r="M260" s="395">
        <f t="shared" si="54"/>
        <v>0</v>
      </c>
      <c r="N260" s="396"/>
      <c r="O260" s="396"/>
      <c r="P260" s="397"/>
    </row>
    <row r="261" spans="1:16" ht="12" customHeight="1" x14ac:dyDescent="0.2">
      <c r="A261" s="52"/>
      <c r="B261" s="46"/>
      <c r="C261" s="46"/>
      <c r="D261" s="46"/>
      <c r="E261" s="53"/>
      <c r="F261" s="164"/>
      <c r="G261" s="165"/>
      <c r="H261" s="165"/>
      <c r="I261" s="165"/>
      <c r="J261" s="61" t="s">
        <v>545</v>
      </c>
      <c r="K261" s="61" t="s">
        <v>126</v>
      </c>
      <c r="L261" s="46" t="s">
        <v>554</v>
      </c>
      <c r="M261" s="395">
        <f t="shared" si="54"/>
        <v>18485078.210000001</v>
      </c>
      <c r="N261" s="396">
        <v>0</v>
      </c>
      <c r="O261" s="396">
        <v>18485078.210000001</v>
      </c>
      <c r="P261" s="397">
        <v>0</v>
      </c>
    </row>
    <row r="262" spans="1:16" ht="12" hidden="1" customHeight="1" x14ac:dyDescent="0.2">
      <c r="A262" s="52"/>
      <c r="B262" s="46"/>
      <c r="C262" s="46"/>
      <c r="D262" s="46"/>
      <c r="E262" s="53"/>
      <c r="F262" s="164"/>
      <c r="G262" s="171"/>
      <c r="H262" s="171"/>
      <c r="I262" s="171"/>
      <c r="J262" s="61" t="s">
        <v>545</v>
      </c>
      <c r="K262" s="61" t="s">
        <v>127</v>
      </c>
      <c r="L262" s="46" t="s">
        <v>128</v>
      </c>
      <c r="M262" s="395">
        <f t="shared" si="54"/>
        <v>0</v>
      </c>
      <c r="N262" s="396"/>
      <c r="O262" s="396"/>
      <c r="P262" s="397"/>
    </row>
    <row r="263" spans="1:16" ht="13.5" hidden="1" customHeight="1" x14ac:dyDescent="0.2">
      <c r="A263" s="52"/>
      <c r="B263" s="46"/>
      <c r="C263" s="46"/>
      <c r="D263" s="46"/>
      <c r="E263" s="53"/>
      <c r="F263" s="164"/>
      <c r="G263" s="165"/>
      <c r="H263" s="165"/>
      <c r="I263" s="165"/>
      <c r="J263" s="61" t="s">
        <v>545</v>
      </c>
      <c r="K263" s="61" t="s">
        <v>555</v>
      </c>
      <c r="L263" s="46" t="s">
        <v>556</v>
      </c>
      <c r="M263" s="395">
        <f t="shared" si="54"/>
        <v>0</v>
      </c>
      <c r="N263" s="396"/>
      <c r="O263" s="396"/>
      <c r="P263" s="397"/>
    </row>
    <row r="264" spans="1:16" ht="12" hidden="1" customHeight="1" x14ac:dyDescent="0.2">
      <c r="A264" s="52"/>
      <c r="B264" s="46"/>
      <c r="C264" s="46"/>
      <c r="D264" s="46"/>
      <c r="E264" s="53"/>
      <c r="F264" s="164"/>
      <c r="G264" s="165"/>
      <c r="H264" s="165"/>
      <c r="I264" s="165"/>
      <c r="J264" s="61" t="s">
        <v>545</v>
      </c>
      <c r="K264" s="61" t="s">
        <v>129</v>
      </c>
      <c r="L264" s="46" t="s">
        <v>557</v>
      </c>
      <c r="M264" s="395">
        <f t="shared" si="54"/>
        <v>0</v>
      </c>
      <c r="N264" s="396">
        <v>0</v>
      </c>
      <c r="O264" s="396">
        <v>0</v>
      </c>
      <c r="P264" s="397">
        <v>0</v>
      </c>
    </row>
    <row r="265" spans="1:16" ht="12" hidden="1" customHeight="1" x14ac:dyDescent="0.2">
      <c r="A265" s="52"/>
      <c r="B265" s="46"/>
      <c r="C265" s="46"/>
      <c r="D265" s="46"/>
      <c r="E265" s="53"/>
      <c r="F265" s="164"/>
      <c r="G265" s="165"/>
      <c r="H265" s="165"/>
      <c r="I265" s="165"/>
      <c r="J265" s="61"/>
      <c r="K265" s="61"/>
      <c r="L265" s="81"/>
      <c r="M265" s="395"/>
      <c r="N265" s="396"/>
      <c r="O265" s="396"/>
      <c r="P265" s="397"/>
    </row>
    <row r="266" spans="1:16" ht="12" hidden="1" customHeight="1" x14ac:dyDescent="0.2">
      <c r="A266" s="52"/>
      <c r="B266" s="46"/>
      <c r="C266" s="46"/>
      <c r="D266" s="46"/>
      <c r="E266" s="53"/>
      <c r="F266" s="164"/>
      <c r="G266" s="165"/>
      <c r="H266" s="165"/>
      <c r="I266" s="165"/>
      <c r="J266" s="47" t="s">
        <v>545</v>
      </c>
      <c r="K266" s="47" t="s">
        <v>558</v>
      </c>
      <c r="L266" s="64" t="s">
        <v>130</v>
      </c>
      <c r="M266" s="395"/>
      <c r="N266" s="396"/>
      <c r="O266" s="396"/>
      <c r="P266" s="397"/>
    </row>
    <row r="267" spans="1:16" ht="12" hidden="1" customHeight="1" x14ac:dyDescent="0.2">
      <c r="A267" s="52"/>
      <c r="B267" s="46"/>
      <c r="C267" s="46"/>
      <c r="D267" s="46"/>
      <c r="E267" s="53"/>
      <c r="F267" s="164"/>
      <c r="G267" s="165"/>
      <c r="H267" s="165"/>
      <c r="I267" s="165"/>
      <c r="J267" s="61" t="s">
        <v>545</v>
      </c>
      <c r="K267" s="61" t="s">
        <v>559</v>
      </c>
      <c r="L267" s="46" t="s">
        <v>560</v>
      </c>
      <c r="M267" s="395"/>
      <c r="N267" s="396"/>
      <c r="O267" s="396"/>
      <c r="P267" s="397"/>
    </row>
    <row r="268" spans="1:16" ht="12" hidden="1" customHeight="1" x14ac:dyDescent="0.2">
      <c r="A268" s="52"/>
      <c r="B268" s="46"/>
      <c r="C268" s="46"/>
      <c r="D268" s="46"/>
      <c r="E268" s="53"/>
      <c r="F268" s="164"/>
      <c r="G268" s="165"/>
      <c r="H268" s="165"/>
      <c r="I268" s="165"/>
      <c r="J268" s="61" t="s">
        <v>192</v>
      </c>
      <c r="K268" s="61"/>
      <c r="L268" s="46"/>
      <c r="M268" s="395"/>
      <c r="N268" s="396"/>
      <c r="O268" s="396"/>
      <c r="P268" s="397"/>
    </row>
    <row r="269" spans="1:16" ht="12" hidden="1" customHeight="1" x14ac:dyDescent="0.2">
      <c r="A269" s="52"/>
      <c r="B269" s="46"/>
      <c r="C269" s="46"/>
      <c r="D269" s="46"/>
      <c r="E269" s="53"/>
      <c r="F269" s="164"/>
      <c r="G269" s="165"/>
      <c r="H269" s="165"/>
      <c r="I269" s="165"/>
      <c r="J269" s="61" t="s">
        <v>192</v>
      </c>
      <c r="K269" s="47" t="s">
        <v>561</v>
      </c>
      <c r="L269" s="64" t="s">
        <v>562</v>
      </c>
      <c r="M269" s="395"/>
      <c r="N269" s="396"/>
      <c r="O269" s="396"/>
      <c r="P269" s="397"/>
    </row>
    <row r="270" spans="1:16" ht="12" hidden="1" customHeight="1" x14ac:dyDescent="0.2">
      <c r="A270" s="52"/>
      <c r="B270" s="46"/>
      <c r="C270" s="65" t="s">
        <v>563</v>
      </c>
      <c r="D270" s="46" t="s">
        <v>564</v>
      </c>
      <c r="E270" s="53"/>
      <c r="F270" s="164">
        <f>SUM(G270:I270)</f>
        <v>0</v>
      </c>
      <c r="G270" s="171">
        <f>+N270</f>
        <v>0</v>
      </c>
      <c r="H270" s="165"/>
      <c r="I270" s="165"/>
      <c r="J270" s="61" t="s">
        <v>563</v>
      </c>
      <c r="K270" s="61" t="s">
        <v>565</v>
      </c>
      <c r="L270" s="46" t="s">
        <v>564</v>
      </c>
      <c r="M270" s="395"/>
      <c r="N270" s="396"/>
      <c r="O270" s="396"/>
      <c r="P270" s="397"/>
    </row>
    <row r="271" spans="1:16" ht="12" hidden="1" customHeight="1" x14ac:dyDescent="0.2">
      <c r="A271" s="52"/>
      <c r="B271" s="46"/>
      <c r="C271" s="65" t="s">
        <v>566</v>
      </c>
      <c r="D271" s="46" t="s">
        <v>522</v>
      </c>
      <c r="E271" s="53"/>
      <c r="F271" s="164">
        <f>SUM(G271:I271)</f>
        <v>0</v>
      </c>
      <c r="G271" s="171">
        <f>+N271+N272</f>
        <v>0</v>
      </c>
      <c r="H271" s="165"/>
      <c r="I271" s="165"/>
      <c r="J271" s="61" t="s">
        <v>566</v>
      </c>
      <c r="K271" s="61" t="s">
        <v>567</v>
      </c>
      <c r="L271" s="46" t="s">
        <v>568</v>
      </c>
      <c r="M271" s="395"/>
      <c r="N271" s="396"/>
      <c r="O271" s="396"/>
      <c r="P271" s="397"/>
    </row>
    <row r="272" spans="1:16" ht="12" hidden="1" customHeight="1" x14ac:dyDescent="0.2">
      <c r="A272" s="52"/>
      <c r="B272" s="46"/>
      <c r="C272" s="65"/>
      <c r="D272" s="46"/>
      <c r="E272" s="53"/>
      <c r="F272" s="164"/>
      <c r="G272" s="165"/>
      <c r="H272" s="165"/>
      <c r="I272" s="165"/>
      <c r="J272" s="61" t="s">
        <v>566</v>
      </c>
      <c r="K272" s="61" t="s">
        <v>569</v>
      </c>
      <c r="L272" s="46" t="s">
        <v>570</v>
      </c>
      <c r="M272" s="395"/>
      <c r="N272" s="396"/>
      <c r="O272" s="396"/>
      <c r="P272" s="397"/>
    </row>
    <row r="273" spans="1:16" ht="12" hidden="1" customHeight="1" x14ac:dyDescent="0.2">
      <c r="A273" s="52"/>
      <c r="B273" s="46"/>
      <c r="C273" s="65"/>
      <c r="D273" s="46"/>
      <c r="E273" s="53"/>
      <c r="F273" s="164"/>
      <c r="G273" s="165"/>
      <c r="H273" s="165"/>
      <c r="I273" s="165"/>
      <c r="J273" s="65"/>
      <c r="K273" s="46"/>
      <c r="L273" s="46"/>
      <c r="M273" s="395"/>
      <c r="N273" s="396"/>
      <c r="O273" s="396"/>
      <c r="P273" s="397"/>
    </row>
    <row r="274" spans="1:16" ht="12" customHeight="1" x14ac:dyDescent="0.2">
      <c r="A274" s="52"/>
      <c r="B274" s="46"/>
      <c r="C274" s="46"/>
      <c r="D274" s="46"/>
      <c r="E274" s="53"/>
      <c r="F274" s="167"/>
      <c r="G274" s="168"/>
      <c r="H274" s="168"/>
      <c r="I274" s="168"/>
      <c r="J274" s="61" t="s">
        <v>192</v>
      </c>
      <c r="K274" s="47" t="s">
        <v>558</v>
      </c>
      <c r="L274" s="64" t="s">
        <v>130</v>
      </c>
      <c r="M274" s="401">
        <f>SUM(N274:P274)</f>
        <v>23189258.850000001</v>
      </c>
      <c r="N274" s="402">
        <f>SUM(N275:N277)</f>
        <v>0</v>
      </c>
      <c r="O274" s="402">
        <f t="shared" ref="O274:P274" si="55">SUM(O275:O277)</f>
        <v>23189258.850000001</v>
      </c>
      <c r="P274" s="403">
        <f t="shared" si="55"/>
        <v>0</v>
      </c>
    </row>
    <row r="275" spans="1:16" ht="12" customHeight="1" thickBot="1" x14ac:dyDescent="0.25">
      <c r="A275" s="52"/>
      <c r="B275" s="46"/>
      <c r="C275" s="65" t="s">
        <v>571</v>
      </c>
      <c r="D275" s="46" t="s">
        <v>572</v>
      </c>
      <c r="E275" s="53"/>
      <c r="F275" s="164">
        <f>SUM(G275:I275)</f>
        <v>23189258.850000001</v>
      </c>
      <c r="G275" s="171">
        <f>+N275</f>
        <v>0</v>
      </c>
      <c r="H275" s="171">
        <f>+O275</f>
        <v>23189258.850000001</v>
      </c>
      <c r="I275" s="171">
        <f>+P275</f>
        <v>0</v>
      </c>
      <c r="J275" s="65" t="s">
        <v>571</v>
      </c>
      <c r="K275" s="61" t="s">
        <v>131</v>
      </c>
      <c r="L275" s="46" t="s">
        <v>132</v>
      </c>
      <c r="M275" s="395">
        <f t="shared" ref="M275" si="56">SUM(N275:P275)</f>
        <v>23189258.850000001</v>
      </c>
      <c r="N275" s="396">
        <v>0</v>
      </c>
      <c r="O275" s="396">
        <v>23189258.850000001</v>
      </c>
      <c r="P275" s="397">
        <v>0</v>
      </c>
    </row>
    <row r="276" spans="1:16" ht="12" hidden="1" customHeight="1" x14ac:dyDescent="0.2">
      <c r="A276" s="52"/>
      <c r="B276" s="46"/>
      <c r="C276" s="65" t="s">
        <v>573</v>
      </c>
      <c r="D276" s="46" t="s">
        <v>574</v>
      </c>
      <c r="E276" s="53"/>
      <c r="F276" s="164">
        <f>SUM(G276:I276)</f>
        <v>0</v>
      </c>
      <c r="G276" s="171">
        <f>+O276+O277</f>
        <v>0</v>
      </c>
      <c r="H276" s="165"/>
      <c r="I276" s="165"/>
      <c r="J276" s="65" t="s">
        <v>573</v>
      </c>
      <c r="K276" s="61" t="s">
        <v>575</v>
      </c>
      <c r="L276" s="46" t="s">
        <v>576</v>
      </c>
      <c r="M276" s="395"/>
      <c r="N276" s="396"/>
      <c r="O276" s="396"/>
      <c r="P276" s="397"/>
    </row>
    <row r="277" spans="1:16" ht="12" hidden="1" customHeight="1" x14ac:dyDescent="0.2">
      <c r="A277" s="52"/>
      <c r="B277" s="46"/>
      <c r="C277" s="46"/>
      <c r="D277" s="46"/>
      <c r="E277" s="53"/>
      <c r="F277" s="164"/>
      <c r="G277" s="165"/>
      <c r="H277" s="165"/>
      <c r="I277" s="165"/>
      <c r="J277" s="65" t="s">
        <v>573</v>
      </c>
      <c r="K277" s="61" t="s">
        <v>577</v>
      </c>
      <c r="L277" s="46" t="s">
        <v>578</v>
      </c>
      <c r="M277" s="395"/>
      <c r="N277" s="396"/>
      <c r="O277" s="396"/>
      <c r="P277" s="397"/>
    </row>
    <row r="278" spans="1:16" ht="12" hidden="1" customHeight="1" x14ac:dyDescent="0.2">
      <c r="A278" s="52"/>
      <c r="B278" s="46"/>
      <c r="C278" s="46"/>
      <c r="D278" s="46"/>
      <c r="E278" s="53"/>
      <c r="F278" s="164"/>
      <c r="G278" s="165"/>
      <c r="H278" s="165"/>
      <c r="I278" s="165"/>
      <c r="J278" s="61"/>
      <c r="K278" s="61"/>
      <c r="L278" s="46"/>
      <c r="M278" s="395"/>
      <c r="N278" s="396"/>
      <c r="O278" s="396"/>
      <c r="P278" s="397"/>
    </row>
    <row r="279" spans="1:16" ht="12" hidden="1" customHeight="1" x14ac:dyDescent="0.2">
      <c r="A279" s="52"/>
      <c r="B279" s="46"/>
      <c r="C279" s="46"/>
      <c r="D279" s="46"/>
      <c r="E279" s="53"/>
      <c r="F279" s="164"/>
      <c r="G279" s="165"/>
      <c r="H279" s="165"/>
      <c r="I279" s="165"/>
      <c r="J279" s="61"/>
      <c r="K279" s="61"/>
      <c r="L279" s="46"/>
      <c r="M279" s="395"/>
      <c r="N279" s="396"/>
      <c r="O279" s="396"/>
      <c r="P279" s="397"/>
    </row>
    <row r="280" spans="1:16" ht="12" hidden="1" customHeight="1" x14ac:dyDescent="0.2">
      <c r="A280" s="52"/>
      <c r="B280" s="63" t="s">
        <v>579</v>
      </c>
      <c r="C280" s="57" t="s">
        <v>580</v>
      </c>
      <c r="D280" s="46"/>
      <c r="E280" s="53"/>
      <c r="F280" s="164"/>
      <c r="G280" s="165"/>
      <c r="H280" s="165"/>
      <c r="I280" s="165"/>
      <c r="J280" s="47" t="s">
        <v>579</v>
      </c>
      <c r="K280" s="47">
        <v>7</v>
      </c>
      <c r="L280" s="83" t="s">
        <v>580</v>
      </c>
      <c r="M280" s="395"/>
      <c r="N280" s="396"/>
      <c r="O280" s="396"/>
      <c r="P280" s="397"/>
    </row>
    <row r="281" spans="1:16" ht="12" hidden="1" customHeight="1" x14ac:dyDescent="0.2">
      <c r="A281" s="52"/>
      <c r="B281" s="46"/>
      <c r="C281" s="46"/>
      <c r="D281" s="46"/>
      <c r="E281" s="53"/>
      <c r="F281" s="164"/>
      <c r="G281" s="165"/>
      <c r="H281" s="165"/>
      <c r="I281" s="165"/>
      <c r="J281" s="61"/>
      <c r="K281" s="61"/>
      <c r="L281" s="62"/>
      <c r="M281" s="395"/>
      <c r="N281" s="396"/>
      <c r="O281" s="396"/>
      <c r="P281" s="397"/>
    </row>
    <row r="282" spans="1:16" ht="12" hidden="1" customHeight="1" x14ac:dyDescent="0.2">
      <c r="A282" s="52"/>
      <c r="B282" s="46"/>
      <c r="C282" s="65" t="s">
        <v>581</v>
      </c>
      <c r="D282" s="46" t="s">
        <v>582</v>
      </c>
      <c r="E282" s="53"/>
      <c r="F282" s="164"/>
      <c r="G282" s="165"/>
      <c r="H282" s="165"/>
      <c r="I282" s="165"/>
      <c r="J282" s="47" t="s">
        <v>581</v>
      </c>
      <c r="K282" s="47" t="s">
        <v>583</v>
      </c>
      <c r="L282" s="64" t="s">
        <v>584</v>
      </c>
      <c r="M282" s="395"/>
      <c r="N282" s="396"/>
      <c r="O282" s="396"/>
      <c r="P282" s="397"/>
    </row>
    <row r="283" spans="1:16" ht="12" hidden="1" customHeight="1" x14ac:dyDescent="0.2">
      <c r="A283" s="52"/>
      <c r="B283" s="46"/>
      <c r="C283" s="65"/>
      <c r="D283" s="46"/>
      <c r="E283" s="53"/>
      <c r="F283" s="164"/>
      <c r="G283" s="165"/>
      <c r="H283" s="165"/>
      <c r="I283" s="165"/>
      <c r="J283" s="61" t="s">
        <v>581</v>
      </c>
      <c r="K283" s="61" t="s">
        <v>585</v>
      </c>
      <c r="L283" s="62" t="s">
        <v>586</v>
      </c>
      <c r="M283" s="395"/>
      <c r="N283" s="396"/>
      <c r="O283" s="396"/>
      <c r="P283" s="397"/>
    </row>
    <row r="284" spans="1:16" ht="12" hidden="1" customHeight="1" x14ac:dyDescent="0.2">
      <c r="A284" s="52"/>
      <c r="B284" s="46"/>
      <c r="C284" s="65"/>
      <c r="D284" s="46"/>
      <c r="E284" s="53"/>
      <c r="F284" s="164"/>
      <c r="G284" s="165"/>
      <c r="H284" s="165"/>
      <c r="I284" s="165"/>
      <c r="J284" s="61" t="s">
        <v>581</v>
      </c>
      <c r="K284" s="61" t="s">
        <v>587</v>
      </c>
      <c r="L284" s="62" t="s">
        <v>588</v>
      </c>
      <c r="M284" s="395"/>
      <c r="N284" s="396"/>
      <c r="O284" s="396"/>
      <c r="P284" s="397"/>
    </row>
    <row r="285" spans="1:16" ht="12" hidden="1" customHeight="1" x14ac:dyDescent="0.2">
      <c r="A285" s="52"/>
      <c r="B285" s="46"/>
      <c r="C285" s="65"/>
      <c r="D285" s="46"/>
      <c r="E285" s="53"/>
      <c r="F285" s="164"/>
      <c r="G285" s="165"/>
      <c r="H285" s="165"/>
      <c r="I285" s="165"/>
      <c r="J285" s="61" t="s">
        <v>581</v>
      </c>
      <c r="K285" s="61" t="s">
        <v>589</v>
      </c>
      <c r="L285" s="62" t="s">
        <v>590</v>
      </c>
      <c r="M285" s="395"/>
      <c r="N285" s="396"/>
      <c r="O285" s="396"/>
      <c r="P285" s="397"/>
    </row>
    <row r="286" spans="1:16" ht="12" hidden="1" customHeight="1" x14ac:dyDescent="0.2">
      <c r="A286" s="52"/>
      <c r="B286" s="46"/>
      <c r="C286" s="65"/>
      <c r="D286" s="46"/>
      <c r="E286" s="53"/>
      <c r="F286" s="164"/>
      <c r="G286" s="165"/>
      <c r="H286" s="165"/>
      <c r="I286" s="165"/>
      <c r="J286" s="61" t="s">
        <v>581</v>
      </c>
      <c r="K286" s="61" t="s">
        <v>591</v>
      </c>
      <c r="L286" s="62" t="s">
        <v>592</v>
      </c>
      <c r="M286" s="395"/>
      <c r="N286" s="396"/>
      <c r="O286" s="396"/>
      <c r="P286" s="397"/>
    </row>
    <row r="287" spans="1:16" ht="12" hidden="1" customHeight="1" x14ac:dyDescent="0.2">
      <c r="A287" s="52"/>
      <c r="B287" s="46"/>
      <c r="C287" s="65"/>
      <c r="D287" s="46"/>
      <c r="E287" s="53"/>
      <c r="F287" s="164"/>
      <c r="G287" s="165"/>
      <c r="H287" s="165"/>
      <c r="I287" s="165"/>
      <c r="J287" s="61" t="s">
        <v>581</v>
      </c>
      <c r="K287" s="61" t="s">
        <v>593</v>
      </c>
      <c r="L287" s="62" t="s">
        <v>594</v>
      </c>
      <c r="M287" s="395"/>
      <c r="N287" s="396"/>
      <c r="O287" s="396"/>
      <c r="P287" s="397"/>
    </row>
    <row r="288" spans="1:16" ht="12" hidden="1" customHeight="1" x14ac:dyDescent="0.2">
      <c r="A288" s="52"/>
      <c r="B288" s="46"/>
      <c r="C288" s="65"/>
      <c r="D288" s="46"/>
      <c r="E288" s="53"/>
      <c r="F288" s="164"/>
      <c r="G288" s="165"/>
      <c r="H288" s="165"/>
      <c r="I288" s="165"/>
      <c r="J288" s="61" t="s">
        <v>581</v>
      </c>
      <c r="K288" s="61" t="s">
        <v>595</v>
      </c>
      <c r="L288" s="62" t="s">
        <v>596</v>
      </c>
      <c r="M288" s="395"/>
      <c r="N288" s="396"/>
      <c r="O288" s="396"/>
      <c r="P288" s="397"/>
    </row>
    <row r="289" spans="1:19" ht="12" hidden="1" customHeight="1" x14ac:dyDescent="0.2">
      <c r="A289" s="52"/>
      <c r="B289" s="46"/>
      <c r="C289" s="65"/>
      <c r="D289" s="46"/>
      <c r="E289" s="53"/>
      <c r="F289" s="164"/>
      <c r="G289" s="165"/>
      <c r="H289" s="165"/>
      <c r="I289" s="165"/>
      <c r="J289" s="61" t="s">
        <v>581</v>
      </c>
      <c r="K289" s="61" t="s">
        <v>597</v>
      </c>
      <c r="L289" s="62" t="s">
        <v>598</v>
      </c>
      <c r="M289" s="395"/>
      <c r="N289" s="396"/>
      <c r="O289" s="396"/>
      <c r="P289" s="397"/>
    </row>
    <row r="290" spans="1:19" ht="12" hidden="1" customHeight="1" x14ac:dyDescent="0.2">
      <c r="A290" s="52"/>
      <c r="B290" s="46"/>
      <c r="C290" s="65"/>
      <c r="D290" s="46"/>
      <c r="E290" s="53"/>
      <c r="F290" s="164"/>
      <c r="G290" s="165"/>
      <c r="H290" s="165"/>
      <c r="I290" s="165"/>
      <c r="J290" s="61"/>
      <c r="K290" s="61"/>
      <c r="L290" s="62"/>
      <c r="M290" s="395"/>
      <c r="N290" s="396"/>
      <c r="O290" s="396"/>
      <c r="P290" s="397"/>
    </row>
    <row r="291" spans="1:19" ht="12" hidden="1" customHeight="1" x14ac:dyDescent="0.2">
      <c r="A291" s="52"/>
      <c r="B291" s="46"/>
      <c r="C291" s="65" t="s">
        <v>599</v>
      </c>
      <c r="D291" s="46" t="s">
        <v>600</v>
      </c>
      <c r="E291" s="53"/>
      <c r="F291" s="164"/>
      <c r="G291" s="165"/>
      <c r="H291" s="165"/>
      <c r="I291" s="165"/>
      <c r="J291" s="63" t="s">
        <v>599</v>
      </c>
      <c r="K291" s="47" t="s">
        <v>601</v>
      </c>
      <c r="L291" s="64" t="s">
        <v>602</v>
      </c>
      <c r="M291" s="395"/>
      <c r="N291" s="396"/>
      <c r="O291" s="396"/>
      <c r="P291" s="397"/>
    </row>
    <row r="292" spans="1:19" ht="12" hidden="1" customHeight="1" x14ac:dyDescent="0.2">
      <c r="A292" s="52"/>
      <c r="B292" s="46"/>
      <c r="C292" s="65"/>
      <c r="D292" s="46" t="s">
        <v>192</v>
      </c>
      <c r="E292" s="53"/>
      <c r="F292" s="164"/>
      <c r="G292" s="178"/>
      <c r="H292" s="165"/>
      <c r="I292" s="165"/>
      <c r="J292" s="65" t="s">
        <v>599</v>
      </c>
      <c r="K292" s="61" t="s">
        <v>603</v>
      </c>
      <c r="L292" s="62" t="s">
        <v>604</v>
      </c>
      <c r="M292" s="395"/>
      <c r="N292" s="411"/>
      <c r="O292" s="396"/>
      <c r="P292" s="397"/>
    </row>
    <row r="293" spans="1:19" ht="12" hidden="1" customHeight="1" x14ac:dyDescent="0.2">
      <c r="A293" s="52"/>
      <c r="B293" s="46"/>
      <c r="C293" s="65"/>
      <c r="D293" s="46"/>
      <c r="E293" s="53"/>
      <c r="F293" s="164"/>
      <c r="G293" s="178"/>
      <c r="H293" s="165"/>
      <c r="I293" s="165"/>
      <c r="J293" s="65" t="s">
        <v>599</v>
      </c>
      <c r="K293" s="47" t="s">
        <v>605</v>
      </c>
      <c r="L293" s="64" t="s">
        <v>606</v>
      </c>
      <c r="M293" s="395"/>
      <c r="N293" s="411"/>
      <c r="O293" s="396"/>
      <c r="P293" s="397"/>
    </row>
    <row r="294" spans="1:19" s="46" customFormat="1" ht="12" hidden="1" customHeight="1" x14ac:dyDescent="0.2">
      <c r="A294" s="52"/>
      <c r="C294" s="65"/>
      <c r="E294" s="53"/>
      <c r="F294" s="164"/>
      <c r="G294" s="178"/>
      <c r="H294" s="165"/>
      <c r="I294" s="165"/>
      <c r="J294" s="65" t="s">
        <v>599</v>
      </c>
      <c r="K294" s="61" t="s">
        <v>607</v>
      </c>
      <c r="L294" s="62" t="s">
        <v>608</v>
      </c>
      <c r="M294" s="395"/>
      <c r="N294" s="411"/>
      <c r="O294" s="396"/>
      <c r="P294" s="397"/>
      <c r="Q294" s="288"/>
      <c r="R294" s="51"/>
      <c r="S294" s="51"/>
    </row>
    <row r="295" spans="1:19" ht="12" hidden="1" customHeight="1" x14ac:dyDescent="0.2">
      <c r="A295" s="52"/>
      <c r="B295" s="46"/>
      <c r="C295" s="65"/>
      <c r="D295" s="46"/>
      <c r="E295" s="53"/>
      <c r="F295" s="164"/>
      <c r="G295" s="178"/>
      <c r="H295" s="165"/>
      <c r="I295" s="165"/>
      <c r="J295" s="65" t="s">
        <v>599</v>
      </c>
      <c r="K295" s="61" t="s">
        <v>609</v>
      </c>
      <c r="L295" s="62" t="s">
        <v>610</v>
      </c>
      <c r="M295" s="395"/>
      <c r="N295" s="411"/>
      <c r="O295" s="396"/>
      <c r="P295" s="397"/>
    </row>
    <row r="296" spans="1:19" ht="12" hidden="1" customHeight="1" x14ac:dyDescent="0.2">
      <c r="A296" s="52"/>
      <c r="B296" s="46"/>
      <c r="C296" s="65"/>
      <c r="D296" s="46"/>
      <c r="E296" s="53"/>
      <c r="F296" s="164"/>
      <c r="G296" s="178"/>
      <c r="H296" s="165"/>
      <c r="I296" s="165"/>
      <c r="J296" s="65" t="s">
        <v>599</v>
      </c>
      <c r="K296" s="61" t="s">
        <v>611</v>
      </c>
      <c r="L296" s="62" t="s">
        <v>612</v>
      </c>
      <c r="M296" s="395"/>
      <c r="N296" s="411"/>
      <c r="O296" s="396"/>
      <c r="P296" s="397"/>
    </row>
    <row r="297" spans="1:19" ht="12" hidden="1" customHeight="1" x14ac:dyDescent="0.2">
      <c r="A297" s="52"/>
      <c r="B297" s="46"/>
      <c r="C297" s="65"/>
      <c r="D297" s="46" t="s">
        <v>192</v>
      </c>
      <c r="E297" s="53"/>
      <c r="F297" s="164"/>
      <c r="G297" s="178"/>
      <c r="H297" s="165"/>
      <c r="I297" s="165"/>
      <c r="J297" s="65" t="s">
        <v>599</v>
      </c>
      <c r="K297" s="61" t="s">
        <v>613</v>
      </c>
      <c r="L297" s="62" t="s">
        <v>614</v>
      </c>
      <c r="M297" s="395"/>
      <c r="N297" s="411"/>
      <c r="O297" s="396"/>
      <c r="P297" s="397"/>
    </row>
    <row r="298" spans="1:19" ht="12" hidden="1" customHeight="1" x14ac:dyDescent="0.2">
      <c r="A298" s="52"/>
      <c r="B298" s="46"/>
      <c r="C298" s="65"/>
      <c r="D298" s="46"/>
      <c r="E298" s="53"/>
      <c r="F298" s="164"/>
      <c r="G298" s="178"/>
      <c r="H298" s="165"/>
      <c r="I298" s="165"/>
      <c r="J298" s="65" t="s">
        <v>599</v>
      </c>
      <c r="K298" s="47" t="s">
        <v>615</v>
      </c>
      <c r="L298" s="64" t="s">
        <v>616</v>
      </c>
      <c r="M298" s="395"/>
      <c r="N298" s="411"/>
      <c r="O298" s="396"/>
      <c r="P298" s="397"/>
    </row>
    <row r="299" spans="1:19" ht="12" hidden="1" customHeight="1" x14ac:dyDescent="0.2">
      <c r="A299" s="92" t="s">
        <v>192</v>
      </c>
      <c r="B299" s="46"/>
      <c r="C299" s="65"/>
      <c r="D299" s="46"/>
      <c r="E299" s="53"/>
      <c r="F299" s="164"/>
      <c r="G299" s="178"/>
      <c r="H299" s="165"/>
      <c r="I299" s="165"/>
      <c r="J299" s="65" t="s">
        <v>599</v>
      </c>
      <c r="K299" s="61" t="s">
        <v>617</v>
      </c>
      <c r="L299" s="62" t="s">
        <v>618</v>
      </c>
      <c r="M299" s="395"/>
      <c r="N299" s="411"/>
      <c r="O299" s="396"/>
      <c r="P299" s="397"/>
    </row>
    <row r="300" spans="1:19" ht="12" hidden="1" customHeight="1" x14ac:dyDescent="0.2">
      <c r="A300" s="52"/>
      <c r="B300" s="46"/>
      <c r="C300" s="65"/>
      <c r="D300" s="46"/>
      <c r="E300" s="53"/>
      <c r="F300" s="164"/>
      <c r="G300" s="178"/>
      <c r="H300" s="165"/>
      <c r="I300" s="165"/>
      <c r="J300" s="61"/>
      <c r="K300" s="61"/>
      <c r="L300" s="62"/>
      <c r="M300" s="395"/>
      <c r="N300" s="411"/>
      <c r="O300" s="396"/>
      <c r="P300" s="397"/>
    </row>
    <row r="301" spans="1:19" ht="12" hidden="1" customHeight="1" x14ac:dyDescent="0.2">
      <c r="A301" s="52"/>
      <c r="B301" s="46"/>
      <c r="C301" s="46"/>
      <c r="D301" s="46"/>
      <c r="E301" s="53"/>
      <c r="F301" s="164"/>
      <c r="G301" s="165"/>
      <c r="H301" s="165"/>
      <c r="I301" s="165"/>
      <c r="J301" s="61"/>
      <c r="K301" s="62"/>
      <c r="L301" s="46"/>
      <c r="M301" s="395"/>
      <c r="N301" s="396"/>
      <c r="O301" s="396"/>
      <c r="P301" s="397"/>
    </row>
    <row r="302" spans="1:19" ht="12" hidden="1" customHeight="1" thickBot="1" x14ac:dyDescent="0.25">
      <c r="A302" s="77"/>
      <c r="B302" s="78"/>
      <c r="C302" s="78"/>
      <c r="D302" s="78"/>
      <c r="E302" s="79"/>
      <c r="F302" s="176"/>
      <c r="G302" s="179"/>
      <c r="H302" s="180"/>
      <c r="I302" s="180"/>
      <c r="J302" s="80"/>
      <c r="K302" s="82"/>
      <c r="L302" s="93"/>
      <c r="M302" s="412"/>
      <c r="N302" s="413"/>
      <c r="O302" s="414"/>
      <c r="P302" s="415"/>
    </row>
    <row r="303" spans="1:19" ht="12" hidden="1" customHeight="1" x14ac:dyDescent="0.2">
      <c r="A303" s="52"/>
      <c r="B303" s="46"/>
      <c r="C303" s="46"/>
      <c r="D303" s="46"/>
      <c r="E303" s="53"/>
      <c r="F303" s="164"/>
      <c r="G303" s="178"/>
      <c r="H303" s="165"/>
      <c r="I303" s="193"/>
      <c r="J303" s="65"/>
      <c r="K303" s="61"/>
      <c r="L303" s="62"/>
      <c r="M303" s="395"/>
      <c r="N303" s="411"/>
      <c r="O303" s="396"/>
      <c r="P303" s="397"/>
    </row>
    <row r="304" spans="1:19" ht="12" hidden="1" customHeight="1" x14ac:dyDescent="0.2">
      <c r="A304" s="52"/>
      <c r="B304" s="46"/>
      <c r="C304" s="65" t="s">
        <v>619</v>
      </c>
      <c r="D304" s="46" t="s">
        <v>620</v>
      </c>
      <c r="E304" s="53"/>
      <c r="F304" s="164"/>
      <c r="G304" s="178"/>
      <c r="H304" s="165"/>
      <c r="I304" s="193"/>
      <c r="J304" s="63" t="s">
        <v>619</v>
      </c>
      <c r="K304" s="47" t="s">
        <v>621</v>
      </c>
      <c r="L304" s="64" t="s">
        <v>622</v>
      </c>
      <c r="M304" s="395"/>
      <c r="N304" s="411"/>
      <c r="O304" s="396"/>
      <c r="P304" s="397"/>
    </row>
    <row r="305" spans="1:16" ht="12" hidden="1" customHeight="1" x14ac:dyDescent="0.2">
      <c r="A305" s="52"/>
      <c r="B305" s="46"/>
      <c r="C305" s="46"/>
      <c r="D305" s="46"/>
      <c r="E305" s="53"/>
      <c r="F305" s="164"/>
      <c r="G305" s="178"/>
      <c r="H305" s="165"/>
      <c r="I305" s="193"/>
      <c r="J305" s="65" t="s">
        <v>619</v>
      </c>
      <c r="K305" s="61" t="s">
        <v>623</v>
      </c>
      <c r="L305" s="62" t="s">
        <v>624</v>
      </c>
      <c r="M305" s="395"/>
      <c r="N305" s="411"/>
      <c r="O305" s="396"/>
      <c r="P305" s="397"/>
    </row>
    <row r="306" spans="1:16" ht="12" hidden="1" customHeight="1" x14ac:dyDescent="0.2">
      <c r="A306" s="52"/>
      <c r="B306" s="46"/>
      <c r="C306" s="46"/>
      <c r="D306" s="46"/>
      <c r="E306" s="53"/>
      <c r="F306" s="164"/>
      <c r="G306" s="178"/>
      <c r="H306" s="165"/>
      <c r="I306" s="193"/>
      <c r="J306" s="65" t="s">
        <v>619</v>
      </c>
      <c r="K306" s="61" t="s">
        <v>625</v>
      </c>
      <c r="L306" s="62" t="s">
        <v>626</v>
      </c>
      <c r="M306" s="395"/>
      <c r="N306" s="411"/>
      <c r="O306" s="396"/>
      <c r="P306" s="397"/>
    </row>
    <row r="307" spans="1:16" ht="12" hidden="1" customHeight="1" x14ac:dyDescent="0.2">
      <c r="A307" s="52"/>
      <c r="B307" s="46"/>
      <c r="C307" s="46"/>
      <c r="D307" s="46"/>
      <c r="E307" s="53"/>
      <c r="F307" s="164"/>
      <c r="G307" s="178"/>
      <c r="H307" s="165"/>
      <c r="I307" s="193"/>
      <c r="J307" s="47"/>
      <c r="K307" s="47"/>
      <c r="L307" s="46"/>
      <c r="M307" s="395"/>
      <c r="N307" s="411"/>
      <c r="O307" s="396"/>
      <c r="P307" s="397"/>
    </row>
    <row r="308" spans="1:16" ht="12" hidden="1" customHeight="1" x14ac:dyDescent="0.2">
      <c r="A308" s="52"/>
      <c r="B308" s="46"/>
      <c r="C308" s="46"/>
      <c r="D308" s="57"/>
      <c r="E308" s="58"/>
      <c r="F308" s="164"/>
      <c r="G308" s="178"/>
      <c r="H308" s="165"/>
      <c r="I308" s="193"/>
      <c r="J308" s="61"/>
      <c r="K308" s="61"/>
      <c r="L308" s="62"/>
      <c r="M308" s="395"/>
      <c r="N308" s="411"/>
      <c r="O308" s="396"/>
      <c r="P308" s="397"/>
    </row>
    <row r="309" spans="1:16" ht="12" hidden="1" customHeight="1" x14ac:dyDescent="0.2">
      <c r="A309" s="56">
        <v>3</v>
      </c>
      <c r="B309" s="57" t="s">
        <v>627</v>
      </c>
      <c r="C309" s="46"/>
      <c r="D309" s="57"/>
      <c r="E309" s="58"/>
      <c r="F309" s="164"/>
      <c r="G309" s="178"/>
      <c r="H309" s="165"/>
      <c r="I309" s="193"/>
      <c r="J309" s="47">
        <v>3</v>
      </c>
      <c r="K309" s="47">
        <v>4</v>
      </c>
      <c r="L309" s="83" t="s">
        <v>628</v>
      </c>
      <c r="M309" s="395"/>
      <c r="N309" s="411"/>
      <c r="O309" s="396"/>
      <c r="P309" s="397"/>
    </row>
    <row r="310" spans="1:16" ht="12" hidden="1" customHeight="1" x14ac:dyDescent="0.2">
      <c r="A310" s="52"/>
      <c r="B310" s="57" t="s">
        <v>192</v>
      </c>
      <c r="C310" s="57"/>
      <c r="D310" s="46"/>
      <c r="E310" s="53"/>
      <c r="F310" s="164"/>
      <c r="G310" s="178"/>
      <c r="H310" s="165"/>
      <c r="I310" s="193"/>
      <c r="J310" s="61"/>
      <c r="K310" s="61"/>
      <c r="L310" s="62"/>
      <c r="M310" s="395"/>
      <c r="N310" s="411"/>
      <c r="O310" s="396"/>
      <c r="P310" s="397"/>
    </row>
    <row r="311" spans="1:16" ht="12" hidden="1" customHeight="1" x14ac:dyDescent="0.2">
      <c r="A311" s="52"/>
      <c r="B311" s="63" t="s">
        <v>629</v>
      </c>
      <c r="C311" s="94" t="s">
        <v>630</v>
      </c>
      <c r="D311" s="46"/>
      <c r="E311" s="95"/>
      <c r="F311" s="164"/>
      <c r="G311" s="178"/>
      <c r="H311" s="165"/>
      <c r="I311" s="193"/>
      <c r="J311" s="47" t="s">
        <v>629</v>
      </c>
      <c r="K311" s="47" t="s">
        <v>631</v>
      </c>
      <c r="L311" s="83" t="s">
        <v>632</v>
      </c>
      <c r="M311" s="395"/>
      <c r="N311" s="411"/>
      <c r="O311" s="396"/>
      <c r="P311" s="397"/>
    </row>
    <row r="312" spans="1:16" ht="12" hidden="1" customHeight="1" x14ac:dyDescent="0.2">
      <c r="A312" s="52"/>
      <c r="B312" s="96"/>
      <c r="C312" s="46"/>
      <c r="D312" s="46"/>
      <c r="E312" s="53"/>
      <c r="F312" s="164"/>
      <c r="G312" s="178"/>
      <c r="H312" s="165"/>
      <c r="I312" s="193"/>
      <c r="J312" s="61" t="s">
        <v>629</v>
      </c>
      <c r="K312" s="61" t="s">
        <v>633</v>
      </c>
      <c r="L312" s="62" t="s">
        <v>634</v>
      </c>
      <c r="M312" s="395"/>
      <c r="N312" s="411"/>
      <c r="O312" s="396"/>
      <c r="P312" s="397"/>
    </row>
    <row r="313" spans="1:16" ht="12" hidden="1" customHeight="1" x14ac:dyDescent="0.2">
      <c r="A313" s="52"/>
      <c r="B313" s="46"/>
      <c r="C313" s="46"/>
      <c r="D313" s="46"/>
      <c r="E313" s="53"/>
      <c r="F313" s="164"/>
      <c r="G313" s="178"/>
      <c r="H313" s="165"/>
      <c r="I313" s="193"/>
      <c r="J313" s="61" t="s">
        <v>629</v>
      </c>
      <c r="K313" s="61" t="s">
        <v>635</v>
      </c>
      <c r="L313" s="62" t="s">
        <v>636</v>
      </c>
      <c r="M313" s="395"/>
      <c r="N313" s="411"/>
      <c r="O313" s="396"/>
      <c r="P313" s="397"/>
    </row>
    <row r="314" spans="1:16" ht="12" hidden="1" customHeight="1" x14ac:dyDescent="0.2">
      <c r="A314" s="52"/>
      <c r="B314" s="96"/>
      <c r="C314" s="46"/>
      <c r="D314" s="46"/>
      <c r="E314" s="53"/>
      <c r="F314" s="164"/>
      <c r="G314" s="178"/>
      <c r="H314" s="165"/>
      <c r="I314" s="193"/>
      <c r="J314" s="61" t="s">
        <v>629</v>
      </c>
      <c r="K314" s="61" t="s">
        <v>637</v>
      </c>
      <c r="L314" s="62" t="s">
        <v>638</v>
      </c>
      <c r="M314" s="395"/>
      <c r="N314" s="411"/>
      <c r="O314" s="396"/>
      <c r="P314" s="397"/>
    </row>
    <row r="315" spans="1:16" ht="12" hidden="1" customHeight="1" x14ac:dyDescent="0.2">
      <c r="A315" s="52"/>
      <c r="B315" s="96"/>
      <c r="C315" s="46"/>
      <c r="D315" s="46"/>
      <c r="E315" s="53"/>
      <c r="F315" s="164"/>
      <c r="G315" s="178"/>
      <c r="H315" s="165"/>
      <c r="I315" s="193"/>
      <c r="J315" s="61" t="s">
        <v>629</v>
      </c>
      <c r="K315" s="61" t="s">
        <v>639</v>
      </c>
      <c r="L315" s="62" t="s">
        <v>640</v>
      </c>
      <c r="M315" s="395"/>
      <c r="N315" s="411"/>
      <c r="O315" s="396"/>
      <c r="P315" s="397"/>
    </row>
    <row r="316" spans="1:16" ht="12" hidden="1" customHeight="1" x14ac:dyDescent="0.2">
      <c r="A316" s="52"/>
      <c r="B316" s="96"/>
      <c r="C316" s="46"/>
      <c r="D316" s="46"/>
      <c r="E316" s="53"/>
      <c r="F316" s="164"/>
      <c r="G316" s="178"/>
      <c r="H316" s="165"/>
      <c r="I316" s="193"/>
      <c r="J316" s="61" t="s">
        <v>629</v>
      </c>
      <c r="K316" s="61" t="s">
        <v>641</v>
      </c>
      <c r="L316" s="62" t="s">
        <v>642</v>
      </c>
      <c r="M316" s="395"/>
      <c r="N316" s="411"/>
      <c r="O316" s="396"/>
      <c r="P316" s="397"/>
    </row>
    <row r="317" spans="1:16" ht="12" hidden="1" customHeight="1" x14ac:dyDescent="0.2">
      <c r="A317" s="52"/>
      <c r="B317" s="96"/>
      <c r="C317" s="46"/>
      <c r="D317" s="46"/>
      <c r="E317" s="53"/>
      <c r="F317" s="164"/>
      <c r="G317" s="178"/>
      <c r="H317" s="165"/>
      <c r="I317" s="193"/>
      <c r="J317" s="61" t="s">
        <v>629</v>
      </c>
      <c r="K317" s="61" t="s">
        <v>643</v>
      </c>
      <c r="L317" s="62" t="s">
        <v>644</v>
      </c>
      <c r="M317" s="395"/>
      <c r="N317" s="411"/>
      <c r="O317" s="396"/>
      <c r="P317" s="397"/>
    </row>
    <row r="318" spans="1:16" ht="12" hidden="1" customHeight="1" x14ac:dyDescent="0.2">
      <c r="A318" s="52"/>
      <c r="B318" s="96"/>
      <c r="C318" s="46"/>
      <c r="D318" s="46"/>
      <c r="E318" s="53"/>
      <c r="F318" s="164"/>
      <c r="G318" s="178"/>
      <c r="H318" s="165"/>
      <c r="I318" s="193"/>
      <c r="J318" s="61" t="s">
        <v>629</v>
      </c>
      <c r="K318" s="61" t="s">
        <v>645</v>
      </c>
      <c r="L318" s="62" t="s">
        <v>646</v>
      </c>
      <c r="M318" s="395"/>
      <c r="N318" s="411"/>
      <c r="O318" s="396"/>
      <c r="P318" s="397"/>
    </row>
    <row r="319" spans="1:16" ht="12" hidden="1" customHeight="1" x14ac:dyDescent="0.2">
      <c r="A319" s="52"/>
      <c r="B319" s="96"/>
      <c r="C319" s="46"/>
      <c r="D319" s="46"/>
      <c r="E319" s="53"/>
      <c r="F319" s="164"/>
      <c r="G319" s="178"/>
      <c r="H319" s="165"/>
      <c r="I319" s="193"/>
      <c r="J319" s="61" t="s">
        <v>629</v>
      </c>
      <c r="K319" s="61" t="s">
        <v>647</v>
      </c>
      <c r="L319" s="62" t="s">
        <v>648</v>
      </c>
      <c r="M319" s="395"/>
      <c r="N319" s="411"/>
      <c r="O319" s="396"/>
      <c r="P319" s="397"/>
    </row>
    <row r="320" spans="1:16" ht="12" hidden="1" customHeight="1" x14ac:dyDescent="0.2">
      <c r="A320" s="52"/>
      <c r="B320" s="96"/>
      <c r="C320" s="46"/>
      <c r="D320" s="57"/>
      <c r="E320" s="58"/>
      <c r="F320" s="164"/>
      <c r="G320" s="178"/>
      <c r="H320" s="165"/>
      <c r="I320" s="193"/>
      <c r="J320" s="61"/>
      <c r="K320" s="61"/>
      <c r="L320" s="46"/>
      <c r="M320" s="395"/>
      <c r="N320" s="411"/>
      <c r="O320" s="396"/>
      <c r="P320" s="397"/>
    </row>
    <row r="321" spans="1:16" ht="12" hidden="1" customHeight="1" x14ac:dyDescent="0.2">
      <c r="A321" s="52"/>
      <c r="B321" s="91" t="s">
        <v>649</v>
      </c>
      <c r="C321" s="57" t="s">
        <v>650</v>
      </c>
      <c r="D321" s="97"/>
      <c r="E321" s="53"/>
      <c r="F321" s="164"/>
      <c r="G321" s="178"/>
      <c r="H321" s="165"/>
      <c r="I321" s="193"/>
      <c r="J321" s="47" t="s">
        <v>649</v>
      </c>
      <c r="K321" s="47" t="s">
        <v>651</v>
      </c>
      <c r="L321" s="83" t="s">
        <v>650</v>
      </c>
      <c r="M321" s="395"/>
      <c r="N321" s="411"/>
      <c r="O321" s="396"/>
      <c r="P321" s="397"/>
    </row>
    <row r="322" spans="1:16" ht="12" hidden="1" customHeight="1" x14ac:dyDescent="0.2">
      <c r="A322" s="52"/>
      <c r="B322" s="46"/>
      <c r="C322" s="46"/>
      <c r="D322" s="46"/>
      <c r="E322" s="53"/>
      <c r="F322" s="164"/>
      <c r="G322" s="178"/>
      <c r="H322" s="165"/>
      <c r="I322" s="193"/>
      <c r="J322" s="61" t="s">
        <v>649</v>
      </c>
      <c r="K322" s="61" t="s">
        <v>652</v>
      </c>
      <c r="L322" s="62" t="s">
        <v>653</v>
      </c>
      <c r="M322" s="395"/>
      <c r="N322" s="411"/>
      <c r="O322" s="396"/>
      <c r="P322" s="397"/>
    </row>
    <row r="323" spans="1:16" ht="12" hidden="1" customHeight="1" x14ac:dyDescent="0.2">
      <c r="A323" s="52"/>
      <c r="B323" s="46"/>
      <c r="C323" s="46"/>
      <c r="D323" s="46"/>
      <c r="E323" s="53"/>
      <c r="F323" s="164"/>
      <c r="G323" s="178"/>
      <c r="H323" s="165"/>
      <c r="I323" s="193"/>
      <c r="J323" s="61" t="s">
        <v>649</v>
      </c>
      <c r="K323" s="61" t="s">
        <v>654</v>
      </c>
      <c r="L323" s="62" t="s">
        <v>655</v>
      </c>
      <c r="M323" s="395"/>
      <c r="N323" s="411"/>
      <c r="O323" s="396"/>
      <c r="P323" s="397"/>
    </row>
    <row r="324" spans="1:16" ht="12" hidden="1" customHeight="1" x14ac:dyDescent="0.2">
      <c r="A324" s="52"/>
      <c r="B324" s="46"/>
      <c r="C324" s="46"/>
      <c r="D324" s="46"/>
      <c r="E324" s="53"/>
      <c r="F324" s="164"/>
      <c r="G324" s="178"/>
      <c r="H324" s="165"/>
      <c r="I324" s="193"/>
      <c r="J324" s="61" t="s">
        <v>649</v>
      </c>
      <c r="K324" s="61" t="s">
        <v>656</v>
      </c>
      <c r="L324" s="62" t="s">
        <v>657</v>
      </c>
      <c r="M324" s="395"/>
      <c r="N324" s="411"/>
      <c r="O324" s="396"/>
      <c r="P324" s="397"/>
    </row>
    <row r="325" spans="1:16" ht="12" hidden="1" customHeight="1" x14ac:dyDescent="0.2">
      <c r="A325" s="52"/>
      <c r="B325" s="46"/>
      <c r="C325" s="46"/>
      <c r="D325" s="46"/>
      <c r="E325" s="53"/>
      <c r="F325" s="164"/>
      <c r="G325" s="178"/>
      <c r="H325" s="165"/>
      <c r="I325" s="193"/>
      <c r="J325" s="61" t="s">
        <v>649</v>
      </c>
      <c r="K325" s="61" t="s">
        <v>658</v>
      </c>
      <c r="L325" s="62" t="s">
        <v>659</v>
      </c>
      <c r="M325" s="395"/>
      <c r="N325" s="411"/>
      <c r="O325" s="396"/>
      <c r="P325" s="397"/>
    </row>
    <row r="326" spans="1:16" ht="12" hidden="1" customHeight="1" x14ac:dyDescent="0.2">
      <c r="A326" s="52"/>
      <c r="B326" s="46"/>
      <c r="C326" s="46"/>
      <c r="D326" s="46"/>
      <c r="E326" s="53"/>
      <c r="F326" s="164"/>
      <c r="G326" s="178"/>
      <c r="H326" s="165"/>
      <c r="I326" s="193"/>
      <c r="J326" s="61" t="s">
        <v>649</v>
      </c>
      <c r="K326" s="61" t="s">
        <v>660</v>
      </c>
      <c r="L326" s="62" t="s">
        <v>661</v>
      </c>
      <c r="M326" s="395"/>
      <c r="N326" s="411"/>
      <c r="O326" s="396"/>
      <c r="P326" s="397"/>
    </row>
    <row r="327" spans="1:16" ht="12" hidden="1" customHeight="1" x14ac:dyDescent="0.2">
      <c r="A327" s="52"/>
      <c r="B327" s="46"/>
      <c r="C327" s="46"/>
      <c r="D327" s="46"/>
      <c r="E327" s="53"/>
      <c r="F327" s="164"/>
      <c r="G327" s="178"/>
      <c r="H327" s="165"/>
      <c r="I327" s="193"/>
      <c r="J327" s="61" t="s">
        <v>649</v>
      </c>
      <c r="K327" s="61" t="s">
        <v>662</v>
      </c>
      <c r="L327" s="62" t="s">
        <v>663</v>
      </c>
      <c r="M327" s="395"/>
      <c r="N327" s="411"/>
      <c r="O327" s="396"/>
      <c r="P327" s="397"/>
    </row>
    <row r="328" spans="1:16" ht="12" hidden="1" customHeight="1" x14ac:dyDescent="0.2">
      <c r="A328" s="52"/>
      <c r="B328" s="46"/>
      <c r="C328" s="46"/>
      <c r="D328" s="46"/>
      <c r="E328" s="53"/>
      <c r="F328" s="164"/>
      <c r="G328" s="178"/>
      <c r="H328" s="165"/>
      <c r="I328" s="193"/>
      <c r="J328" s="61" t="s">
        <v>649</v>
      </c>
      <c r="K328" s="61" t="s">
        <v>664</v>
      </c>
      <c r="L328" s="62" t="s">
        <v>665</v>
      </c>
      <c r="M328" s="395"/>
      <c r="N328" s="411"/>
      <c r="O328" s="396"/>
      <c r="P328" s="397"/>
    </row>
    <row r="329" spans="1:16" ht="12" hidden="1" customHeight="1" x14ac:dyDescent="0.2">
      <c r="A329" s="52"/>
      <c r="B329" s="46"/>
      <c r="C329" s="46"/>
      <c r="D329" s="46"/>
      <c r="E329" s="53"/>
      <c r="F329" s="164"/>
      <c r="G329" s="178"/>
      <c r="H329" s="165"/>
      <c r="I329" s="193"/>
      <c r="J329" s="61" t="s">
        <v>649</v>
      </c>
      <c r="K329" s="61" t="s">
        <v>666</v>
      </c>
      <c r="L329" s="62" t="s">
        <v>667</v>
      </c>
      <c r="M329" s="395"/>
      <c r="N329" s="411"/>
      <c r="O329" s="396"/>
      <c r="P329" s="397"/>
    </row>
    <row r="330" spans="1:16" ht="12" hidden="1" customHeight="1" x14ac:dyDescent="0.2">
      <c r="A330" s="52"/>
      <c r="B330" s="46"/>
      <c r="C330" s="46"/>
      <c r="D330" s="46"/>
      <c r="E330" s="53"/>
      <c r="F330" s="164"/>
      <c r="G330" s="178"/>
      <c r="H330" s="165"/>
      <c r="I330" s="193"/>
      <c r="J330" s="61"/>
      <c r="K330" s="61"/>
      <c r="L330" s="46"/>
      <c r="M330" s="395"/>
      <c r="N330" s="411"/>
      <c r="O330" s="396"/>
      <c r="P330" s="397"/>
    </row>
    <row r="331" spans="1:16" ht="12" hidden="1" customHeight="1" x14ac:dyDescent="0.2">
      <c r="A331" s="52"/>
      <c r="B331" s="63" t="s">
        <v>668</v>
      </c>
      <c r="C331" s="57" t="s">
        <v>669</v>
      </c>
      <c r="D331" s="46"/>
      <c r="E331" s="53"/>
      <c r="F331" s="164"/>
      <c r="G331" s="178"/>
      <c r="H331" s="165"/>
      <c r="I331" s="193"/>
      <c r="J331" s="47" t="s">
        <v>668</v>
      </c>
      <c r="K331" s="47">
        <v>8</v>
      </c>
      <c r="L331" s="83" t="s">
        <v>670</v>
      </c>
      <c r="M331" s="395"/>
      <c r="N331" s="411"/>
      <c r="O331" s="396"/>
      <c r="P331" s="397"/>
    </row>
    <row r="332" spans="1:16" ht="12" hidden="1" customHeight="1" x14ac:dyDescent="0.2">
      <c r="A332" s="52"/>
      <c r="B332" s="46"/>
      <c r="C332" s="46"/>
      <c r="D332" s="46"/>
      <c r="E332" s="53"/>
      <c r="F332" s="164"/>
      <c r="G332" s="178"/>
      <c r="H332" s="165"/>
      <c r="I332" s="193"/>
      <c r="J332" s="61"/>
      <c r="K332" s="61"/>
      <c r="L332" s="46"/>
      <c r="M332" s="395"/>
      <c r="N332" s="411"/>
      <c r="O332" s="396"/>
      <c r="P332" s="397"/>
    </row>
    <row r="333" spans="1:16" ht="12" hidden="1" customHeight="1" x14ac:dyDescent="0.2">
      <c r="A333" s="52"/>
      <c r="B333" s="46"/>
      <c r="C333" s="65" t="s">
        <v>671</v>
      </c>
      <c r="D333" s="46" t="s">
        <v>672</v>
      </c>
      <c r="E333" s="53"/>
      <c r="F333" s="164"/>
      <c r="G333" s="178"/>
      <c r="H333" s="165"/>
      <c r="I333" s="193"/>
      <c r="J333" s="61"/>
      <c r="K333" s="46"/>
      <c r="L333" s="46"/>
      <c r="M333" s="395"/>
      <c r="N333" s="411"/>
      <c r="O333" s="396"/>
      <c r="P333" s="397"/>
    </row>
    <row r="334" spans="1:16" ht="12" hidden="1" customHeight="1" x14ac:dyDescent="0.2">
      <c r="A334" s="52"/>
      <c r="B334" s="46"/>
      <c r="C334" s="46"/>
      <c r="D334" s="46"/>
      <c r="E334" s="53"/>
      <c r="F334" s="164"/>
      <c r="G334" s="178"/>
      <c r="H334" s="165"/>
      <c r="I334" s="193"/>
      <c r="J334" s="47" t="s">
        <v>671</v>
      </c>
      <c r="K334" s="47" t="s">
        <v>673</v>
      </c>
      <c r="L334" s="83" t="s">
        <v>674</v>
      </c>
      <c r="M334" s="395"/>
      <c r="N334" s="411"/>
      <c r="O334" s="396"/>
      <c r="P334" s="397"/>
    </row>
    <row r="335" spans="1:16" ht="12" hidden="1" customHeight="1" x14ac:dyDescent="0.2">
      <c r="A335" s="52"/>
      <c r="B335" s="46"/>
      <c r="C335" s="46"/>
      <c r="D335" s="46"/>
      <c r="E335" s="53"/>
      <c r="F335" s="164"/>
      <c r="G335" s="178"/>
      <c r="H335" s="165"/>
      <c r="I335" s="193"/>
      <c r="J335" s="61" t="s">
        <v>671</v>
      </c>
      <c r="K335" s="61" t="s">
        <v>675</v>
      </c>
      <c r="L335" s="62" t="s">
        <v>676</v>
      </c>
      <c r="M335" s="395"/>
      <c r="N335" s="411"/>
      <c r="O335" s="396"/>
      <c r="P335" s="397"/>
    </row>
    <row r="336" spans="1:16" ht="12" hidden="1" customHeight="1" x14ac:dyDescent="0.2">
      <c r="A336" s="52"/>
      <c r="B336" s="46"/>
      <c r="C336" s="46"/>
      <c r="D336" s="46"/>
      <c r="E336" s="53"/>
      <c r="F336" s="164"/>
      <c r="G336" s="178"/>
      <c r="H336" s="165"/>
      <c r="I336" s="193"/>
      <c r="J336" s="61" t="s">
        <v>671</v>
      </c>
      <c r="K336" s="61" t="s">
        <v>677</v>
      </c>
      <c r="L336" s="62" t="s">
        <v>678</v>
      </c>
      <c r="M336" s="395"/>
      <c r="N336" s="411"/>
      <c r="O336" s="396"/>
      <c r="P336" s="397"/>
    </row>
    <row r="337" spans="1:16" ht="12" hidden="1" customHeight="1" x14ac:dyDescent="0.2">
      <c r="A337" s="52"/>
      <c r="B337" s="46"/>
      <c r="C337" s="46"/>
      <c r="D337" s="46"/>
      <c r="E337" s="53"/>
      <c r="F337" s="164"/>
      <c r="G337" s="178"/>
      <c r="H337" s="165"/>
      <c r="I337" s="193"/>
      <c r="J337" s="47" t="s">
        <v>671</v>
      </c>
      <c r="K337" s="47" t="s">
        <v>679</v>
      </c>
      <c r="L337" s="83" t="s">
        <v>680</v>
      </c>
      <c r="M337" s="395"/>
      <c r="N337" s="411"/>
      <c r="O337" s="396"/>
      <c r="P337" s="397"/>
    </row>
    <row r="338" spans="1:16" ht="12" hidden="1" customHeight="1" x14ac:dyDescent="0.2">
      <c r="A338" s="52"/>
      <c r="B338" s="46"/>
      <c r="C338" s="46"/>
      <c r="D338" s="46"/>
      <c r="E338" s="53"/>
      <c r="F338" s="164"/>
      <c r="G338" s="178"/>
      <c r="H338" s="165"/>
      <c r="I338" s="193"/>
      <c r="J338" s="61" t="s">
        <v>671</v>
      </c>
      <c r="K338" s="61" t="s">
        <v>681</v>
      </c>
      <c r="L338" s="62" t="s">
        <v>682</v>
      </c>
      <c r="M338" s="395"/>
      <c r="N338" s="411"/>
      <c r="O338" s="396"/>
      <c r="P338" s="397"/>
    </row>
    <row r="339" spans="1:16" ht="12" hidden="1" customHeight="1" x14ac:dyDescent="0.2">
      <c r="A339" s="52"/>
      <c r="B339" s="46"/>
      <c r="C339" s="46"/>
      <c r="D339" s="46"/>
      <c r="E339" s="53"/>
      <c r="F339" s="164"/>
      <c r="G339" s="178"/>
      <c r="H339" s="165"/>
      <c r="I339" s="193"/>
      <c r="J339" s="61" t="s">
        <v>671</v>
      </c>
      <c r="K339" s="61" t="s">
        <v>683</v>
      </c>
      <c r="L339" s="62" t="s">
        <v>684</v>
      </c>
      <c r="M339" s="395"/>
      <c r="N339" s="411"/>
      <c r="O339" s="396"/>
      <c r="P339" s="397"/>
    </row>
    <row r="340" spans="1:16" ht="12" hidden="1" customHeight="1" x14ac:dyDescent="0.2">
      <c r="A340" s="52"/>
      <c r="B340" s="46"/>
      <c r="C340" s="46"/>
      <c r="D340" s="46"/>
      <c r="E340" s="53"/>
      <c r="F340" s="164"/>
      <c r="G340" s="178"/>
      <c r="H340" s="165"/>
      <c r="I340" s="193"/>
      <c r="J340" s="61" t="s">
        <v>671</v>
      </c>
      <c r="K340" s="61" t="s">
        <v>685</v>
      </c>
      <c r="L340" s="62" t="s">
        <v>686</v>
      </c>
      <c r="M340" s="395"/>
      <c r="N340" s="411"/>
      <c r="O340" s="396"/>
      <c r="P340" s="397"/>
    </row>
    <row r="341" spans="1:16" ht="12" hidden="1" customHeight="1" x14ac:dyDescent="0.2">
      <c r="A341" s="52"/>
      <c r="B341" s="46"/>
      <c r="C341" s="46"/>
      <c r="D341" s="46"/>
      <c r="E341" s="53"/>
      <c r="F341" s="164"/>
      <c r="G341" s="178"/>
      <c r="H341" s="165"/>
      <c r="I341" s="193"/>
      <c r="J341" s="61" t="s">
        <v>671</v>
      </c>
      <c r="K341" s="61" t="s">
        <v>687</v>
      </c>
      <c r="L341" s="62" t="s">
        <v>688</v>
      </c>
      <c r="M341" s="395"/>
      <c r="N341" s="411"/>
      <c r="O341" s="396"/>
      <c r="P341" s="397"/>
    </row>
    <row r="342" spans="1:16" ht="12" hidden="1" customHeight="1" x14ac:dyDescent="0.2">
      <c r="A342" s="52"/>
      <c r="B342" s="46"/>
      <c r="C342" s="46"/>
      <c r="D342" s="46"/>
      <c r="E342" s="53"/>
      <c r="F342" s="164"/>
      <c r="G342" s="178"/>
      <c r="H342" s="165"/>
      <c r="I342" s="193"/>
      <c r="J342" s="61" t="s">
        <v>671</v>
      </c>
      <c r="K342" s="61" t="s">
        <v>689</v>
      </c>
      <c r="L342" s="62" t="s">
        <v>690</v>
      </c>
      <c r="M342" s="395"/>
      <c r="N342" s="411"/>
      <c r="O342" s="396"/>
      <c r="P342" s="397"/>
    </row>
    <row r="343" spans="1:16" ht="12" hidden="1" customHeight="1" x14ac:dyDescent="0.2">
      <c r="A343" s="52"/>
      <c r="B343" s="46"/>
      <c r="C343" s="46"/>
      <c r="D343" s="46"/>
      <c r="E343" s="53"/>
      <c r="F343" s="164"/>
      <c r="G343" s="178"/>
      <c r="H343" s="165"/>
      <c r="I343" s="193"/>
      <c r="J343" s="61" t="s">
        <v>671</v>
      </c>
      <c r="K343" s="61" t="s">
        <v>691</v>
      </c>
      <c r="L343" s="62" t="s">
        <v>692</v>
      </c>
      <c r="M343" s="395"/>
      <c r="N343" s="411"/>
      <c r="O343" s="396"/>
      <c r="P343" s="397"/>
    </row>
    <row r="344" spans="1:16" ht="12" hidden="1" customHeight="1" x14ac:dyDescent="0.2">
      <c r="A344" s="52"/>
      <c r="B344" s="46"/>
      <c r="C344" s="46"/>
      <c r="D344" s="46"/>
      <c r="E344" s="53"/>
      <c r="F344" s="164"/>
      <c r="G344" s="178"/>
      <c r="H344" s="165"/>
      <c r="I344" s="193"/>
      <c r="J344" s="61" t="s">
        <v>671</v>
      </c>
      <c r="K344" s="61" t="s">
        <v>693</v>
      </c>
      <c r="L344" s="62" t="s">
        <v>694</v>
      </c>
      <c r="M344" s="395"/>
      <c r="N344" s="411"/>
      <c r="O344" s="396"/>
      <c r="P344" s="397"/>
    </row>
    <row r="345" spans="1:16" ht="12" hidden="1" customHeight="1" x14ac:dyDescent="0.2">
      <c r="A345" s="52"/>
      <c r="B345" s="46"/>
      <c r="C345" s="46"/>
      <c r="D345" s="46"/>
      <c r="E345" s="53"/>
      <c r="F345" s="194"/>
      <c r="G345" s="178"/>
      <c r="H345" s="165"/>
      <c r="I345" s="193"/>
      <c r="J345" s="98" t="s">
        <v>671</v>
      </c>
      <c r="K345" s="98" t="s">
        <v>695</v>
      </c>
      <c r="L345" s="99" t="s">
        <v>696</v>
      </c>
      <c r="M345" s="431"/>
      <c r="N345" s="411"/>
      <c r="O345" s="396"/>
      <c r="P345" s="397"/>
    </row>
    <row r="346" spans="1:16" ht="12" hidden="1" customHeight="1" x14ac:dyDescent="0.2">
      <c r="A346" s="52"/>
      <c r="B346" s="46"/>
      <c r="C346" s="46"/>
      <c r="D346" s="46"/>
      <c r="E346" s="53"/>
      <c r="F346" s="164"/>
      <c r="G346" s="178"/>
      <c r="H346" s="165"/>
      <c r="I346" s="193"/>
      <c r="J346" s="100" t="s">
        <v>671</v>
      </c>
      <c r="K346" s="100" t="s">
        <v>697</v>
      </c>
      <c r="L346" s="101" t="s">
        <v>698</v>
      </c>
      <c r="M346" s="395"/>
      <c r="N346" s="411"/>
      <c r="O346" s="396"/>
      <c r="P346" s="397"/>
    </row>
    <row r="347" spans="1:16" ht="12" hidden="1" customHeight="1" x14ac:dyDescent="0.2">
      <c r="A347" s="52"/>
      <c r="B347" s="46"/>
      <c r="C347" s="46"/>
      <c r="D347" s="46"/>
      <c r="E347" s="53"/>
      <c r="F347" s="164"/>
      <c r="G347" s="178"/>
      <c r="H347" s="165"/>
      <c r="I347" s="193"/>
      <c r="J347" s="61"/>
      <c r="K347" s="61"/>
      <c r="L347" s="62"/>
      <c r="M347" s="395"/>
      <c r="N347" s="411"/>
      <c r="O347" s="396"/>
      <c r="P347" s="397"/>
    </row>
    <row r="348" spans="1:16" ht="12" hidden="1" customHeight="1" x14ac:dyDescent="0.2">
      <c r="A348" s="52"/>
      <c r="B348" s="46"/>
      <c r="C348" s="65" t="s">
        <v>699</v>
      </c>
      <c r="D348" s="46" t="s">
        <v>700</v>
      </c>
      <c r="E348" s="53"/>
      <c r="F348" s="164"/>
      <c r="G348" s="178"/>
      <c r="H348" s="165"/>
      <c r="I348" s="193"/>
      <c r="J348" s="61"/>
      <c r="K348" s="61"/>
      <c r="L348" s="46"/>
      <c r="M348" s="395"/>
      <c r="N348" s="411"/>
      <c r="O348" s="396"/>
      <c r="P348" s="397"/>
    </row>
    <row r="349" spans="1:16" ht="12" hidden="1" customHeight="1" x14ac:dyDescent="0.2">
      <c r="A349" s="52"/>
      <c r="B349" s="46"/>
      <c r="C349" s="46"/>
      <c r="D349" s="46"/>
      <c r="E349" s="53"/>
      <c r="F349" s="164"/>
      <c r="G349" s="178"/>
      <c r="H349" s="165"/>
      <c r="I349" s="193"/>
      <c r="J349" s="47" t="s">
        <v>699</v>
      </c>
      <c r="K349" s="47" t="s">
        <v>673</v>
      </c>
      <c r="L349" s="83" t="s">
        <v>674</v>
      </c>
      <c r="M349" s="395"/>
      <c r="N349" s="411"/>
      <c r="O349" s="396"/>
      <c r="P349" s="397"/>
    </row>
    <row r="350" spans="1:16" ht="12" hidden="1" customHeight="1" x14ac:dyDescent="0.2">
      <c r="A350" s="52"/>
      <c r="B350" s="46"/>
      <c r="C350" s="46"/>
      <c r="D350" s="46"/>
      <c r="E350" s="53"/>
      <c r="F350" s="164"/>
      <c r="G350" s="178"/>
      <c r="H350" s="165"/>
      <c r="I350" s="193"/>
      <c r="J350" s="61" t="s">
        <v>699</v>
      </c>
      <c r="K350" s="61" t="s">
        <v>701</v>
      </c>
      <c r="L350" s="62" t="s">
        <v>702</v>
      </c>
      <c r="M350" s="395"/>
      <c r="N350" s="411"/>
      <c r="O350" s="396"/>
      <c r="P350" s="397"/>
    </row>
    <row r="351" spans="1:16" ht="12" hidden="1" customHeight="1" x14ac:dyDescent="0.2">
      <c r="A351" s="52"/>
      <c r="B351" s="46"/>
      <c r="C351" s="46"/>
      <c r="D351" s="46"/>
      <c r="E351" s="53"/>
      <c r="F351" s="164"/>
      <c r="G351" s="178"/>
      <c r="H351" s="165"/>
      <c r="I351" s="193"/>
      <c r="J351" s="61" t="s">
        <v>699</v>
      </c>
      <c r="K351" s="61" t="s">
        <v>703</v>
      </c>
      <c r="L351" s="62" t="s">
        <v>704</v>
      </c>
      <c r="M351" s="395"/>
      <c r="N351" s="411"/>
      <c r="O351" s="396"/>
      <c r="P351" s="397"/>
    </row>
    <row r="352" spans="1:16" ht="12" hidden="1" customHeight="1" x14ac:dyDescent="0.2">
      <c r="A352" s="52"/>
      <c r="B352" s="46"/>
      <c r="C352" s="46"/>
      <c r="D352" s="46"/>
      <c r="E352" s="53"/>
      <c r="F352" s="164"/>
      <c r="G352" s="178"/>
      <c r="H352" s="165"/>
      <c r="I352" s="193"/>
      <c r="J352" s="47" t="s">
        <v>699</v>
      </c>
      <c r="K352" s="47" t="s">
        <v>679</v>
      </c>
      <c r="L352" s="83" t="s">
        <v>680</v>
      </c>
      <c r="M352" s="395"/>
      <c r="N352" s="411"/>
      <c r="O352" s="396"/>
      <c r="P352" s="397"/>
    </row>
    <row r="353" spans="1:19" ht="12" hidden="1" customHeight="1" x14ac:dyDescent="0.2">
      <c r="A353" s="52"/>
      <c r="B353" s="46"/>
      <c r="C353" s="46"/>
      <c r="D353" s="46"/>
      <c r="E353" s="53"/>
      <c r="F353" s="164"/>
      <c r="G353" s="178"/>
      <c r="H353" s="165"/>
      <c r="I353" s="193"/>
      <c r="J353" s="61" t="s">
        <v>699</v>
      </c>
      <c r="K353" s="61" t="s">
        <v>705</v>
      </c>
      <c r="L353" s="62" t="s">
        <v>706</v>
      </c>
      <c r="M353" s="395"/>
      <c r="N353" s="411"/>
      <c r="O353" s="396"/>
      <c r="P353" s="397"/>
    </row>
    <row r="354" spans="1:19" ht="12" hidden="1" customHeight="1" x14ac:dyDescent="0.2">
      <c r="A354" s="52"/>
      <c r="B354" s="46"/>
      <c r="C354" s="46"/>
      <c r="D354" s="46"/>
      <c r="E354" s="53"/>
      <c r="F354" s="164"/>
      <c r="G354" s="178"/>
      <c r="H354" s="165"/>
      <c r="I354" s="193"/>
      <c r="J354" s="61"/>
      <c r="K354" s="61"/>
      <c r="L354" s="46"/>
      <c r="M354" s="395"/>
      <c r="N354" s="411"/>
      <c r="O354" s="396"/>
      <c r="P354" s="397"/>
    </row>
    <row r="355" spans="1:19" ht="12" hidden="1" customHeight="1" x14ac:dyDescent="0.2">
      <c r="A355" s="52"/>
      <c r="B355" s="63" t="s">
        <v>707</v>
      </c>
      <c r="C355" s="57" t="s">
        <v>708</v>
      </c>
      <c r="D355" s="57"/>
      <c r="E355" s="87"/>
      <c r="F355" s="164"/>
      <c r="G355" s="178"/>
      <c r="H355" s="165"/>
      <c r="I355" s="193"/>
      <c r="J355" s="47" t="s">
        <v>707</v>
      </c>
      <c r="K355" s="47" t="s">
        <v>709</v>
      </c>
      <c r="L355" s="83" t="s">
        <v>708</v>
      </c>
      <c r="M355" s="395"/>
      <c r="N355" s="411"/>
      <c r="O355" s="396"/>
      <c r="P355" s="397"/>
    </row>
    <row r="356" spans="1:19" ht="12" hidden="1" customHeight="1" x14ac:dyDescent="0.2">
      <c r="A356" s="52"/>
      <c r="B356" s="46"/>
      <c r="C356" s="46"/>
      <c r="D356" s="46"/>
      <c r="E356" s="53"/>
      <c r="F356" s="164"/>
      <c r="G356" s="178"/>
      <c r="H356" s="165"/>
      <c r="I356" s="193"/>
      <c r="J356" s="61" t="s">
        <v>707</v>
      </c>
      <c r="K356" s="61" t="s">
        <v>710</v>
      </c>
      <c r="L356" s="62" t="s">
        <v>711</v>
      </c>
      <c r="M356" s="395"/>
      <c r="N356" s="411"/>
      <c r="O356" s="396"/>
      <c r="P356" s="397"/>
    </row>
    <row r="357" spans="1:19" ht="12" hidden="1" customHeight="1" x14ac:dyDescent="0.2">
      <c r="A357" s="52"/>
      <c r="B357" s="46"/>
      <c r="C357" s="46"/>
      <c r="D357" s="46"/>
      <c r="E357" s="53" t="s">
        <v>192</v>
      </c>
      <c r="F357" s="164"/>
      <c r="G357" s="178"/>
      <c r="H357" s="165"/>
      <c r="I357" s="193"/>
      <c r="J357" s="61" t="s">
        <v>707</v>
      </c>
      <c r="K357" s="61" t="s">
        <v>712</v>
      </c>
      <c r="L357" s="62" t="s">
        <v>713</v>
      </c>
      <c r="M357" s="395"/>
      <c r="N357" s="411"/>
      <c r="O357" s="396"/>
      <c r="P357" s="397"/>
    </row>
    <row r="358" spans="1:19" ht="12" hidden="1" customHeight="1" x14ac:dyDescent="0.2">
      <c r="A358" s="52"/>
      <c r="B358" s="46"/>
      <c r="C358" s="46"/>
      <c r="D358" s="46"/>
      <c r="E358" s="53"/>
      <c r="F358" s="164"/>
      <c r="G358" s="178"/>
      <c r="H358" s="165"/>
      <c r="I358" s="193"/>
      <c r="J358" s="61"/>
      <c r="K358" s="61"/>
      <c r="L358" s="62"/>
      <c r="M358" s="395"/>
      <c r="N358" s="411"/>
      <c r="O358" s="396"/>
      <c r="P358" s="397"/>
      <c r="S358" s="51">
        <v>290</v>
      </c>
    </row>
    <row r="359" spans="1:19" ht="12" hidden="1" customHeight="1" x14ac:dyDescent="0.2">
      <c r="A359" s="52"/>
      <c r="B359" s="46"/>
      <c r="C359" s="46"/>
      <c r="D359" s="59"/>
      <c r="E359" s="58"/>
      <c r="F359" s="164"/>
      <c r="G359" s="178"/>
      <c r="H359" s="165"/>
      <c r="I359" s="193"/>
      <c r="J359" s="61" t="s">
        <v>192</v>
      </c>
      <c r="K359" s="47">
        <v>9</v>
      </c>
      <c r="L359" s="83" t="s">
        <v>409</v>
      </c>
      <c r="M359" s="395"/>
      <c r="N359" s="411"/>
      <c r="O359" s="396"/>
      <c r="P359" s="397"/>
    </row>
    <row r="360" spans="1:19" ht="12" hidden="1" customHeight="1" x14ac:dyDescent="0.2">
      <c r="A360" s="92">
        <v>4</v>
      </c>
      <c r="B360" s="59" t="s">
        <v>714</v>
      </c>
      <c r="C360" s="46"/>
      <c r="D360" s="46"/>
      <c r="E360" s="53"/>
      <c r="F360" s="164"/>
      <c r="G360" s="178"/>
      <c r="H360" s="165"/>
      <c r="I360" s="193"/>
      <c r="J360" s="61" t="s">
        <v>192</v>
      </c>
      <c r="K360" s="47" t="s">
        <v>715</v>
      </c>
      <c r="L360" s="83" t="s">
        <v>716</v>
      </c>
      <c r="M360" s="395"/>
      <c r="N360" s="411"/>
      <c r="O360" s="396"/>
      <c r="P360" s="397"/>
    </row>
    <row r="361" spans="1:19" ht="12" hidden="1" customHeight="1" x14ac:dyDescent="0.2">
      <c r="A361" s="52"/>
      <c r="B361" s="46"/>
      <c r="C361" s="46"/>
      <c r="D361" s="46"/>
      <c r="E361" s="53"/>
      <c r="F361" s="164"/>
      <c r="G361" s="178"/>
      <c r="H361" s="165"/>
      <c r="I361" s="193"/>
      <c r="J361" s="61">
        <v>4</v>
      </c>
      <c r="K361" s="61" t="s">
        <v>717</v>
      </c>
      <c r="L361" s="62" t="s">
        <v>718</v>
      </c>
      <c r="M361" s="395"/>
      <c r="N361" s="411"/>
      <c r="O361" s="396"/>
      <c r="P361" s="397"/>
    </row>
    <row r="362" spans="1:19" ht="12" hidden="1" customHeight="1" x14ac:dyDescent="0.2">
      <c r="A362" s="52"/>
      <c r="B362" s="46"/>
      <c r="C362" s="46"/>
      <c r="D362" s="46"/>
      <c r="E362" s="53"/>
      <c r="F362" s="164"/>
      <c r="G362" s="178"/>
      <c r="H362" s="165"/>
      <c r="I362" s="193"/>
      <c r="J362" s="61">
        <v>4</v>
      </c>
      <c r="K362" s="61" t="s">
        <v>719</v>
      </c>
      <c r="L362" s="62" t="s">
        <v>720</v>
      </c>
      <c r="M362" s="395"/>
      <c r="N362" s="411"/>
      <c r="O362" s="396"/>
      <c r="P362" s="397"/>
    </row>
    <row r="363" spans="1:19" ht="12" hidden="1" customHeight="1" thickBot="1" x14ac:dyDescent="0.25">
      <c r="A363" s="52"/>
      <c r="B363" s="46"/>
      <c r="C363" s="46"/>
      <c r="D363" s="46"/>
      <c r="E363" s="53"/>
      <c r="F363" s="164"/>
      <c r="G363" s="178"/>
      <c r="H363" s="165"/>
      <c r="I363" s="193"/>
      <c r="J363" s="65"/>
      <c r="K363" s="46"/>
      <c r="L363" s="46"/>
      <c r="M363" s="395"/>
      <c r="N363" s="411"/>
      <c r="O363" s="396"/>
      <c r="P363" s="397"/>
    </row>
    <row r="364" spans="1:19" s="73" customFormat="1" ht="21.75" customHeight="1" thickBot="1" x14ac:dyDescent="0.3">
      <c r="A364" s="159"/>
      <c r="B364" s="712" t="s">
        <v>721</v>
      </c>
      <c r="C364" s="702"/>
      <c r="D364" s="702"/>
      <c r="E364" s="702"/>
      <c r="F364" s="441">
        <f>SUM(G364:I364)</f>
        <v>1126188045.3499999</v>
      </c>
      <c r="G364" s="442">
        <f>+G8+G240</f>
        <v>371634717.01999998</v>
      </c>
      <c r="H364" s="441">
        <f>+H8+H240</f>
        <v>397549538.18000001</v>
      </c>
      <c r="I364" s="441">
        <f>+I8+I240</f>
        <v>357003790.14999998</v>
      </c>
      <c r="J364" s="102"/>
      <c r="K364" s="102"/>
      <c r="L364" s="203" t="s">
        <v>721</v>
      </c>
      <c r="M364" s="434">
        <f>+M12+M50+M113+M155+M162+M196+M241+M280+M309+M331+M359</f>
        <v>1126188045.3499999</v>
      </c>
      <c r="N364" s="435">
        <f t="shared" ref="N364:P364" si="57">+N12+N50+N113+N155+N162+N196+N241+N280+N309+N331+N359</f>
        <v>371634717.01999998</v>
      </c>
      <c r="O364" s="435">
        <f>+O12+O50+O113+O155+O162+O196+O241+O280+O309+O331+O359</f>
        <v>397549538.17999995</v>
      </c>
      <c r="P364" s="436">
        <f t="shared" si="57"/>
        <v>357003790.14999998</v>
      </c>
      <c r="Q364" s="407"/>
    </row>
    <row r="366" spans="1:19" ht="11.25" x14ac:dyDescent="0.2">
      <c r="G366" s="195"/>
      <c r="H366" s="195"/>
      <c r="I366" s="195"/>
    </row>
    <row r="367" spans="1:19" s="55" customFormat="1" ht="12.75" x14ac:dyDescent="0.2">
      <c r="B367" s="103"/>
      <c r="C367" s="104" t="s">
        <v>722</v>
      </c>
      <c r="D367" s="104"/>
      <c r="E367" s="104"/>
      <c r="F367" s="197"/>
      <c r="G367" s="198"/>
      <c r="H367" s="198"/>
      <c r="I367" s="191"/>
      <c r="J367" s="54"/>
      <c r="K367" s="104"/>
      <c r="M367" s="438"/>
      <c r="N367" s="439"/>
      <c r="O367" s="439"/>
      <c r="P367" s="438"/>
      <c r="Q367" s="289"/>
    </row>
    <row r="368" spans="1:19" ht="12" customHeight="1" x14ac:dyDescent="0.2">
      <c r="B368" s="704"/>
      <c r="C368" s="704"/>
      <c r="D368" s="704"/>
      <c r="E368" s="704"/>
      <c r="F368" s="704"/>
      <c r="G368" s="704"/>
      <c r="H368" s="704"/>
      <c r="I368" s="704"/>
    </row>
    <row r="369" spans="1:20" ht="12" customHeight="1" x14ac:dyDescent="0.2">
      <c r="B369" s="105"/>
    </row>
    <row r="370" spans="1:20" ht="16.5" customHeight="1" x14ac:dyDescent="0.2"/>
    <row r="371" spans="1:20" ht="12" customHeight="1" x14ac:dyDescent="0.2">
      <c r="C371" s="106"/>
    </row>
    <row r="372" spans="1:20" s="55" customFormat="1" ht="34.5" customHeight="1" x14ac:dyDescent="0.2">
      <c r="A372" s="51"/>
      <c r="B372" s="51"/>
      <c r="C372" s="107" t="s">
        <v>723</v>
      </c>
      <c r="D372" s="51"/>
      <c r="E372" s="51"/>
      <c r="F372" s="195"/>
      <c r="G372" s="162"/>
      <c r="H372" s="162"/>
      <c r="I372" s="196"/>
      <c r="J372" s="54"/>
      <c r="L372" s="51"/>
      <c r="M372" s="437"/>
      <c r="N372" s="393"/>
      <c r="O372" s="393"/>
      <c r="P372" s="437"/>
      <c r="Q372" s="288"/>
      <c r="R372" s="51"/>
      <c r="S372" s="51"/>
      <c r="T372" s="51"/>
    </row>
    <row r="373" spans="1:20" s="55" customFormat="1" ht="51" customHeight="1" x14ac:dyDescent="0.2">
      <c r="A373" s="51"/>
      <c r="B373" s="51"/>
      <c r="C373" s="106"/>
      <c r="D373" s="51"/>
      <c r="E373" s="51"/>
      <c r="F373" s="195"/>
      <c r="G373" s="162"/>
      <c r="H373" s="162"/>
      <c r="I373" s="196"/>
      <c r="J373" s="54"/>
      <c r="L373" s="51"/>
      <c r="M373" s="437"/>
      <c r="N373" s="393"/>
      <c r="O373" s="393"/>
      <c r="P373" s="437"/>
      <c r="Q373" s="288"/>
      <c r="R373" s="51"/>
      <c r="S373" s="51"/>
      <c r="T373" s="51"/>
    </row>
    <row r="374" spans="1:20" s="55" customFormat="1" ht="48.75" customHeight="1" x14ac:dyDescent="0.2">
      <c r="A374" s="51"/>
      <c r="B374" s="51"/>
      <c r="C374" s="699"/>
      <c r="D374" s="699"/>
      <c r="E374" s="699"/>
      <c r="F374" s="699"/>
      <c r="G374" s="699"/>
      <c r="H374" s="699"/>
      <c r="I374" s="699"/>
      <c r="J374" s="54"/>
      <c r="L374" s="51"/>
      <c r="M374" s="437"/>
      <c r="N374" s="393"/>
      <c r="O374" s="393"/>
      <c r="P374" s="437"/>
      <c r="Q374" s="288"/>
      <c r="R374" s="51"/>
      <c r="S374" s="51"/>
      <c r="T374" s="51"/>
    </row>
    <row r="375" spans="1:20" s="55" customFormat="1" ht="12" customHeight="1" x14ac:dyDescent="0.2">
      <c r="A375" s="51"/>
      <c r="B375" s="51"/>
      <c r="C375" s="60"/>
      <c r="D375" s="60"/>
      <c r="E375" s="60"/>
      <c r="F375" s="195"/>
      <c r="G375" s="162"/>
      <c r="H375" s="162"/>
      <c r="I375" s="196"/>
      <c r="J375" s="54"/>
      <c r="L375" s="51"/>
      <c r="M375" s="437"/>
      <c r="N375" s="393"/>
      <c r="O375" s="393"/>
      <c r="P375" s="437"/>
      <c r="Q375" s="288"/>
      <c r="R375" s="51"/>
      <c r="S375" s="51"/>
      <c r="T375" s="51"/>
    </row>
    <row r="376" spans="1:20" s="55" customFormat="1" ht="12" customHeight="1" x14ac:dyDescent="0.2">
      <c r="A376" s="51"/>
      <c r="B376" s="51"/>
      <c r="C376" s="60"/>
      <c r="D376" s="60"/>
      <c r="E376" s="60"/>
      <c r="F376" s="195"/>
      <c r="G376" s="162"/>
      <c r="H376" s="162"/>
      <c r="I376" s="196"/>
      <c r="J376" s="54"/>
      <c r="L376" s="51"/>
      <c r="M376" s="437"/>
      <c r="N376" s="393"/>
      <c r="O376" s="393"/>
      <c r="P376" s="437"/>
      <c r="Q376" s="288"/>
      <c r="R376" s="51"/>
      <c r="S376" s="51"/>
      <c r="T376" s="51"/>
    </row>
    <row r="377" spans="1:20" s="55" customFormat="1" ht="42.75" customHeight="1" x14ac:dyDescent="0.2">
      <c r="A377" s="51"/>
      <c r="B377" s="51"/>
      <c r="C377" s="699"/>
      <c r="D377" s="699"/>
      <c r="E377" s="699"/>
      <c r="F377" s="699"/>
      <c r="G377" s="699"/>
      <c r="H377" s="699"/>
      <c r="I377" s="699"/>
      <c r="J377" s="54"/>
      <c r="L377" s="51"/>
      <c r="M377" s="437"/>
      <c r="N377" s="393"/>
      <c r="O377" s="393"/>
      <c r="P377" s="437"/>
      <c r="Q377" s="288"/>
      <c r="R377" s="51"/>
      <c r="S377" s="51"/>
      <c r="T377" s="51"/>
    </row>
    <row r="378" spans="1:20" s="55" customFormat="1" ht="12" customHeight="1" x14ac:dyDescent="0.2">
      <c r="A378" s="51"/>
      <c r="B378" s="51"/>
      <c r="C378" s="60"/>
      <c r="D378" s="60"/>
      <c r="E378" s="60"/>
      <c r="F378" s="195"/>
      <c r="G378" s="162"/>
      <c r="H378" s="162"/>
      <c r="I378" s="196"/>
      <c r="J378" s="54"/>
      <c r="L378" s="51"/>
      <c r="M378" s="437"/>
      <c r="N378" s="393"/>
      <c r="O378" s="393"/>
      <c r="P378" s="437"/>
      <c r="Q378" s="288"/>
      <c r="R378" s="51"/>
      <c r="S378" s="51"/>
      <c r="T378" s="51"/>
    </row>
    <row r="379" spans="1:20" s="55" customFormat="1" ht="12" customHeight="1" x14ac:dyDescent="0.2">
      <c r="A379" s="51"/>
      <c r="B379" s="51"/>
      <c r="C379" s="60"/>
      <c r="D379" s="60"/>
      <c r="E379" s="60"/>
      <c r="F379" s="195"/>
      <c r="G379" s="162"/>
      <c r="H379" s="162"/>
      <c r="I379" s="196"/>
      <c r="J379" s="54"/>
      <c r="L379" s="51"/>
      <c r="M379" s="437"/>
      <c r="N379" s="393"/>
      <c r="O379" s="393"/>
      <c r="P379" s="437"/>
      <c r="Q379" s="288"/>
      <c r="R379" s="51"/>
      <c r="S379" s="51"/>
      <c r="T379" s="51"/>
    </row>
    <row r="380" spans="1:20" s="55" customFormat="1" ht="31.5" customHeight="1" x14ac:dyDescent="0.2">
      <c r="A380" s="51"/>
      <c r="B380" s="51"/>
      <c r="C380" s="699"/>
      <c r="D380" s="699"/>
      <c r="E380" s="699"/>
      <c r="F380" s="699"/>
      <c r="G380" s="699"/>
      <c r="H380" s="699"/>
      <c r="I380" s="699"/>
      <c r="J380" s="54"/>
      <c r="L380" s="51"/>
      <c r="M380" s="437"/>
      <c r="N380" s="393"/>
      <c r="O380" s="393"/>
      <c r="P380" s="437"/>
      <c r="Q380" s="288"/>
      <c r="R380" s="51"/>
      <c r="S380" s="51"/>
      <c r="T380" s="51"/>
    </row>
  </sheetData>
  <mergeCells count="9">
    <mergeCell ref="C374:I374"/>
    <mergeCell ref="C377:I377"/>
    <mergeCell ref="C380:I380"/>
    <mergeCell ref="A2:P2"/>
    <mergeCell ref="A3:P3"/>
    <mergeCell ref="A4:P4"/>
    <mergeCell ref="A6:E6"/>
    <mergeCell ref="B364:E364"/>
    <mergeCell ref="B368:I368"/>
  </mergeCells>
  <printOptions horizontalCentered="1"/>
  <pageMargins left="0.19685039370078741" right="0.19685039370078741" top="0.59055118110236227" bottom="0.39370078740157483" header="0.19685039370078741" footer="0.19685039370078741"/>
  <pageSetup paperSize="9" fitToHeight="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80"/>
  <sheetViews>
    <sheetView showGridLines="0" topLeftCell="J1" zoomScale="120" zoomScaleNormal="120" workbookViewId="0">
      <pane ySplit="6" topLeftCell="A254" activePane="bottomLeft" state="frozen"/>
      <selection pane="bottomLeft" activeCell="J12" sqref="J12"/>
    </sheetView>
  </sheetViews>
  <sheetFormatPr baseColWidth="10" defaultColWidth="11.42578125" defaultRowHeight="12" customHeight="1" x14ac:dyDescent="0.2"/>
  <cols>
    <col min="1" max="1" width="2.28515625" style="51" customWidth="1"/>
    <col min="2" max="2" width="4.7109375" style="51" customWidth="1"/>
    <col min="3" max="3" width="5.28515625" style="51" customWidth="1"/>
    <col min="4" max="4" width="5.7109375" style="51" customWidth="1"/>
    <col min="5" max="5" width="26.28515625" style="51" customWidth="1"/>
    <col min="6" max="6" width="11.5703125" style="195" customWidth="1"/>
    <col min="7" max="8" width="12.85546875" style="162" customWidth="1"/>
    <col min="9" max="9" width="12.85546875" style="196" customWidth="1"/>
    <col min="10" max="10" width="8" style="54" customWidth="1"/>
    <col min="11" max="11" width="8.42578125" style="55" customWidth="1"/>
    <col min="12" max="12" width="33.28515625" style="51" customWidth="1"/>
    <col min="13" max="13" width="12" style="437" customWidth="1"/>
    <col min="14" max="14" width="14" style="393" customWidth="1"/>
    <col min="15" max="15" width="13.140625" style="393" customWidth="1"/>
    <col min="16" max="16" width="13" style="437" customWidth="1"/>
    <col min="17" max="17" width="11.42578125" style="288"/>
    <col min="18" max="16384" width="11.42578125" style="51"/>
  </cols>
  <sheetData>
    <row r="2" spans="1:17" s="46" customFormat="1" x14ac:dyDescent="0.2">
      <c r="A2" s="700" t="s">
        <v>1235</v>
      </c>
      <c r="B2" s="700"/>
      <c r="C2" s="700"/>
      <c r="D2" s="700"/>
      <c r="E2" s="700"/>
      <c r="F2" s="700"/>
      <c r="G2" s="700"/>
      <c r="H2" s="700"/>
      <c r="I2" s="700"/>
      <c r="J2" s="700"/>
      <c r="K2" s="700"/>
      <c r="L2" s="700"/>
      <c r="M2" s="700"/>
      <c r="N2" s="700"/>
      <c r="O2" s="700"/>
      <c r="P2" s="700"/>
      <c r="Q2" s="120"/>
    </row>
    <row r="3" spans="1:17" s="46" customFormat="1" x14ac:dyDescent="0.2">
      <c r="A3" s="700" t="s">
        <v>1092</v>
      </c>
      <c r="B3" s="700"/>
      <c r="C3" s="700"/>
      <c r="D3" s="700"/>
      <c r="E3" s="700"/>
      <c r="F3" s="700"/>
      <c r="G3" s="700"/>
      <c r="H3" s="700"/>
      <c r="I3" s="700"/>
      <c r="J3" s="700"/>
      <c r="K3" s="700"/>
      <c r="L3" s="700"/>
      <c r="M3" s="700"/>
      <c r="N3" s="700"/>
      <c r="O3" s="700"/>
      <c r="P3" s="700"/>
      <c r="Q3" s="120"/>
    </row>
    <row r="4" spans="1:17" s="46" customFormat="1" x14ac:dyDescent="0.2">
      <c r="A4" s="700" t="s">
        <v>1093</v>
      </c>
      <c r="B4" s="700"/>
      <c r="C4" s="700"/>
      <c r="D4" s="700"/>
      <c r="E4" s="700"/>
      <c r="F4" s="700"/>
      <c r="G4" s="700"/>
      <c r="H4" s="700"/>
      <c r="I4" s="700"/>
      <c r="J4" s="700"/>
      <c r="K4" s="700"/>
      <c r="L4" s="700"/>
      <c r="M4" s="700"/>
      <c r="N4" s="700"/>
      <c r="O4" s="700"/>
      <c r="P4" s="700"/>
      <c r="Q4" s="120"/>
    </row>
    <row r="5" spans="1:17" s="46" customFormat="1" ht="15" customHeight="1" x14ac:dyDescent="0.2">
      <c r="F5" s="161"/>
      <c r="G5" s="162"/>
      <c r="H5" s="162"/>
      <c r="I5" s="162"/>
      <c r="J5" s="47"/>
      <c r="K5" s="48"/>
      <c r="M5" s="393"/>
      <c r="N5" s="393"/>
      <c r="O5" s="393"/>
      <c r="P5" s="393"/>
      <c r="Q5" s="120"/>
    </row>
    <row r="6" spans="1:17" ht="64.5" customHeight="1" x14ac:dyDescent="0.2">
      <c r="A6" s="701" t="s">
        <v>214</v>
      </c>
      <c r="B6" s="701"/>
      <c r="C6" s="701"/>
      <c r="D6" s="701"/>
      <c r="E6" s="701"/>
      <c r="F6" s="163" t="s">
        <v>215</v>
      </c>
      <c r="G6" s="163" t="s">
        <v>216</v>
      </c>
      <c r="H6" s="163" t="s">
        <v>217</v>
      </c>
      <c r="I6" s="163" t="s">
        <v>218</v>
      </c>
      <c r="J6" s="49" t="s">
        <v>219</v>
      </c>
      <c r="K6" s="50" t="s">
        <v>220</v>
      </c>
      <c r="L6" s="293" t="s">
        <v>221</v>
      </c>
      <c r="M6" s="394" t="s">
        <v>215</v>
      </c>
      <c r="N6" s="394" t="s">
        <v>216</v>
      </c>
      <c r="O6" s="394" t="s">
        <v>217</v>
      </c>
      <c r="P6" s="394" t="s">
        <v>218</v>
      </c>
    </row>
    <row r="7" spans="1:17" ht="12" customHeight="1" x14ac:dyDescent="0.2">
      <c r="A7" s="52"/>
      <c r="B7" s="46"/>
      <c r="C7" s="46"/>
      <c r="D7" s="46"/>
      <c r="E7" s="53"/>
      <c r="F7" s="164"/>
      <c r="G7" s="165"/>
      <c r="H7" s="165"/>
      <c r="I7" s="166"/>
      <c r="J7" s="61"/>
      <c r="K7" s="62"/>
      <c r="L7" s="46"/>
      <c r="M7" s="395"/>
      <c r="N7" s="396"/>
      <c r="O7" s="396"/>
      <c r="P7" s="397"/>
    </row>
    <row r="8" spans="1:17" s="60" customFormat="1" ht="12" customHeight="1" x14ac:dyDescent="0.2">
      <c r="A8" s="56" t="s">
        <v>222</v>
      </c>
      <c r="B8" s="57" t="s">
        <v>223</v>
      </c>
      <c r="C8" s="57"/>
      <c r="D8" s="57"/>
      <c r="E8" s="58"/>
      <c r="F8" s="167">
        <f>+G8+H8+I8</f>
        <v>1084513708.29</v>
      </c>
      <c r="G8" s="168">
        <f>+G10+G166+G196</f>
        <v>371634717.01999998</v>
      </c>
      <c r="H8" s="168">
        <f t="shared" ref="H8:I8" si="0">+H10+H166+H196</f>
        <v>355875201.12</v>
      </c>
      <c r="I8" s="168">
        <f t="shared" si="0"/>
        <v>357003790.14999998</v>
      </c>
      <c r="J8" s="47"/>
      <c r="K8" s="59"/>
      <c r="L8" s="57"/>
      <c r="M8" s="395"/>
      <c r="N8" s="398"/>
      <c r="O8" s="398"/>
      <c r="P8" s="399"/>
      <c r="Q8" s="400"/>
    </row>
    <row r="9" spans="1:17" ht="12" customHeight="1" x14ac:dyDescent="0.2">
      <c r="A9" s="52"/>
      <c r="B9" s="46"/>
      <c r="C9" s="46"/>
      <c r="D9" s="46"/>
      <c r="E9" s="53"/>
      <c r="F9" s="164"/>
      <c r="G9" s="165"/>
      <c r="H9" s="165"/>
      <c r="I9" s="165"/>
      <c r="J9" s="61"/>
      <c r="K9" s="62"/>
      <c r="L9" s="46"/>
      <c r="M9" s="395"/>
      <c r="N9" s="396"/>
      <c r="O9" s="396"/>
      <c r="P9" s="397"/>
    </row>
    <row r="10" spans="1:17" ht="12" customHeight="1" x14ac:dyDescent="0.2">
      <c r="A10" s="52"/>
      <c r="B10" s="63" t="s">
        <v>224</v>
      </c>
      <c r="C10" s="57" t="s">
        <v>225</v>
      </c>
      <c r="D10" s="57"/>
      <c r="E10" s="58"/>
      <c r="F10" s="167">
        <f>+G10+H10+I10</f>
        <v>591797341.76999998</v>
      </c>
      <c r="G10" s="168">
        <f>+G12+G50</f>
        <v>245150473.67999998</v>
      </c>
      <c r="H10" s="168">
        <f t="shared" ref="H10:I10" si="1">+H12+H50</f>
        <v>346646868.09000003</v>
      </c>
      <c r="I10" s="168">
        <f t="shared" si="1"/>
        <v>0</v>
      </c>
      <c r="J10" s="61"/>
      <c r="K10" s="62"/>
      <c r="L10" s="46"/>
      <c r="M10" s="395"/>
      <c r="N10" s="396"/>
      <c r="O10" s="396"/>
      <c r="P10" s="397"/>
    </row>
    <row r="11" spans="1:17" ht="12" customHeight="1" x14ac:dyDescent="0.2">
      <c r="A11" s="52"/>
      <c r="B11" s="46"/>
      <c r="C11" s="46"/>
      <c r="D11" s="46"/>
      <c r="E11" s="53"/>
      <c r="F11" s="164"/>
      <c r="G11" s="165"/>
      <c r="H11" s="165"/>
      <c r="I11" s="165"/>
      <c r="J11" s="61"/>
      <c r="K11" s="62"/>
      <c r="L11" s="46"/>
      <c r="M11" s="395"/>
      <c r="N11" s="396"/>
      <c r="O11" s="396"/>
      <c r="P11" s="397"/>
    </row>
    <row r="12" spans="1:17" ht="12" customHeight="1" x14ac:dyDescent="0.2">
      <c r="A12" s="52"/>
      <c r="B12" s="46"/>
      <c r="C12" s="63" t="s">
        <v>226</v>
      </c>
      <c r="D12" s="57" t="s">
        <v>227</v>
      </c>
      <c r="E12" s="58"/>
      <c r="F12" s="169">
        <f>+G12+H12+I12</f>
        <v>515922810.83999997</v>
      </c>
      <c r="G12" s="170">
        <f>+G14+G36</f>
        <v>240744218.15999997</v>
      </c>
      <c r="H12" s="170">
        <f t="shared" ref="H12:I12" si="2">+H14+H36</f>
        <v>275178592.68000001</v>
      </c>
      <c r="I12" s="170">
        <f t="shared" si="2"/>
        <v>0</v>
      </c>
      <c r="J12" s="63" t="s">
        <v>226</v>
      </c>
      <c r="K12" s="63">
        <v>0</v>
      </c>
      <c r="L12" s="64" t="s">
        <v>227</v>
      </c>
      <c r="M12" s="401">
        <f>+M15+M21+M27+M37+M43</f>
        <v>515922810.83999997</v>
      </c>
      <c r="N12" s="402">
        <f t="shared" ref="N12:P12" si="3">+N15+N21+N27+N37+N43</f>
        <v>240744218.15999997</v>
      </c>
      <c r="O12" s="402">
        <f>+O15+O21+O27+O37+O43</f>
        <v>275178592.68000001</v>
      </c>
      <c r="P12" s="403">
        <f t="shared" si="3"/>
        <v>0</v>
      </c>
    </row>
    <row r="13" spans="1:17" ht="12" customHeight="1" x14ac:dyDescent="0.2">
      <c r="A13" s="52"/>
      <c r="B13" s="46"/>
      <c r="C13" s="46"/>
      <c r="D13" s="46"/>
      <c r="E13" s="53"/>
      <c r="F13" s="164"/>
      <c r="G13" s="165"/>
      <c r="H13" s="165"/>
      <c r="I13" s="165"/>
      <c r="J13" s="61"/>
      <c r="K13" s="62"/>
      <c r="L13" s="46"/>
      <c r="M13" s="395"/>
      <c r="N13" s="396"/>
      <c r="O13" s="396"/>
      <c r="P13" s="397"/>
    </row>
    <row r="14" spans="1:17" ht="12" customHeight="1" x14ac:dyDescent="0.2">
      <c r="A14" s="52"/>
      <c r="B14" s="46"/>
      <c r="C14" s="46"/>
      <c r="D14" s="65" t="s">
        <v>228</v>
      </c>
      <c r="E14" s="53" t="s">
        <v>229</v>
      </c>
      <c r="F14" s="164">
        <f>+G14+H14+I14</f>
        <v>409212687.53999996</v>
      </c>
      <c r="G14" s="171">
        <f>+N15+N21+N27+N33</f>
        <v>189848752.70999998</v>
      </c>
      <c r="H14" s="164">
        <f>+O15+O21+O27+O33</f>
        <v>219363934.82999998</v>
      </c>
      <c r="I14" s="171">
        <f>+P15+P21+P27+P33</f>
        <v>0</v>
      </c>
      <c r="J14" s="61"/>
      <c r="K14" s="62"/>
      <c r="L14" s="46"/>
      <c r="M14" s="395"/>
      <c r="N14" s="396"/>
      <c r="O14" s="396"/>
      <c r="P14" s="397"/>
    </row>
    <row r="15" spans="1:17" ht="12" customHeight="1" x14ac:dyDescent="0.2">
      <c r="A15" s="52"/>
      <c r="B15" s="46"/>
      <c r="C15" s="46"/>
      <c r="D15" s="66"/>
      <c r="E15" s="67"/>
      <c r="F15" s="167"/>
      <c r="G15" s="168"/>
      <c r="H15" s="168"/>
      <c r="I15" s="168"/>
      <c r="J15" s="63" t="s">
        <v>228</v>
      </c>
      <c r="K15" s="63" t="s">
        <v>230</v>
      </c>
      <c r="L15" s="64" t="s">
        <v>231</v>
      </c>
      <c r="M15" s="401">
        <f>SUM(M16:M20)</f>
        <v>180503193.63</v>
      </c>
      <c r="N15" s="402">
        <f t="shared" ref="N15:P15" si="4">SUM(N16:N20)</f>
        <v>77206625</v>
      </c>
      <c r="O15" s="402">
        <f>SUM(O16:O20)</f>
        <v>103296568.63000001</v>
      </c>
      <c r="P15" s="403">
        <f t="shared" si="4"/>
        <v>0</v>
      </c>
    </row>
    <row r="16" spans="1:17" ht="12" customHeight="1" x14ac:dyDescent="0.2">
      <c r="A16" s="52"/>
      <c r="B16" s="46"/>
      <c r="C16" s="46"/>
      <c r="D16" s="66"/>
      <c r="E16" s="67"/>
      <c r="F16" s="164"/>
      <c r="G16" s="171"/>
      <c r="H16" s="171"/>
      <c r="I16" s="171"/>
      <c r="J16" s="65" t="s">
        <v>228</v>
      </c>
      <c r="K16" s="65" t="s">
        <v>34</v>
      </c>
      <c r="L16" s="46" t="s">
        <v>232</v>
      </c>
      <c r="M16" s="395">
        <f>SUM(N16:P16)</f>
        <v>180231210.43000001</v>
      </c>
      <c r="N16" s="396">
        <v>77206625</v>
      </c>
      <c r="O16" s="396">
        <v>103024585.43000001</v>
      </c>
      <c r="P16" s="397">
        <v>0</v>
      </c>
    </row>
    <row r="17" spans="1:16" ht="12" hidden="1" customHeight="1" x14ac:dyDescent="0.2">
      <c r="A17" s="52"/>
      <c r="B17" s="46"/>
      <c r="C17" s="46"/>
      <c r="D17" s="66"/>
      <c r="E17" s="67"/>
      <c r="F17" s="164"/>
      <c r="G17" s="171"/>
      <c r="H17" s="171"/>
      <c r="I17" s="171"/>
      <c r="J17" s="65" t="s">
        <v>228</v>
      </c>
      <c r="K17" s="65" t="s">
        <v>233</v>
      </c>
      <c r="L17" s="46" t="s">
        <v>234</v>
      </c>
      <c r="M17" s="395">
        <f t="shared" ref="M17:M33" si="5">SUM(N17:P17)</f>
        <v>0</v>
      </c>
      <c r="N17" s="396"/>
      <c r="O17" s="396"/>
      <c r="P17" s="397"/>
    </row>
    <row r="18" spans="1:16" ht="12" hidden="1" customHeight="1" x14ac:dyDescent="0.2">
      <c r="A18" s="52"/>
      <c r="B18" s="46"/>
      <c r="C18" s="46"/>
      <c r="D18" s="66"/>
      <c r="E18" s="67"/>
      <c r="F18" s="164"/>
      <c r="G18" s="171"/>
      <c r="H18" s="171"/>
      <c r="I18" s="171"/>
      <c r="J18" s="65" t="s">
        <v>228</v>
      </c>
      <c r="K18" s="65" t="s">
        <v>235</v>
      </c>
      <c r="L18" s="46" t="s">
        <v>236</v>
      </c>
      <c r="M18" s="395">
        <f t="shared" si="5"/>
        <v>0</v>
      </c>
      <c r="N18" s="396"/>
      <c r="O18" s="396"/>
      <c r="P18" s="397"/>
    </row>
    <row r="19" spans="1:16" ht="12" hidden="1" customHeight="1" x14ac:dyDescent="0.2">
      <c r="A19" s="52"/>
      <c r="B19" s="46"/>
      <c r="C19" s="46"/>
      <c r="D19" s="66"/>
      <c r="E19" s="67"/>
      <c r="F19" s="164"/>
      <c r="G19" s="171"/>
      <c r="H19" s="171"/>
      <c r="I19" s="171"/>
      <c r="J19" s="65" t="s">
        <v>228</v>
      </c>
      <c r="K19" s="65" t="s">
        <v>237</v>
      </c>
      <c r="L19" s="46" t="s">
        <v>238</v>
      </c>
      <c r="M19" s="395">
        <f t="shared" si="5"/>
        <v>0</v>
      </c>
      <c r="N19" s="396"/>
      <c r="O19" s="396"/>
      <c r="P19" s="397"/>
    </row>
    <row r="20" spans="1:16" ht="12" customHeight="1" x14ac:dyDescent="0.2">
      <c r="A20" s="52"/>
      <c r="B20" s="46"/>
      <c r="C20" s="46"/>
      <c r="D20" s="66"/>
      <c r="E20" s="67"/>
      <c r="F20" s="164"/>
      <c r="G20" s="171"/>
      <c r="H20" s="171"/>
      <c r="I20" s="171"/>
      <c r="J20" s="65" t="s">
        <v>228</v>
      </c>
      <c r="K20" s="65" t="s">
        <v>35</v>
      </c>
      <c r="L20" s="46" t="s">
        <v>239</v>
      </c>
      <c r="M20" s="395">
        <f t="shared" si="5"/>
        <v>271983.2</v>
      </c>
      <c r="N20" s="396">
        <v>0</v>
      </c>
      <c r="O20" s="396">
        <v>271983.2</v>
      </c>
      <c r="P20" s="397"/>
    </row>
    <row r="21" spans="1:16" ht="12" customHeight="1" x14ac:dyDescent="0.2">
      <c r="A21" s="52"/>
      <c r="B21" s="46"/>
      <c r="C21" s="46"/>
      <c r="D21" s="66"/>
      <c r="E21" s="67"/>
      <c r="F21" s="167"/>
      <c r="G21" s="168"/>
      <c r="H21" s="168"/>
      <c r="I21" s="168"/>
      <c r="J21" s="63" t="s">
        <v>228</v>
      </c>
      <c r="K21" s="63" t="s">
        <v>240</v>
      </c>
      <c r="L21" s="64" t="s">
        <v>36</v>
      </c>
      <c r="M21" s="401">
        <f t="shared" si="5"/>
        <v>7517892.6899999995</v>
      </c>
      <c r="N21" s="402">
        <f t="shared" ref="N21:P21" si="6">SUM(N22:N26)</f>
        <v>79889.16</v>
      </c>
      <c r="O21" s="402">
        <f>SUM(O22:O26)</f>
        <v>7438003.5299999993</v>
      </c>
      <c r="P21" s="403">
        <f t="shared" si="6"/>
        <v>0</v>
      </c>
    </row>
    <row r="22" spans="1:16" ht="12" customHeight="1" x14ac:dyDescent="0.2">
      <c r="A22" s="52"/>
      <c r="B22" s="46"/>
      <c r="C22" s="46"/>
      <c r="D22" s="66"/>
      <c r="E22" s="67"/>
      <c r="F22" s="164"/>
      <c r="G22" s="171"/>
      <c r="H22" s="171"/>
      <c r="I22" s="171"/>
      <c r="J22" s="65" t="s">
        <v>228</v>
      </c>
      <c r="K22" s="65" t="s">
        <v>241</v>
      </c>
      <c r="L22" s="46" t="s">
        <v>242</v>
      </c>
      <c r="M22" s="395">
        <f>SUM(N22:P22)</f>
        <v>2295037.56</v>
      </c>
      <c r="N22" s="396">
        <v>79889.16</v>
      </c>
      <c r="O22" s="396">
        <v>2215148.4</v>
      </c>
      <c r="P22" s="397">
        <v>0</v>
      </c>
    </row>
    <row r="23" spans="1:16" ht="12" hidden="1" customHeight="1" x14ac:dyDescent="0.2">
      <c r="A23" s="52"/>
      <c r="B23" s="46"/>
      <c r="C23" s="46"/>
      <c r="D23" s="66"/>
      <c r="E23" s="67"/>
      <c r="F23" s="164"/>
      <c r="G23" s="171"/>
      <c r="H23" s="171"/>
      <c r="I23" s="171"/>
      <c r="J23" s="65" t="s">
        <v>228</v>
      </c>
      <c r="K23" s="65" t="s">
        <v>243</v>
      </c>
      <c r="L23" s="46" t="s">
        <v>244</v>
      </c>
      <c r="M23" s="395">
        <f t="shared" si="5"/>
        <v>0</v>
      </c>
      <c r="N23" s="396"/>
      <c r="O23" s="396"/>
      <c r="P23" s="397"/>
    </row>
    <row r="24" spans="1:16" ht="12" hidden="1" customHeight="1" x14ac:dyDescent="0.2">
      <c r="A24" s="52"/>
      <c r="B24" s="46"/>
      <c r="C24" s="46"/>
      <c r="D24" s="66"/>
      <c r="E24" s="67"/>
      <c r="F24" s="164"/>
      <c r="G24" s="171"/>
      <c r="H24" s="171"/>
      <c r="I24" s="171"/>
      <c r="J24" s="65" t="s">
        <v>228</v>
      </c>
      <c r="K24" s="65" t="s">
        <v>245</v>
      </c>
      <c r="L24" s="46" t="s">
        <v>246</v>
      </c>
      <c r="M24" s="395">
        <f t="shared" si="5"/>
        <v>0</v>
      </c>
      <c r="N24" s="396"/>
      <c r="O24" s="396"/>
      <c r="P24" s="397"/>
    </row>
    <row r="25" spans="1:16" ht="12" hidden="1" customHeight="1" x14ac:dyDescent="0.2">
      <c r="A25" s="52"/>
      <c r="B25" s="46"/>
      <c r="C25" s="46"/>
      <c r="D25" s="66"/>
      <c r="E25" s="67"/>
      <c r="F25" s="164"/>
      <c r="G25" s="171"/>
      <c r="H25" s="171"/>
      <c r="I25" s="171"/>
      <c r="J25" s="65" t="s">
        <v>228</v>
      </c>
      <c r="K25" s="65" t="s">
        <v>247</v>
      </c>
      <c r="L25" s="46" t="s">
        <v>248</v>
      </c>
      <c r="M25" s="395">
        <f t="shared" si="5"/>
        <v>0</v>
      </c>
      <c r="N25" s="396"/>
      <c r="O25" s="396"/>
      <c r="P25" s="397"/>
    </row>
    <row r="26" spans="1:16" ht="12" customHeight="1" x14ac:dyDescent="0.2">
      <c r="A26" s="52"/>
      <c r="B26" s="46"/>
      <c r="C26" s="46"/>
      <c r="D26" s="66"/>
      <c r="E26" s="67"/>
      <c r="F26" s="164"/>
      <c r="G26" s="171"/>
      <c r="H26" s="171"/>
      <c r="I26" s="171"/>
      <c r="J26" s="65" t="s">
        <v>228</v>
      </c>
      <c r="K26" s="65" t="s">
        <v>37</v>
      </c>
      <c r="L26" s="46" t="s">
        <v>38</v>
      </c>
      <c r="M26" s="395">
        <f t="shared" si="5"/>
        <v>5222855.13</v>
      </c>
      <c r="N26" s="396">
        <v>0</v>
      </c>
      <c r="O26" s="396">
        <v>5222855.13</v>
      </c>
      <c r="P26" s="397">
        <v>0</v>
      </c>
    </row>
    <row r="27" spans="1:16" ht="12" customHeight="1" x14ac:dyDescent="0.2">
      <c r="A27" s="52"/>
      <c r="B27" s="46"/>
      <c r="C27" s="46"/>
      <c r="D27" s="66"/>
      <c r="E27" s="67"/>
      <c r="F27" s="167"/>
      <c r="G27" s="168"/>
      <c r="H27" s="168"/>
      <c r="I27" s="168"/>
      <c r="J27" s="63" t="s">
        <v>228</v>
      </c>
      <c r="K27" s="63" t="s">
        <v>39</v>
      </c>
      <c r="L27" s="64" t="s">
        <v>40</v>
      </c>
      <c r="M27" s="401">
        <f t="shared" si="5"/>
        <v>221191601.21999997</v>
      </c>
      <c r="N27" s="402">
        <f t="shared" ref="N27:P27" si="7">SUM(N28:N32)</f>
        <v>112562238.55</v>
      </c>
      <c r="O27" s="402">
        <f>SUM(O28:O32)</f>
        <v>108629362.66999999</v>
      </c>
      <c r="P27" s="403">
        <f t="shared" si="7"/>
        <v>0</v>
      </c>
    </row>
    <row r="28" spans="1:16" ht="12" customHeight="1" x14ac:dyDescent="0.2">
      <c r="A28" s="52"/>
      <c r="B28" s="46"/>
      <c r="C28" s="46"/>
      <c r="D28" s="66"/>
      <c r="E28" s="67"/>
      <c r="F28" s="164"/>
      <c r="G28" s="171"/>
      <c r="H28" s="171"/>
      <c r="I28" s="171"/>
      <c r="J28" s="65" t="s">
        <v>228</v>
      </c>
      <c r="K28" s="65" t="s">
        <v>41</v>
      </c>
      <c r="L28" s="46" t="s">
        <v>42</v>
      </c>
      <c r="M28" s="395">
        <f t="shared" si="5"/>
        <v>66336962.439999998</v>
      </c>
      <c r="N28" s="396">
        <v>33187140</v>
      </c>
      <c r="O28" s="396">
        <v>33149822.440000001</v>
      </c>
      <c r="P28" s="397">
        <v>0</v>
      </c>
    </row>
    <row r="29" spans="1:16" ht="12" customHeight="1" x14ac:dyDescent="0.2">
      <c r="A29" s="52"/>
      <c r="B29" s="46"/>
      <c r="C29" s="46"/>
      <c r="D29" s="66"/>
      <c r="E29" s="67"/>
      <c r="F29" s="164"/>
      <c r="G29" s="171"/>
      <c r="H29" s="171"/>
      <c r="I29" s="171"/>
      <c r="J29" s="65" t="s">
        <v>228</v>
      </c>
      <c r="K29" s="65" t="s">
        <v>43</v>
      </c>
      <c r="L29" s="46" t="s">
        <v>44</v>
      </c>
      <c r="M29" s="395">
        <f t="shared" si="5"/>
        <v>75206833.930000007</v>
      </c>
      <c r="N29" s="396">
        <v>39387005.310000002</v>
      </c>
      <c r="O29" s="396">
        <v>35819828.619999997</v>
      </c>
      <c r="P29" s="397">
        <v>0</v>
      </c>
    </row>
    <row r="30" spans="1:16" ht="12" customHeight="1" x14ac:dyDescent="0.2">
      <c r="A30" s="52"/>
      <c r="B30" s="46"/>
      <c r="C30" s="46"/>
      <c r="D30" s="66"/>
      <c r="E30" s="67"/>
      <c r="F30" s="164"/>
      <c r="G30" s="171"/>
      <c r="H30" s="171"/>
      <c r="I30" s="171"/>
      <c r="J30" s="65" t="s">
        <v>228</v>
      </c>
      <c r="K30" s="65" t="s">
        <v>45</v>
      </c>
      <c r="L30" s="46" t="s">
        <v>46</v>
      </c>
      <c r="M30" s="395">
        <f t="shared" si="5"/>
        <v>58486702.149999999</v>
      </c>
      <c r="N30" s="396">
        <v>28095188.989999998</v>
      </c>
      <c r="O30" s="396">
        <v>30391513.16</v>
      </c>
      <c r="P30" s="397"/>
    </row>
    <row r="31" spans="1:16" ht="12" customHeight="1" x14ac:dyDescent="0.2">
      <c r="A31" s="52"/>
      <c r="B31" s="46"/>
      <c r="C31" s="46"/>
      <c r="D31" s="66"/>
      <c r="E31" s="67"/>
      <c r="F31" s="164"/>
      <c r="G31" s="171"/>
      <c r="H31" s="171"/>
      <c r="I31" s="171"/>
      <c r="J31" s="65" t="s">
        <v>228</v>
      </c>
      <c r="K31" s="65" t="s">
        <v>47</v>
      </c>
      <c r="L31" s="46" t="s">
        <v>48</v>
      </c>
      <c r="M31" s="395">
        <f t="shared" si="5"/>
        <v>10732.07</v>
      </c>
      <c r="N31" s="396">
        <v>0</v>
      </c>
      <c r="O31" s="396">
        <v>10732.07</v>
      </c>
      <c r="P31" s="397"/>
    </row>
    <row r="32" spans="1:16" ht="12" customHeight="1" x14ac:dyDescent="0.2">
      <c r="A32" s="52"/>
      <c r="B32" s="46"/>
      <c r="C32" s="46"/>
      <c r="D32" s="66"/>
      <c r="E32" s="67"/>
      <c r="F32" s="164"/>
      <c r="G32" s="171"/>
      <c r="H32" s="171"/>
      <c r="I32" s="171"/>
      <c r="J32" s="65" t="s">
        <v>228</v>
      </c>
      <c r="K32" s="65" t="s">
        <v>49</v>
      </c>
      <c r="L32" s="46" t="s">
        <v>50</v>
      </c>
      <c r="M32" s="395">
        <f t="shared" si="5"/>
        <v>21150370.630000003</v>
      </c>
      <c r="N32" s="396">
        <v>11892904.25</v>
      </c>
      <c r="O32" s="396">
        <v>9257466.3800000008</v>
      </c>
      <c r="P32" s="397"/>
    </row>
    <row r="33" spans="1:17" ht="12" hidden="1" customHeight="1" x14ac:dyDescent="0.2">
      <c r="A33" s="52"/>
      <c r="B33" s="46"/>
      <c r="C33" s="46"/>
      <c r="D33" s="66"/>
      <c r="E33" s="67"/>
      <c r="F33" s="167"/>
      <c r="G33" s="168"/>
      <c r="H33" s="168"/>
      <c r="I33" s="168"/>
      <c r="J33" s="63" t="s">
        <v>228</v>
      </c>
      <c r="K33" s="63" t="s">
        <v>249</v>
      </c>
      <c r="L33" s="64" t="s">
        <v>250</v>
      </c>
      <c r="M33" s="401">
        <f t="shared" si="5"/>
        <v>0</v>
      </c>
      <c r="N33" s="402">
        <f t="shared" ref="N33:P33" si="8">SUM(N34:N35)</f>
        <v>0</v>
      </c>
      <c r="O33" s="402">
        <f t="shared" si="8"/>
        <v>0</v>
      </c>
      <c r="P33" s="403">
        <f t="shared" si="8"/>
        <v>0</v>
      </c>
    </row>
    <row r="34" spans="1:17" ht="12" hidden="1" customHeight="1" x14ac:dyDescent="0.2">
      <c r="A34" s="52"/>
      <c r="B34" s="46"/>
      <c r="C34" s="46"/>
      <c r="D34" s="66"/>
      <c r="E34" s="67"/>
      <c r="F34" s="164"/>
      <c r="G34" s="165"/>
      <c r="H34" s="165"/>
      <c r="I34" s="165"/>
      <c r="J34" s="65" t="s">
        <v>228</v>
      </c>
      <c r="K34" s="65" t="s">
        <v>251</v>
      </c>
      <c r="L34" s="46" t="s">
        <v>252</v>
      </c>
      <c r="M34" s="395"/>
      <c r="N34" s="396"/>
      <c r="O34" s="396"/>
      <c r="P34" s="397"/>
    </row>
    <row r="35" spans="1:17" ht="12" hidden="1" customHeight="1" x14ac:dyDescent="0.2">
      <c r="A35" s="52"/>
      <c r="B35" s="46"/>
      <c r="C35" s="46"/>
      <c r="D35" s="66"/>
      <c r="E35" s="67"/>
      <c r="F35" s="164"/>
      <c r="G35" s="165"/>
      <c r="H35" s="165"/>
      <c r="I35" s="165"/>
      <c r="J35" s="65" t="s">
        <v>228</v>
      </c>
      <c r="K35" s="65" t="s">
        <v>253</v>
      </c>
      <c r="L35" s="46" t="s">
        <v>254</v>
      </c>
      <c r="M35" s="395"/>
      <c r="N35" s="396"/>
      <c r="O35" s="396"/>
      <c r="P35" s="397"/>
    </row>
    <row r="36" spans="1:17" ht="12" customHeight="1" x14ac:dyDescent="0.2">
      <c r="A36" s="52"/>
      <c r="B36" s="46"/>
      <c r="C36" s="46"/>
      <c r="D36" s="65" t="s">
        <v>255</v>
      </c>
      <c r="E36" s="53" t="s">
        <v>256</v>
      </c>
      <c r="F36" s="164">
        <f>+G36+H36+I36</f>
        <v>106710123.30000001</v>
      </c>
      <c r="G36" s="165">
        <f>+N37+N43</f>
        <v>50895465.450000003</v>
      </c>
      <c r="H36" s="165">
        <f>+O37+O43</f>
        <v>55814657.850000001</v>
      </c>
      <c r="I36" s="165">
        <f>+P37+P43</f>
        <v>0</v>
      </c>
      <c r="J36" s="61" t="s">
        <v>192</v>
      </c>
      <c r="K36" s="62"/>
      <c r="L36" s="62"/>
      <c r="M36" s="395"/>
      <c r="N36" s="396"/>
      <c r="O36" s="396"/>
      <c r="P36" s="397"/>
    </row>
    <row r="37" spans="1:17" s="73" customFormat="1" ht="22.5" x14ac:dyDescent="0.25">
      <c r="A37" s="68"/>
      <c r="B37" s="69"/>
      <c r="C37" s="69"/>
      <c r="D37" s="69"/>
      <c r="E37" s="70"/>
      <c r="F37" s="172"/>
      <c r="G37" s="173"/>
      <c r="H37" s="173"/>
      <c r="I37" s="173"/>
      <c r="J37" s="71" t="s">
        <v>255</v>
      </c>
      <c r="K37" s="71" t="s">
        <v>51</v>
      </c>
      <c r="L37" s="72" t="s">
        <v>52</v>
      </c>
      <c r="M37" s="404">
        <f>SUM(M38:M42)</f>
        <v>55916890.119999997</v>
      </c>
      <c r="N37" s="405">
        <f t="shared" ref="N37:P37" si="9">SUM(N38:N42)</f>
        <v>26636485.810000002</v>
      </c>
      <c r="O37" s="405">
        <f>SUM(O38:O42)</f>
        <v>29280404.309999999</v>
      </c>
      <c r="P37" s="406">
        <f t="shared" si="9"/>
        <v>0</v>
      </c>
      <c r="Q37" s="407"/>
    </row>
    <row r="38" spans="1:17" s="73" customFormat="1" ht="22.5" x14ac:dyDescent="0.25">
      <c r="A38" s="68"/>
      <c r="B38" s="69"/>
      <c r="C38" s="69"/>
      <c r="D38" s="69"/>
      <c r="E38" s="70"/>
      <c r="F38" s="174"/>
      <c r="G38" s="175"/>
      <c r="H38" s="175"/>
      <c r="I38" s="175"/>
      <c r="J38" s="74" t="s">
        <v>255</v>
      </c>
      <c r="K38" s="74" t="s">
        <v>53</v>
      </c>
      <c r="L38" s="75" t="s">
        <v>257</v>
      </c>
      <c r="M38" s="408">
        <f>SUM(N38:O38)</f>
        <v>31880590.960000001</v>
      </c>
      <c r="N38" s="409">
        <v>15162306.890000001</v>
      </c>
      <c r="O38" s="409">
        <v>16718284.07</v>
      </c>
      <c r="P38" s="410">
        <v>0</v>
      </c>
      <c r="Q38" s="407"/>
    </row>
    <row r="39" spans="1:17" ht="12" hidden="1" customHeight="1" x14ac:dyDescent="0.2">
      <c r="A39" s="52"/>
      <c r="B39" s="46"/>
      <c r="C39" s="46"/>
      <c r="D39" s="46"/>
      <c r="E39" s="76"/>
      <c r="F39" s="164"/>
      <c r="G39" s="171"/>
      <c r="H39" s="171"/>
      <c r="I39" s="171"/>
      <c r="J39" s="61" t="s">
        <v>255</v>
      </c>
      <c r="K39" s="61" t="s">
        <v>258</v>
      </c>
      <c r="L39" s="46" t="s">
        <v>259</v>
      </c>
      <c r="M39" s="395">
        <f t="shared" ref="M39:M42" si="10">SUM(N39:O39)</f>
        <v>0</v>
      </c>
      <c r="N39" s="396"/>
      <c r="O39" s="396"/>
      <c r="P39" s="410">
        <v>0</v>
      </c>
    </row>
    <row r="40" spans="1:17" s="73" customFormat="1" ht="22.5" x14ac:dyDescent="0.25">
      <c r="A40" s="68"/>
      <c r="B40" s="69"/>
      <c r="C40" s="69"/>
      <c r="D40" s="69"/>
      <c r="E40" s="70"/>
      <c r="F40" s="174"/>
      <c r="G40" s="175"/>
      <c r="H40" s="175"/>
      <c r="I40" s="175"/>
      <c r="J40" s="74" t="s">
        <v>255</v>
      </c>
      <c r="K40" s="74" t="s">
        <v>54</v>
      </c>
      <c r="L40" s="75" t="s">
        <v>260</v>
      </c>
      <c r="M40" s="408">
        <f t="shared" si="10"/>
        <v>5221975.07</v>
      </c>
      <c r="N40" s="409">
        <v>2458752.67</v>
      </c>
      <c r="O40" s="409">
        <v>2763222.4</v>
      </c>
      <c r="P40" s="410">
        <v>0</v>
      </c>
      <c r="Q40" s="407"/>
    </row>
    <row r="41" spans="1:17" s="73" customFormat="1" ht="22.5" x14ac:dyDescent="0.25">
      <c r="A41" s="68"/>
      <c r="B41" s="69"/>
      <c r="C41" s="69"/>
      <c r="D41" s="69"/>
      <c r="E41" s="70"/>
      <c r="F41" s="174"/>
      <c r="G41" s="175"/>
      <c r="H41" s="175"/>
      <c r="I41" s="175"/>
      <c r="J41" s="74" t="s">
        <v>255</v>
      </c>
      <c r="K41" s="74" t="s">
        <v>55</v>
      </c>
      <c r="L41" s="75" t="s">
        <v>261</v>
      </c>
      <c r="M41" s="408">
        <f t="shared" si="10"/>
        <v>17073666.289999999</v>
      </c>
      <c r="N41" s="409">
        <v>8195842</v>
      </c>
      <c r="O41" s="409">
        <v>8877824.2899999991</v>
      </c>
      <c r="P41" s="410">
        <v>0</v>
      </c>
      <c r="Q41" s="407"/>
    </row>
    <row r="42" spans="1:17" s="73" customFormat="1" ht="22.5" x14ac:dyDescent="0.25">
      <c r="A42" s="68"/>
      <c r="B42" s="69"/>
      <c r="C42" s="69"/>
      <c r="D42" s="69"/>
      <c r="E42" s="70"/>
      <c r="F42" s="174"/>
      <c r="G42" s="175"/>
      <c r="H42" s="175"/>
      <c r="I42" s="443"/>
      <c r="J42" s="74" t="s">
        <v>255</v>
      </c>
      <c r="K42" s="74" t="s">
        <v>56</v>
      </c>
      <c r="L42" s="75" t="s">
        <v>262</v>
      </c>
      <c r="M42" s="408">
        <f t="shared" si="10"/>
        <v>1740657.8</v>
      </c>
      <c r="N42" s="409">
        <v>819584.25</v>
      </c>
      <c r="O42" s="409">
        <v>921073.55</v>
      </c>
      <c r="P42" s="410">
        <v>0</v>
      </c>
      <c r="Q42" s="407"/>
    </row>
    <row r="43" spans="1:17" s="73" customFormat="1" ht="33.75" x14ac:dyDescent="0.25">
      <c r="A43" s="68"/>
      <c r="B43" s="69"/>
      <c r="C43" s="69"/>
      <c r="D43" s="69"/>
      <c r="E43" s="70"/>
      <c r="F43" s="172"/>
      <c r="G43" s="173"/>
      <c r="H43" s="173"/>
      <c r="I43" s="173"/>
      <c r="J43" s="71" t="s">
        <v>255</v>
      </c>
      <c r="K43" s="71" t="s">
        <v>57</v>
      </c>
      <c r="L43" s="72" t="s">
        <v>263</v>
      </c>
      <c r="M43" s="404">
        <f>SUM(M44:M48)</f>
        <v>50793233.180000007</v>
      </c>
      <c r="N43" s="405">
        <f t="shared" ref="N43:P43" si="11">SUM(N44:N48)</f>
        <v>24258979.640000001</v>
      </c>
      <c r="O43" s="405">
        <f>SUM(O44:O48)</f>
        <v>26534253.540000003</v>
      </c>
      <c r="P43" s="406">
        <f t="shared" si="11"/>
        <v>0</v>
      </c>
      <c r="Q43" s="407"/>
    </row>
    <row r="44" spans="1:17" s="73" customFormat="1" ht="22.5" x14ac:dyDescent="0.25">
      <c r="A44" s="68"/>
      <c r="B44" s="69"/>
      <c r="C44" s="69"/>
      <c r="D44" s="69"/>
      <c r="E44" s="70"/>
      <c r="F44" s="174"/>
      <c r="G44" s="175"/>
      <c r="H44" s="175"/>
      <c r="I44" s="175"/>
      <c r="J44" s="74" t="s">
        <v>255</v>
      </c>
      <c r="K44" s="74" t="s">
        <v>58</v>
      </c>
      <c r="L44" s="75" t="s">
        <v>264</v>
      </c>
      <c r="M44" s="408">
        <f>SUM(N44:P44)</f>
        <v>17920021.759999998</v>
      </c>
      <c r="N44" s="409">
        <v>8605633.6899999995</v>
      </c>
      <c r="O44" s="409">
        <v>9314388.0700000003</v>
      </c>
      <c r="P44" s="410">
        <v>0</v>
      </c>
      <c r="Q44" s="407"/>
    </row>
    <row r="45" spans="1:17" ht="12" customHeight="1" x14ac:dyDescent="0.2">
      <c r="A45" s="52"/>
      <c r="B45" s="46"/>
      <c r="C45" s="46"/>
      <c r="D45" s="46"/>
      <c r="E45" s="76"/>
      <c r="F45" s="164"/>
      <c r="G45" s="171"/>
      <c r="H45" s="171"/>
      <c r="I45" s="171"/>
      <c r="J45" s="61" t="s">
        <v>255</v>
      </c>
      <c r="K45" s="61" t="s">
        <v>59</v>
      </c>
      <c r="L45" s="46" t="s">
        <v>265</v>
      </c>
      <c r="M45" s="395">
        <f t="shared" ref="M45:M48" si="12">SUM(N45:P45)</f>
        <v>6965395.71</v>
      </c>
      <c r="N45" s="396">
        <v>3272655.65</v>
      </c>
      <c r="O45" s="396">
        <v>3692740.06</v>
      </c>
      <c r="P45" s="410">
        <v>0</v>
      </c>
    </row>
    <row r="46" spans="1:17" ht="12" customHeight="1" x14ac:dyDescent="0.2">
      <c r="A46" s="52"/>
      <c r="B46" s="46"/>
      <c r="C46" s="46"/>
      <c r="D46" s="46"/>
      <c r="E46" s="76"/>
      <c r="F46" s="164"/>
      <c r="G46" s="171"/>
      <c r="H46" s="171"/>
      <c r="I46" s="171"/>
      <c r="J46" s="61" t="s">
        <v>255</v>
      </c>
      <c r="K46" s="61" t="s">
        <v>60</v>
      </c>
      <c r="L46" s="46" t="s">
        <v>266</v>
      </c>
      <c r="M46" s="395">
        <f t="shared" si="12"/>
        <v>8700528.370000001</v>
      </c>
      <c r="N46" s="396">
        <v>4103602.26</v>
      </c>
      <c r="O46" s="396">
        <v>4596926.1100000003</v>
      </c>
      <c r="P46" s="410">
        <v>0</v>
      </c>
    </row>
    <row r="47" spans="1:17" ht="12" hidden="1" customHeight="1" x14ac:dyDescent="0.2">
      <c r="A47" s="52"/>
      <c r="B47" s="46"/>
      <c r="C47" s="46"/>
      <c r="D47" s="46"/>
      <c r="E47" s="53"/>
      <c r="F47" s="164"/>
      <c r="G47" s="171"/>
      <c r="H47" s="171"/>
      <c r="I47" s="171"/>
      <c r="J47" s="61" t="s">
        <v>255</v>
      </c>
      <c r="K47" s="61" t="s">
        <v>267</v>
      </c>
      <c r="L47" s="46" t="s">
        <v>268</v>
      </c>
      <c r="M47" s="395">
        <f t="shared" si="12"/>
        <v>0</v>
      </c>
      <c r="N47" s="396"/>
      <c r="O47" s="396"/>
      <c r="P47" s="410">
        <v>0</v>
      </c>
    </row>
    <row r="48" spans="1:17" ht="12" customHeight="1" x14ac:dyDescent="0.2">
      <c r="A48" s="52"/>
      <c r="B48" s="46"/>
      <c r="C48" s="46"/>
      <c r="D48" s="46"/>
      <c r="E48" s="53"/>
      <c r="F48" s="164"/>
      <c r="G48" s="171"/>
      <c r="H48" s="171"/>
      <c r="I48" s="171"/>
      <c r="J48" s="61" t="s">
        <v>255</v>
      </c>
      <c r="K48" s="61" t="s">
        <v>61</v>
      </c>
      <c r="L48" s="46" t="s">
        <v>269</v>
      </c>
      <c r="M48" s="395">
        <f t="shared" si="12"/>
        <v>17207287.34</v>
      </c>
      <c r="N48" s="396">
        <v>8277088.04</v>
      </c>
      <c r="O48" s="396">
        <v>8930199.3000000007</v>
      </c>
      <c r="P48" s="410">
        <v>0</v>
      </c>
    </row>
    <row r="49" spans="1:18" ht="12" customHeight="1" x14ac:dyDescent="0.2">
      <c r="A49" s="52"/>
      <c r="B49" s="46"/>
      <c r="C49" s="46"/>
      <c r="D49" s="46"/>
      <c r="E49" s="58"/>
      <c r="F49" s="164"/>
      <c r="G49" s="165"/>
      <c r="H49" s="165"/>
      <c r="I49" s="165"/>
      <c r="J49" s="65" t="s">
        <v>192</v>
      </c>
      <c r="K49" s="62"/>
      <c r="L49" s="46"/>
      <c r="M49" s="395"/>
      <c r="N49" s="396"/>
      <c r="O49" s="396"/>
      <c r="P49" s="397"/>
    </row>
    <row r="50" spans="1:18" ht="12" customHeight="1" x14ac:dyDescent="0.2">
      <c r="A50" s="52"/>
      <c r="B50" s="46"/>
      <c r="C50" s="63" t="s">
        <v>270</v>
      </c>
      <c r="D50" s="57" t="s">
        <v>271</v>
      </c>
      <c r="E50" s="58"/>
      <c r="F50" s="169">
        <f>+G50+H50+I50</f>
        <v>75874530.929999992</v>
      </c>
      <c r="G50" s="170">
        <f>+N52+N58+N64+N72+N81+N86+N90+N94+N105+N115+N121+N126+N134+N137+N142</f>
        <v>4406255.5199999996</v>
      </c>
      <c r="H50" s="170">
        <f>+O52+O58+O64+O72+O81+O86++O90+O94+O105+O115+O121+O126+O134+O137+O142+O156+O163</f>
        <v>71468275.409999996</v>
      </c>
      <c r="I50" s="168">
        <f>+P52+P58+P64+P72+P81+P86+P94+P105+P115+P121+P126+P134+P137+P142+P156+P163</f>
        <v>0</v>
      </c>
      <c r="J50" s="63" t="s">
        <v>270</v>
      </c>
      <c r="K50" s="63">
        <v>1</v>
      </c>
      <c r="L50" s="64" t="s">
        <v>272</v>
      </c>
      <c r="M50" s="401">
        <f>+M52+M58+M64+M72+M81+M86+M90+M94+M105+M208</f>
        <v>74518276.340000004</v>
      </c>
      <c r="N50" s="402">
        <f t="shared" ref="N50:P50" si="13">+N52+N58+N64+N72+N81+N86+N90+N94+N105+N208</f>
        <v>4406255.5199999996</v>
      </c>
      <c r="O50" s="402">
        <f>+O52+O58+O64+O72+O81+O86+O90+O94+O105+O208</f>
        <v>70112020.819999993</v>
      </c>
      <c r="P50" s="403">
        <f t="shared" si="13"/>
        <v>0</v>
      </c>
    </row>
    <row r="51" spans="1:18" ht="12" customHeight="1" x14ac:dyDescent="0.2">
      <c r="A51" s="52"/>
      <c r="B51" s="46"/>
      <c r="C51" s="46"/>
      <c r="D51" s="46" t="s">
        <v>192</v>
      </c>
      <c r="E51" s="53"/>
      <c r="F51" s="164"/>
      <c r="G51" s="165"/>
      <c r="H51" s="165"/>
      <c r="I51" s="165"/>
      <c r="J51" s="65" t="s">
        <v>192</v>
      </c>
      <c r="K51" s="63"/>
      <c r="L51" s="57"/>
      <c r="M51" s="395"/>
      <c r="N51" s="396"/>
      <c r="O51" s="396"/>
      <c r="P51" s="397"/>
    </row>
    <row r="52" spans="1:18" ht="12" customHeight="1" x14ac:dyDescent="0.2">
      <c r="A52" s="52"/>
      <c r="B52" s="46"/>
      <c r="C52" s="46"/>
      <c r="D52" s="46"/>
      <c r="E52" s="53"/>
      <c r="F52" s="167"/>
      <c r="G52" s="168"/>
      <c r="H52" s="168"/>
      <c r="I52" s="168"/>
      <c r="J52" s="63" t="s">
        <v>270</v>
      </c>
      <c r="K52" s="63" t="s">
        <v>273</v>
      </c>
      <c r="L52" s="64" t="s">
        <v>274</v>
      </c>
      <c r="M52" s="401">
        <f>SUM(N52:P52)</f>
        <v>85878.87</v>
      </c>
      <c r="N52" s="402">
        <f>SUM(N53:N57)</f>
        <v>0</v>
      </c>
      <c r="O52" s="402">
        <f t="shared" ref="O52:P52" si="14">SUM(O53:O57)</f>
        <v>85878.87</v>
      </c>
      <c r="P52" s="403">
        <f t="shared" si="14"/>
        <v>0</v>
      </c>
    </row>
    <row r="53" spans="1:18" ht="12" hidden="1" customHeight="1" x14ac:dyDescent="0.2">
      <c r="A53" s="52"/>
      <c r="B53" s="46"/>
      <c r="C53" s="46"/>
      <c r="D53" s="46"/>
      <c r="E53" s="53"/>
      <c r="F53" s="164"/>
      <c r="G53" s="171"/>
      <c r="H53" s="171"/>
      <c r="I53" s="171"/>
      <c r="J53" s="65" t="s">
        <v>270</v>
      </c>
      <c r="K53" s="65" t="s">
        <v>275</v>
      </c>
      <c r="L53" s="46" t="s">
        <v>276</v>
      </c>
      <c r="M53" s="395">
        <f>SUM(N53:P53)</f>
        <v>0</v>
      </c>
      <c r="N53" s="396"/>
      <c r="O53" s="396"/>
      <c r="P53" s="397"/>
    </row>
    <row r="54" spans="1:18" ht="12" hidden="1" customHeight="1" x14ac:dyDescent="0.2">
      <c r="A54" s="52"/>
      <c r="B54" s="46"/>
      <c r="C54" s="46"/>
      <c r="D54" s="46"/>
      <c r="E54" s="53"/>
      <c r="F54" s="164"/>
      <c r="G54" s="171"/>
      <c r="H54" s="171"/>
      <c r="I54" s="171"/>
      <c r="J54" s="65" t="s">
        <v>270</v>
      </c>
      <c r="K54" s="65" t="s">
        <v>277</v>
      </c>
      <c r="L54" s="46" t="s">
        <v>278</v>
      </c>
      <c r="M54" s="395">
        <f t="shared" ref="M54:M63" si="15">SUM(N54:P54)</f>
        <v>0</v>
      </c>
      <c r="N54" s="396"/>
      <c r="O54" s="396"/>
      <c r="P54" s="397"/>
    </row>
    <row r="55" spans="1:18" ht="12" hidden="1" customHeight="1" x14ac:dyDescent="0.2">
      <c r="A55" s="52"/>
      <c r="B55" s="46"/>
      <c r="C55" s="46"/>
      <c r="D55" s="46"/>
      <c r="E55" s="53"/>
      <c r="F55" s="164"/>
      <c r="G55" s="171"/>
      <c r="H55" s="171"/>
      <c r="I55" s="171"/>
      <c r="J55" s="65" t="s">
        <v>270</v>
      </c>
      <c r="K55" s="65" t="s">
        <v>279</v>
      </c>
      <c r="L55" s="46" t="s">
        <v>280</v>
      </c>
      <c r="M55" s="395">
        <f t="shared" si="15"/>
        <v>0</v>
      </c>
      <c r="N55" s="396"/>
      <c r="O55" s="396"/>
      <c r="P55" s="397"/>
    </row>
    <row r="56" spans="1:18" ht="12" hidden="1" customHeight="1" x14ac:dyDescent="0.2">
      <c r="A56" s="52"/>
      <c r="B56" s="46"/>
      <c r="C56" s="46"/>
      <c r="D56" s="46"/>
      <c r="E56" s="53"/>
      <c r="F56" s="164"/>
      <c r="G56" s="171"/>
      <c r="H56" s="171"/>
      <c r="I56" s="171"/>
      <c r="J56" s="65" t="s">
        <v>270</v>
      </c>
      <c r="K56" s="65" t="s">
        <v>281</v>
      </c>
      <c r="L56" s="46" t="s">
        <v>282</v>
      </c>
      <c r="M56" s="395">
        <f t="shared" si="15"/>
        <v>0</v>
      </c>
      <c r="N56" s="396"/>
      <c r="O56" s="396"/>
      <c r="P56" s="397"/>
    </row>
    <row r="57" spans="1:18" ht="12" customHeight="1" x14ac:dyDescent="0.2">
      <c r="A57" s="52"/>
      <c r="B57" s="46"/>
      <c r="C57" s="46"/>
      <c r="D57" s="46"/>
      <c r="E57" s="53"/>
      <c r="F57" s="164"/>
      <c r="G57" s="171"/>
      <c r="H57" s="171"/>
      <c r="I57" s="171"/>
      <c r="J57" s="65" t="s">
        <v>270</v>
      </c>
      <c r="K57" s="65" t="s">
        <v>62</v>
      </c>
      <c r="L57" s="46" t="s">
        <v>63</v>
      </c>
      <c r="M57" s="395">
        <f t="shared" si="15"/>
        <v>85878.87</v>
      </c>
      <c r="N57" s="396">
        <v>0</v>
      </c>
      <c r="O57" s="396">
        <v>85878.87</v>
      </c>
      <c r="P57" s="397"/>
      <c r="Q57" s="287"/>
      <c r="R57" s="46"/>
    </row>
    <row r="58" spans="1:18" ht="12" customHeight="1" x14ac:dyDescent="0.2">
      <c r="A58" s="52"/>
      <c r="B58" s="46"/>
      <c r="C58" s="46"/>
      <c r="D58" s="46"/>
      <c r="E58" s="53"/>
      <c r="F58" s="167"/>
      <c r="G58" s="168"/>
      <c r="H58" s="168"/>
      <c r="I58" s="168"/>
      <c r="J58" s="63" t="s">
        <v>270</v>
      </c>
      <c r="K58" s="63" t="s">
        <v>64</v>
      </c>
      <c r="L58" s="64" t="s">
        <v>283</v>
      </c>
      <c r="M58" s="401">
        <f>SUM(N58:P58)</f>
        <v>7505036.1900000004</v>
      </c>
      <c r="N58" s="402">
        <f>SUM(N59:N63)</f>
        <v>0</v>
      </c>
      <c r="O58" s="402">
        <f>SUM(O59:O63)</f>
        <v>7505036.1900000004</v>
      </c>
      <c r="P58" s="403">
        <f t="shared" ref="P58" si="16">SUM(P59:P63)</f>
        <v>0</v>
      </c>
    </row>
    <row r="59" spans="1:18" ht="12" customHeight="1" x14ac:dyDescent="0.2">
      <c r="A59" s="52"/>
      <c r="B59" s="46"/>
      <c r="C59" s="46"/>
      <c r="D59" s="46"/>
      <c r="E59" s="53"/>
      <c r="F59" s="164"/>
      <c r="G59" s="171"/>
      <c r="H59" s="171"/>
      <c r="I59" s="171"/>
      <c r="J59" s="65" t="s">
        <v>270</v>
      </c>
      <c r="K59" s="65" t="s">
        <v>65</v>
      </c>
      <c r="L59" s="46" t="s">
        <v>284</v>
      </c>
      <c r="M59" s="395">
        <f t="shared" si="15"/>
        <v>66842</v>
      </c>
      <c r="N59" s="396">
        <v>0</v>
      </c>
      <c r="O59" s="396">
        <v>66842</v>
      </c>
      <c r="P59" s="397">
        <v>0</v>
      </c>
    </row>
    <row r="60" spans="1:18" ht="12" customHeight="1" x14ac:dyDescent="0.2">
      <c r="A60" s="52"/>
      <c r="B60" s="46"/>
      <c r="C60" s="46"/>
      <c r="D60" s="46"/>
      <c r="E60" s="53"/>
      <c r="F60" s="164"/>
      <c r="G60" s="171"/>
      <c r="H60" s="171"/>
      <c r="I60" s="171"/>
      <c r="J60" s="65" t="s">
        <v>270</v>
      </c>
      <c r="K60" s="65" t="s">
        <v>66</v>
      </c>
      <c r="L60" s="46" t="s">
        <v>67</v>
      </c>
      <c r="M60" s="395">
        <f>SUM(N60:P60)</f>
        <v>2511460</v>
      </c>
      <c r="N60" s="396">
        <v>0</v>
      </c>
      <c r="O60" s="396">
        <v>2511460</v>
      </c>
      <c r="P60" s="397">
        <v>0</v>
      </c>
    </row>
    <row r="61" spans="1:18" ht="12" hidden="1" customHeight="1" x14ac:dyDescent="0.2">
      <c r="A61" s="52"/>
      <c r="B61" s="46"/>
      <c r="C61" s="46"/>
      <c r="D61" s="46"/>
      <c r="E61" s="53"/>
      <c r="F61" s="164"/>
      <c r="G61" s="171"/>
      <c r="H61" s="171"/>
      <c r="I61" s="171"/>
      <c r="J61" s="65" t="s">
        <v>270</v>
      </c>
      <c r="K61" s="65" t="s">
        <v>68</v>
      </c>
      <c r="L61" s="46" t="s">
        <v>69</v>
      </c>
      <c r="M61" s="395">
        <f t="shared" si="15"/>
        <v>0</v>
      </c>
      <c r="N61" s="396">
        <v>0</v>
      </c>
      <c r="O61" s="396">
        <v>0</v>
      </c>
      <c r="P61" s="397">
        <v>0</v>
      </c>
    </row>
    <row r="62" spans="1:18" ht="12" customHeight="1" x14ac:dyDescent="0.2">
      <c r="A62" s="52"/>
      <c r="B62" s="46"/>
      <c r="C62" s="46"/>
      <c r="D62" s="46"/>
      <c r="E62" s="53"/>
      <c r="F62" s="164"/>
      <c r="G62" s="171"/>
      <c r="H62" s="171"/>
      <c r="I62" s="171"/>
      <c r="J62" s="65" t="s">
        <v>270</v>
      </c>
      <c r="K62" s="65" t="s">
        <v>70</v>
      </c>
      <c r="L62" s="46" t="s">
        <v>71</v>
      </c>
      <c r="M62" s="395">
        <f t="shared" si="15"/>
        <v>4479751.1900000004</v>
      </c>
      <c r="N62" s="396">
        <v>0</v>
      </c>
      <c r="O62" s="396">
        <v>4479751.1900000004</v>
      </c>
      <c r="P62" s="397">
        <v>0</v>
      </c>
    </row>
    <row r="63" spans="1:18" ht="12" customHeight="1" x14ac:dyDescent="0.2">
      <c r="A63" s="52"/>
      <c r="B63" s="46"/>
      <c r="C63" s="46"/>
      <c r="D63" s="46"/>
      <c r="E63" s="53"/>
      <c r="F63" s="164"/>
      <c r="G63" s="171"/>
      <c r="H63" s="171"/>
      <c r="I63" s="171"/>
      <c r="J63" s="65" t="s">
        <v>270</v>
      </c>
      <c r="K63" s="65" t="s">
        <v>72</v>
      </c>
      <c r="L63" s="46" t="s">
        <v>285</v>
      </c>
      <c r="M63" s="395">
        <f t="shared" si="15"/>
        <v>446983</v>
      </c>
      <c r="N63" s="396">
        <v>0</v>
      </c>
      <c r="O63" s="396">
        <v>446983</v>
      </c>
      <c r="P63" s="397">
        <v>0</v>
      </c>
    </row>
    <row r="64" spans="1:18" ht="12" customHeight="1" x14ac:dyDescent="0.2">
      <c r="A64" s="52"/>
      <c r="B64" s="46"/>
      <c r="C64" s="46"/>
      <c r="D64" s="46"/>
      <c r="E64" s="53"/>
      <c r="F64" s="167"/>
      <c r="G64" s="168"/>
      <c r="H64" s="168"/>
      <c r="I64" s="168"/>
      <c r="J64" s="63" t="s">
        <v>270</v>
      </c>
      <c r="K64" s="63" t="s">
        <v>73</v>
      </c>
      <c r="L64" s="64" t="s">
        <v>74</v>
      </c>
      <c r="M64" s="401">
        <f>SUM(N64:P64)</f>
        <v>2432635.96</v>
      </c>
      <c r="N64" s="402">
        <f>SUM(N65:N71)</f>
        <v>807950</v>
      </c>
      <c r="O64" s="402">
        <f>SUM(O65:O71)</f>
        <v>1624685.96</v>
      </c>
      <c r="P64" s="403">
        <f t="shared" ref="P64" si="17">SUM(P65:P71)</f>
        <v>0</v>
      </c>
    </row>
    <row r="65" spans="1:17" ht="12" hidden="1" customHeight="1" x14ac:dyDescent="0.2">
      <c r="A65" s="52"/>
      <c r="B65" s="46"/>
      <c r="C65" s="46"/>
      <c r="D65" s="46"/>
      <c r="E65" s="53"/>
      <c r="F65" s="164"/>
      <c r="G65" s="171"/>
      <c r="H65" s="171"/>
      <c r="I65" s="171"/>
      <c r="J65" s="65" t="s">
        <v>270</v>
      </c>
      <c r="K65" s="65" t="s">
        <v>75</v>
      </c>
      <c r="L65" s="46" t="s">
        <v>286</v>
      </c>
      <c r="M65" s="395">
        <f t="shared" ref="M65:M71" si="18">SUM(N65:P65)</f>
        <v>0</v>
      </c>
      <c r="N65" s="396"/>
      <c r="O65" s="396">
        <v>0</v>
      </c>
      <c r="P65" s="397"/>
    </row>
    <row r="66" spans="1:17" ht="12" customHeight="1" x14ac:dyDescent="0.2">
      <c r="A66" s="52"/>
      <c r="B66" s="46"/>
      <c r="C66" s="46"/>
      <c r="D66" s="46"/>
      <c r="E66" s="53"/>
      <c r="F66" s="164"/>
      <c r="G66" s="171"/>
      <c r="H66" s="171"/>
      <c r="I66" s="171"/>
      <c r="J66" s="65" t="s">
        <v>270</v>
      </c>
      <c r="K66" s="65" t="s">
        <v>287</v>
      </c>
      <c r="L66" s="46" t="s">
        <v>288</v>
      </c>
      <c r="M66" s="395">
        <f t="shared" si="18"/>
        <v>807950</v>
      </c>
      <c r="N66" s="396">
        <v>807950</v>
      </c>
      <c r="O66" s="396">
        <v>0</v>
      </c>
      <c r="P66" s="397">
        <v>0</v>
      </c>
    </row>
    <row r="67" spans="1:17" ht="12" customHeight="1" x14ac:dyDescent="0.2">
      <c r="A67" s="52"/>
      <c r="B67" s="46"/>
      <c r="C67" s="46"/>
      <c r="D67" s="46"/>
      <c r="E67" s="53"/>
      <c r="F67" s="164"/>
      <c r="G67" s="171"/>
      <c r="H67" s="171"/>
      <c r="I67" s="171"/>
      <c r="J67" s="65" t="s">
        <v>270</v>
      </c>
      <c r="K67" s="65" t="s">
        <v>76</v>
      </c>
      <c r="L67" s="46" t="s">
        <v>77</v>
      </c>
      <c r="M67" s="395">
        <f t="shared" si="18"/>
        <v>122605</v>
      </c>
      <c r="N67" s="396">
        <v>0</v>
      </c>
      <c r="O67" s="396">
        <v>122605</v>
      </c>
      <c r="P67" s="397">
        <v>0</v>
      </c>
    </row>
    <row r="68" spans="1:17" ht="12" hidden="1" customHeight="1" x14ac:dyDescent="0.2">
      <c r="A68" s="52"/>
      <c r="B68" s="46"/>
      <c r="C68" s="46"/>
      <c r="D68" s="46"/>
      <c r="E68" s="53"/>
      <c r="F68" s="164"/>
      <c r="G68" s="171"/>
      <c r="H68" s="171"/>
      <c r="I68" s="171"/>
      <c r="J68" s="65" t="s">
        <v>270</v>
      </c>
      <c r="K68" s="65" t="s">
        <v>289</v>
      </c>
      <c r="L68" s="46" t="s">
        <v>290</v>
      </c>
      <c r="M68" s="395">
        <f t="shared" si="18"/>
        <v>0</v>
      </c>
      <c r="N68" s="396"/>
      <c r="O68" s="396"/>
      <c r="P68" s="397"/>
    </row>
    <row r="69" spans="1:17" ht="12" hidden="1" customHeight="1" x14ac:dyDescent="0.2">
      <c r="A69" s="52"/>
      <c r="B69" s="46"/>
      <c r="C69" s="46"/>
      <c r="D69" s="46"/>
      <c r="E69" s="53"/>
      <c r="F69" s="164"/>
      <c r="G69" s="171"/>
      <c r="H69" s="171"/>
      <c r="I69" s="171"/>
      <c r="J69" s="65" t="s">
        <v>270</v>
      </c>
      <c r="K69" s="65" t="s">
        <v>291</v>
      </c>
      <c r="L69" s="46" t="s">
        <v>292</v>
      </c>
      <c r="M69" s="395">
        <f t="shared" si="18"/>
        <v>0</v>
      </c>
      <c r="N69" s="396"/>
      <c r="O69" s="396"/>
      <c r="P69" s="397"/>
    </row>
    <row r="70" spans="1:17" s="73" customFormat="1" ht="22.5" x14ac:dyDescent="0.25">
      <c r="A70" s="68"/>
      <c r="B70" s="69"/>
      <c r="C70" s="69"/>
      <c r="D70" s="69"/>
      <c r="E70" s="89"/>
      <c r="F70" s="174"/>
      <c r="G70" s="175"/>
      <c r="H70" s="175"/>
      <c r="I70" s="175"/>
      <c r="J70" s="88" t="s">
        <v>270</v>
      </c>
      <c r="K70" s="88" t="s">
        <v>78</v>
      </c>
      <c r="L70" s="422" t="s">
        <v>293</v>
      </c>
      <c r="M70" s="408">
        <f t="shared" si="18"/>
        <v>1305574.6000000001</v>
      </c>
      <c r="N70" s="409">
        <v>0</v>
      </c>
      <c r="O70" s="409">
        <v>1305574.6000000001</v>
      </c>
      <c r="P70" s="410">
        <v>0</v>
      </c>
      <c r="Q70" s="407"/>
    </row>
    <row r="71" spans="1:17" ht="12" customHeight="1" x14ac:dyDescent="0.2">
      <c r="A71" s="52"/>
      <c r="B71" s="46"/>
      <c r="C71" s="46"/>
      <c r="D71" s="46"/>
      <c r="E71" s="53"/>
      <c r="F71" s="164"/>
      <c r="G71" s="171"/>
      <c r="H71" s="171"/>
      <c r="I71" s="171"/>
      <c r="J71" s="65" t="s">
        <v>270</v>
      </c>
      <c r="K71" s="65" t="s">
        <v>79</v>
      </c>
      <c r="L71" s="46" t="s">
        <v>198</v>
      </c>
      <c r="M71" s="395">
        <f t="shared" si="18"/>
        <v>196506.36</v>
      </c>
      <c r="N71" s="396">
        <v>0</v>
      </c>
      <c r="O71" s="396">
        <v>196506.36</v>
      </c>
      <c r="P71" s="397">
        <v>0</v>
      </c>
    </row>
    <row r="72" spans="1:17" ht="12" customHeight="1" x14ac:dyDescent="0.2">
      <c r="A72" s="52"/>
      <c r="B72" s="46"/>
      <c r="C72" s="46"/>
      <c r="D72" s="46"/>
      <c r="E72" s="53"/>
      <c r="F72" s="167"/>
      <c r="G72" s="168"/>
      <c r="H72" s="168"/>
      <c r="I72" s="168"/>
      <c r="J72" s="63" t="s">
        <v>270</v>
      </c>
      <c r="K72" s="63" t="s">
        <v>81</v>
      </c>
      <c r="L72" s="64" t="s">
        <v>294</v>
      </c>
      <c r="M72" s="401">
        <f>SUM(N72:P72)</f>
        <v>50663798.839999996</v>
      </c>
      <c r="N72" s="402">
        <f t="shared" ref="N72:P72" si="19">SUM(N73:N79)</f>
        <v>3598305.52</v>
      </c>
      <c r="O72" s="402">
        <f>SUM(O73:O79)</f>
        <v>47065493.319999993</v>
      </c>
      <c r="P72" s="403">
        <f t="shared" si="19"/>
        <v>0</v>
      </c>
    </row>
    <row r="73" spans="1:17" ht="12" customHeight="1" x14ac:dyDescent="0.2">
      <c r="A73" s="52"/>
      <c r="B73" s="46"/>
      <c r="C73" s="46"/>
      <c r="D73" s="46"/>
      <c r="E73" s="53"/>
      <c r="F73" s="164"/>
      <c r="G73" s="171"/>
      <c r="H73" s="171"/>
      <c r="I73" s="171"/>
      <c r="J73" s="65" t="s">
        <v>270</v>
      </c>
      <c r="K73" s="65" t="s">
        <v>80</v>
      </c>
      <c r="L73" s="46" t="s">
        <v>199</v>
      </c>
      <c r="M73" s="395">
        <f>SUM(N73:P73)</f>
        <v>662516.12</v>
      </c>
      <c r="N73" s="396">
        <v>0</v>
      </c>
      <c r="O73" s="396">
        <v>662516.12</v>
      </c>
      <c r="P73" s="397">
        <v>0</v>
      </c>
    </row>
    <row r="74" spans="1:17" ht="12" hidden="1" customHeight="1" x14ac:dyDescent="0.2">
      <c r="A74" s="52"/>
      <c r="B74" s="46"/>
      <c r="C74" s="46"/>
      <c r="D74" s="46"/>
      <c r="E74" s="53"/>
      <c r="F74" s="164"/>
      <c r="G74" s="171"/>
      <c r="H74" s="171"/>
      <c r="I74" s="171"/>
      <c r="J74" s="65" t="s">
        <v>270</v>
      </c>
      <c r="K74" s="65" t="s">
        <v>295</v>
      </c>
      <c r="L74" s="46" t="s">
        <v>296</v>
      </c>
      <c r="M74" s="395">
        <f t="shared" ref="M74:M79" si="20">SUM(N74:P74)</f>
        <v>0</v>
      </c>
      <c r="N74" s="396"/>
      <c r="O74" s="396"/>
      <c r="P74" s="397"/>
    </row>
    <row r="75" spans="1:17" ht="12" customHeight="1" x14ac:dyDescent="0.2">
      <c r="A75" s="52"/>
      <c r="B75" s="46"/>
      <c r="C75" s="46"/>
      <c r="D75" s="46"/>
      <c r="E75" s="53"/>
      <c r="F75" s="164"/>
      <c r="G75" s="171"/>
      <c r="H75" s="171"/>
      <c r="I75" s="171"/>
      <c r="J75" s="65" t="s">
        <v>270</v>
      </c>
      <c r="K75" s="65" t="s">
        <v>297</v>
      </c>
      <c r="L75" s="46" t="s">
        <v>298</v>
      </c>
      <c r="M75" s="395">
        <f t="shared" si="20"/>
        <v>271200</v>
      </c>
      <c r="N75" s="396">
        <v>0</v>
      </c>
      <c r="O75" s="396">
        <v>271200</v>
      </c>
      <c r="P75" s="397">
        <v>0</v>
      </c>
    </row>
    <row r="76" spans="1:17" ht="12" customHeight="1" x14ac:dyDescent="0.2">
      <c r="A76" s="52"/>
      <c r="B76" s="46"/>
      <c r="C76" s="46"/>
      <c r="D76" s="46"/>
      <c r="E76" s="53"/>
      <c r="F76" s="164"/>
      <c r="G76" s="171"/>
      <c r="H76" s="171"/>
      <c r="I76" s="171"/>
      <c r="J76" s="65" t="s">
        <v>270</v>
      </c>
      <c r="K76" s="65" t="s">
        <v>82</v>
      </c>
      <c r="L76" s="46" t="s">
        <v>200</v>
      </c>
      <c r="M76" s="395">
        <f t="shared" si="20"/>
        <v>1970272.52</v>
      </c>
      <c r="N76" s="396">
        <v>1970272.52</v>
      </c>
      <c r="O76" s="396">
        <v>0</v>
      </c>
      <c r="P76" s="397">
        <v>0</v>
      </c>
    </row>
    <row r="77" spans="1:17" ht="12" customHeight="1" x14ac:dyDescent="0.2">
      <c r="A77" s="52"/>
      <c r="B77" s="46"/>
      <c r="C77" s="46"/>
      <c r="D77" s="46"/>
      <c r="E77" s="53"/>
      <c r="F77" s="164"/>
      <c r="G77" s="171"/>
      <c r="H77" s="171"/>
      <c r="I77" s="171"/>
      <c r="J77" s="65" t="s">
        <v>270</v>
      </c>
      <c r="K77" s="65" t="s">
        <v>299</v>
      </c>
      <c r="L77" s="46" t="s">
        <v>300</v>
      </c>
      <c r="M77" s="395">
        <f t="shared" si="20"/>
        <v>1628033</v>
      </c>
      <c r="N77" s="396">
        <v>1628033</v>
      </c>
      <c r="O77" s="396">
        <v>0</v>
      </c>
      <c r="P77" s="397">
        <v>0</v>
      </c>
    </row>
    <row r="78" spans="1:17" ht="12" customHeight="1" x14ac:dyDescent="0.2">
      <c r="A78" s="52"/>
      <c r="B78" s="46"/>
      <c r="C78" s="46"/>
      <c r="D78" s="46"/>
      <c r="E78" s="53"/>
      <c r="F78" s="164"/>
      <c r="G78" s="171"/>
      <c r="H78" s="171"/>
      <c r="I78" s="171"/>
      <c r="J78" s="65" t="s">
        <v>270</v>
      </c>
      <c r="K78" s="65" t="s">
        <v>84</v>
      </c>
      <c r="L78" s="46" t="s">
        <v>301</v>
      </c>
      <c r="M78" s="395">
        <f t="shared" si="20"/>
        <v>46068067.799999997</v>
      </c>
      <c r="N78" s="396">
        <v>0</v>
      </c>
      <c r="O78" s="396">
        <v>46068067.799999997</v>
      </c>
      <c r="P78" s="397">
        <v>0</v>
      </c>
    </row>
    <row r="79" spans="1:17" ht="12" customHeight="1" x14ac:dyDescent="0.2">
      <c r="A79" s="52"/>
      <c r="B79" s="46"/>
      <c r="C79" s="46"/>
      <c r="D79" s="46"/>
      <c r="E79" s="53"/>
      <c r="F79" s="164"/>
      <c r="G79" s="171"/>
      <c r="H79" s="171"/>
      <c r="I79" s="171"/>
      <c r="J79" s="65" t="s">
        <v>270</v>
      </c>
      <c r="K79" s="65" t="s">
        <v>85</v>
      </c>
      <c r="L79" s="46" t="s">
        <v>302</v>
      </c>
      <c r="M79" s="395">
        <f t="shared" si="20"/>
        <v>63709.4</v>
      </c>
      <c r="N79" s="396">
        <v>0</v>
      </c>
      <c r="O79" s="396">
        <v>63709.4</v>
      </c>
      <c r="P79" s="397">
        <v>0</v>
      </c>
    </row>
    <row r="80" spans="1:17" ht="12" customHeight="1" x14ac:dyDescent="0.2">
      <c r="A80" s="52"/>
      <c r="B80" s="46"/>
      <c r="C80" s="46"/>
      <c r="D80" s="46"/>
      <c r="E80" s="53"/>
      <c r="F80" s="164"/>
      <c r="G80" s="165"/>
      <c r="H80" s="165"/>
      <c r="I80" s="165"/>
      <c r="J80" s="65"/>
      <c r="K80" s="65"/>
      <c r="L80" s="46"/>
      <c r="M80" s="395"/>
      <c r="N80" s="396"/>
      <c r="O80" s="396"/>
      <c r="P80" s="397"/>
    </row>
    <row r="81" spans="1:17" ht="12" hidden="1" customHeight="1" x14ac:dyDescent="0.2">
      <c r="A81" s="52"/>
      <c r="B81" s="46"/>
      <c r="C81" s="46"/>
      <c r="D81" s="46"/>
      <c r="E81" s="53"/>
      <c r="F81" s="167"/>
      <c r="G81" s="168"/>
      <c r="H81" s="168"/>
      <c r="I81" s="168"/>
      <c r="J81" s="63" t="s">
        <v>270</v>
      </c>
      <c r="K81" s="63" t="s">
        <v>303</v>
      </c>
      <c r="L81" s="64" t="s">
        <v>86</v>
      </c>
      <c r="M81" s="401">
        <f>SUM(N81:P81)</f>
        <v>0</v>
      </c>
      <c r="N81" s="402">
        <f>SUM(N82:N85)</f>
        <v>0</v>
      </c>
      <c r="O81" s="402">
        <f t="shared" ref="O81:P81" si="21">SUM(O82:O85)</f>
        <v>0</v>
      </c>
      <c r="P81" s="403">
        <f t="shared" si="21"/>
        <v>0</v>
      </c>
    </row>
    <row r="82" spans="1:17" ht="12" hidden="1" customHeight="1" x14ac:dyDescent="0.2">
      <c r="A82" s="52"/>
      <c r="B82" s="46"/>
      <c r="C82" s="46"/>
      <c r="D82" s="46"/>
      <c r="E82" s="53"/>
      <c r="F82" s="164"/>
      <c r="G82" s="171"/>
      <c r="H82" s="171"/>
      <c r="I82" s="171"/>
      <c r="J82" s="65" t="s">
        <v>270</v>
      </c>
      <c r="K82" s="65" t="s">
        <v>87</v>
      </c>
      <c r="L82" s="46" t="s">
        <v>88</v>
      </c>
      <c r="M82" s="395">
        <f>SUM(N82:P82)</f>
        <v>0</v>
      </c>
      <c r="N82" s="396"/>
      <c r="O82" s="396"/>
      <c r="P82" s="397"/>
    </row>
    <row r="83" spans="1:17" ht="11.25" hidden="1" customHeight="1" x14ac:dyDescent="0.2">
      <c r="A83" s="52"/>
      <c r="B83" s="46"/>
      <c r="C83" s="46"/>
      <c r="D83" s="46"/>
      <c r="E83" s="53"/>
      <c r="F83" s="164"/>
      <c r="G83" s="171"/>
      <c r="H83" s="165"/>
      <c r="I83" s="165"/>
      <c r="J83" s="65" t="s">
        <v>270</v>
      </c>
      <c r="K83" s="65" t="s">
        <v>89</v>
      </c>
      <c r="L83" s="46" t="s">
        <v>90</v>
      </c>
      <c r="M83" s="395">
        <f t="shared" ref="M83:M85" si="22">SUM(N83:P83)</f>
        <v>0</v>
      </c>
      <c r="N83" s="396">
        <v>0</v>
      </c>
      <c r="O83" s="396">
        <v>0</v>
      </c>
      <c r="P83" s="397"/>
    </row>
    <row r="84" spans="1:17" ht="12" hidden="1" customHeight="1" x14ac:dyDescent="0.2">
      <c r="A84" s="52"/>
      <c r="B84" s="46"/>
      <c r="C84" s="46"/>
      <c r="D84" s="46"/>
      <c r="E84" s="53"/>
      <c r="F84" s="164"/>
      <c r="G84" s="165"/>
      <c r="H84" s="165"/>
      <c r="I84" s="165"/>
      <c r="J84" s="65" t="s">
        <v>270</v>
      </c>
      <c r="K84" s="65" t="s">
        <v>201</v>
      </c>
      <c r="L84" s="46" t="s">
        <v>202</v>
      </c>
      <c r="M84" s="395">
        <f t="shared" si="22"/>
        <v>0</v>
      </c>
      <c r="N84" s="396"/>
      <c r="O84" s="396"/>
      <c r="P84" s="397"/>
    </row>
    <row r="85" spans="1:17" ht="12" hidden="1" customHeight="1" x14ac:dyDescent="0.2">
      <c r="A85" s="52"/>
      <c r="B85" s="46"/>
      <c r="C85" s="46"/>
      <c r="D85" s="46"/>
      <c r="E85" s="53"/>
      <c r="F85" s="164"/>
      <c r="G85" s="165"/>
      <c r="H85" s="165"/>
      <c r="I85" s="165"/>
      <c r="J85" s="65" t="s">
        <v>270</v>
      </c>
      <c r="K85" s="65" t="s">
        <v>203</v>
      </c>
      <c r="L85" s="46" t="s">
        <v>204</v>
      </c>
      <c r="M85" s="395">
        <f t="shared" si="22"/>
        <v>0</v>
      </c>
      <c r="N85" s="396"/>
      <c r="O85" s="396"/>
      <c r="P85" s="397"/>
    </row>
    <row r="86" spans="1:17" s="73" customFormat="1" ht="22.5" x14ac:dyDescent="0.25">
      <c r="A86" s="68"/>
      <c r="B86" s="69"/>
      <c r="C86" s="69"/>
      <c r="D86" s="69"/>
      <c r="E86" s="89"/>
      <c r="F86" s="172"/>
      <c r="G86" s="173"/>
      <c r="H86" s="173"/>
      <c r="I86" s="173"/>
      <c r="J86" s="444" t="s">
        <v>270</v>
      </c>
      <c r="K86" s="444" t="s">
        <v>304</v>
      </c>
      <c r="L86" s="72" t="s">
        <v>91</v>
      </c>
      <c r="M86" s="404">
        <f>SUM(N86:P86)</f>
        <v>1206145</v>
      </c>
      <c r="N86" s="405">
        <f>SUM(N87:N89)</f>
        <v>0</v>
      </c>
      <c r="O86" s="405">
        <f t="shared" ref="O86:P86" si="23">SUM(O87:O89)</f>
        <v>1206145</v>
      </c>
      <c r="P86" s="406">
        <f t="shared" si="23"/>
        <v>0</v>
      </c>
      <c r="Q86" s="407"/>
    </row>
    <row r="87" spans="1:17" ht="12" customHeight="1" x14ac:dyDescent="0.2">
      <c r="A87" s="52"/>
      <c r="B87" s="46"/>
      <c r="C87" s="46"/>
      <c r="D87" s="46"/>
      <c r="E87" s="53"/>
      <c r="F87" s="164"/>
      <c r="G87" s="171"/>
      <c r="H87" s="171"/>
      <c r="I87" s="171"/>
      <c r="J87" s="65" t="s">
        <v>270</v>
      </c>
      <c r="K87" s="65" t="s">
        <v>92</v>
      </c>
      <c r="L87" s="46" t="s">
        <v>305</v>
      </c>
      <c r="M87" s="395">
        <f>SUM(N87:P87)</f>
        <v>1206145</v>
      </c>
      <c r="N87" s="396">
        <v>0</v>
      </c>
      <c r="O87" s="396">
        <v>1206145</v>
      </c>
      <c r="P87" s="397">
        <v>0</v>
      </c>
    </row>
    <row r="88" spans="1:17" ht="12" hidden="1" customHeight="1" x14ac:dyDescent="0.2">
      <c r="A88" s="52"/>
      <c r="B88" s="46"/>
      <c r="C88" s="46"/>
      <c r="D88" s="46"/>
      <c r="E88" s="53"/>
      <c r="F88" s="164"/>
      <c r="G88" s="165"/>
      <c r="H88" s="165"/>
      <c r="I88" s="165"/>
      <c r="J88" s="65" t="s">
        <v>270</v>
      </c>
      <c r="K88" s="65" t="s">
        <v>306</v>
      </c>
      <c r="L88" s="46" t="s">
        <v>307</v>
      </c>
      <c r="M88" s="395"/>
      <c r="N88" s="396"/>
      <c r="O88" s="396"/>
      <c r="P88" s="397"/>
    </row>
    <row r="89" spans="1:17" ht="12" hidden="1" customHeight="1" x14ac:dyDescent="0.2">
      <c r="A89" s="52"/>
      <c r="B89" s="46"/>
      <c r="C89" s="46"/>
      <c r="D89" s="46"/>
      <c r="E89" s="53"/>
      <c r="F89" s="164"/>
      <c r="G89" s="165"/>
      <c r="H89" s="165"/>
      <c r="I89" s="165"/>
      <c r="J89" s="65" t="s">
        <v>270</v>
      </c>
      <c r="K89" s="65" t="s">
        <v>308</v>
      </c>
      <c r="L89" s="46" t="s">
        <v>309</v>
      </c>
      <c r="M89" s="395"/>
      <c r="N89" s="396"/>
      <c r="O89" s="396"/>
      <c r="P89" s="397"/>
    </row>
    <row r="90" spans="1:17" ht="12" customHeight="1" x14ac:dyDescent="0.2">
      <c r="A90" s="52"/>
      <c r="B90" s="46"/>
      <c r="C90" s="46"/>
      <c r="D90" s="46"/>
      <c r="E90" s="53"/>
      <c r="F90" s="167"/>
      <c r="G90" s="168"/>
      <c r="H90" s="168"/>
      <c r="I90" s="168"/>
      <c r="J90" s="63" t="s">
        <v>270</v>
      </c>
      <c r="K90" s="63" t="s">
        <v>310</v>
      </c>
      <c r="L90" s="64" t="s">
        <v>93</v>
      </c>
      <c r="M90" s="401">
        <f>SUM(N90:P90)</f>
        <v>2059218.84</v>
      </c>
      <c r="N90" s="402">
        <f>SUM(N91:N93)</f>
        <v>0</v>
      </c>
      <c r="O90" s="402">
        <f t="shared" ref="O90:P90" si="24">SUM(O91:O93)</f>
        <v>2059218.84</v>
      </c>
      <c r="P90" s="403">
        <f t="shared" si="24"/>
        <v>0</v>
      </c>
    </row>
    <row r="91" spans="1:17" ht="12" customHeight="1" x14ac:dyDescent="0.2">
      <c r="A91" s="52"/>
      <c r="B91" s="46"/>
      <c r="C91" s="46"/>
      <c r="D91" s="46"/>
      <c r="E91" s="53"/>
      <c r="F91" s="164"/>
      <c r="G91" s="171"/>
      <c r="H91" s="171"/>
      <c r="I91" s="171"/>
      <c r="J91" s="65" t="s">
        <v>270</v>
      </c>
      <c r="K91" s="65" t="s">
        <v>94</v>
      </c>
      <c r="L91" s="46" t="s">
        <v>95</v>
      </c>
      <c r="M91" s="395">
        <f>SUM(N91:P91)</f>
        <v>2059218.84</v>
      </c>
      <c r="N91" s="396">
        <v>0</v>
      </c>
      <c r="O91" s="396">
        <v>2059218.84</v>
      </c>
      <c r="P91" s="397">
        <v>0</v>
      </c>
    </row>
    <row r="92" spans="1:17" ht="12" hidden="1" customHeight="1" x14ac:dyDescent="0.2">
      <c r="A92" s="52"/>
      <c r="B92" s="46"/>
      <c r="C92" s="46"/>
      <c r="D92" s="46"/>
      <c r="E92" s="53"/>
      <c r="F92" s="164"/>
      <c r="G92" s="165"/>
      <c r="H92" s="165"/>
      <c r="I92" s="165"/>
      <c r="J92" s="65" t="s">
        <v>270</v>
      </c>
      <c r="K92" s="65" t="s">
        <v>311</v>
      </c>
      <c r="L92" s="46" t="s">
        <v>312</v>
      </c>
      <c r="M92" s="395"/>
      <c r="N92" s="396"/>
      <c r="O92" s="396"/>
      <c r="P92" s="397"/>
    </row>
    <row r="93" spans="1:17" ht="12" hidden="1" customHeight="1" x14ac:dyDescent="0.2">
      <c r="A93" s="52"/>
      <c r="B93" s="46"/>
      <c r="C93" s="46"/>
      <c r="D93" s="46"/>
      <c r="E93" s="53"/>
      <c r="F93" s="164"/>
      <c r="G93" s="165"/>
      <c r="H93" s="165"/>
      <c r="I93" s="165"/>
      <c r="J93" s="65" t="s">
        <v>270</v>
      </c>
      <c r="K93" s="65" t="s">
        <v>313</v>
      </c>
      <c r="L93" s="46" t="s">
        <v>314</v>
      </c>
      <c r="M93" s="395"/>
      <c r="N93" s="396"/>
      <c r="O93" s="396"/>
      <c r="P93" s="397"/>
    </row>
    <row r="94" spans="1:17" ht="12" customHeight="1" x14ac:dyDescent="0.2">
      <c r="A94" s="52"/>
      <c r="B94" s="46"/>
      <c r="C94" s="46"/>
      <c r="D94" s="46"/>
      <c r="E94" s="53"/>
      <c r="F94" s="167"/>
      <c r="G94" s="168"/>
      <c r="H94" s="168"/>
      <c r="I94" s="168"/>
      <c r="J94" s="63" t="s">
        <v>270</v>
      </c>
      <c r="K94" s="63" t="s">
        <v>101</v>
      </c>
      <c r="L94" s="64" t="s">
        <v>315</v>
      </c>
      <c r="M94" s="401">
        <f>SUM(N94:P94)</f>
        <v>9882597.6400000006</v>
      </c>
      <c r="N94" s="402">
        <f>SUM(N95:N103)</f>
        <v>0</v>
      </c>
      <c r="O94" s="402">
        <f t="shared" ref="O94:P94" si="25">SUM(O95:O103)</f>
        <v>9882597.6400000006</v>
      </c>
      <c r="P94" s="403">
        <f t="shared" si="25"/>
        <v>0</v>
      </c>
    </row>
    <row r="95" spans="1:17" ht="12" customHeight="1" x14ac:dyDescent="0.2">
      <c r="A95" s="52"/>
      <c r="B95" s="46"/>
      <c r="C95" s="46"/>
      <c r="D95" s="46"/>
      <c r="E95" s="53"/>
      <c r="F95" s="164"/>
      <c r="G95" s="171"/>
      <c r="H95" s="171"/>
      <c r="I95" s="171"/>
      <c r="J95" s="65" t="s">
        <v>270</v>
      </c>
      <c r="K95" s="65" t="s">
        <v>96</v>
      </c>
      <c r="L95" s="46" t="s">
        <v>97</v>
      </c>
      <c r="M95" s="395">
        <f>SUM(N95:P95)</f>
        <v>853989.33</v>
      </c>
      <c r="N95" s="396">
        <v>0</v>
      </c>
      <c r="O95" s="396">
        <v>853989.33</v>
      </c>
      <c r="P95" s="397">
        <v>0</v>
      </c>
    </row>
    <row r="96" spans="1:17" ht="12" hidden="1" customHeight="1" x14ac:dyDescent="0.2">
      <c r="A96" s="52"/>
      <c r="B96" s="46"/>
      <c r="C96" s="46"/>
      <c r="D96" s="46"/>
      <c r="E96" s="53"/>
      <c r="F96" s="164"/>
      <c r="G96" s="165"/>
      <c r="H96" s="165"/>
      <c r="I96" s="165"/>
      <c r="J96" s="65" t="s">
        <v>270</v>
      </c>
      <c r="K96" s="65" t="s">
        <v>316</v>
      </c>
      <c r="L96" s="46" t="s">
        <v>317</v>
      </c>
      <c r="M96" s="395">
        <f t="shared" ref="M96:M103" si="26">SUM(N96:P96)</f>
        <v>0</v>
      </c>
      <c r="N96" s="396"/>
      <c r="O96" s="396"/>
      <c r="P96" s="397"/>
    </row>
    <row r="97" spans="1:17" ht="12" hidden="1" customHeight="1" x14ac:dyDescent="0.2">
      <c r="A97" s="52"/>
      <c r="B97" s="46"/>
      <c r="C97" s="46"/>
      <c r="D97" s="46"/>
      <c r="E97" s="53"/>
      <c r="F97" s="164"/>
      <c r="G97" s="165"/>
      <c r="H97" s="165"/>
      <c r="I97" s="165"/>
      <c r="J97" s="65" t="s">
        <v>270</v>
      </c>
      <c r="K97" s="65" t="s">
        <v>318</v>
      </c>
      <c r="L97" s="46" t="s">
        <v>319</v>
      </c>
      <c r="M97" s="395">
        <f t="shared" si="26"/>
        <v>0</v>
      </c>
      <c r="N97" s="396"/>
      <c r="O97" s="396"/>
      <c r="P97" s="397"/>
    </row>
    <row r="98" spans="1:17" ht="12" hidden="1" customHeight="1" x14ac:dyDescent="0.2">
      <c r="A98" s="52"/>
      <c r="B98" s="46"/>
      <c r="C98" s="46"/>
      <c r="D98" s="46"/>
      <c r="E98" s="53"/>
      <c r="F98" s="164"/>
      <c r="G98" s="165"/>
      <c r="H98" s="165"/>
      <c r="I98" s="165"/>
      <c r="J98" s="65" t="s">
        <v>270</v>
      </c>
      <c r="K98" s="65" t="s">
        <v>98</v>
      </c>
      <c r="L98" s="46" t="s">
        <v>99</v>
      </c>
      <c r="M98" s="395">
        <f t="shared" si="26"/>
        <v>0</v>
      </c>
      <c r="N98" s="396"/>
      <c r="O98" s="396"/>
      <c r="P98" s="397"/>
    </row>
    <row r="99" spans="1:17" ht="12" hidden="1" customHeight="1" x14ac:dyDescent="0.2">
      <c r="A99" s="52"/>
      <c r="B99" s="46"/>
      <c r="C99" s="46"/>
      <c r="D99" s="46"/>
      <c r="E99" s="53"/>
      <c r="F99" s="164"/>
      <c r="G99" s="171"/>
      <c r="H99" s="171"/>
      <c r="I99" s="171"/>
      <c r="J99" s="65" t="s">
        <v>270</v>
      </c>
      <c r="K99" s="65" t="s">
        <v>100</v>
      </c>
      <c r="L99" s="46" t="s">
        <v>320</v>
      </c>
      <c r="M99" s="395">
        <f t="shared" si="26"/>
        <v>0</v>
      </c>
      <c r="N99" s="396"/>
      <c r="O99" s="396"/>
      <c r="P99" s="397"/>
    </row>
    <row r="100" spans="1:17" s="73" customFormat="1" ht="22.5" x14ac:dyDescent="0.25">
      <c r="A100" s="68"/>
      <c r="B100" s="69"/>
      <c r="C100" s="69"/>
      <c r="D100" s="69"/>
      <c r="E100" s="89"/>
      <c r="F100" s="174"/>
      <c r="G100" s="175"/>
      <c r="H100" s="175"/>
      <c r="I100" s="175"/>
      <c r="J100" s="88" t="s">
        <v>270</v>
      </c>
      <c r="K100" s="88" t="s">
        <v>102</v>
      </c>
      <c r="L100" s="75" t="s">
        <v>103</v>
      </c>
      <c r="M100" s="408">
        <f t="shared" si="26"/>
        <v>807950</v>
      </c>
      <c r="N100" s="409">
        <v>0</v>
      </c>
      <c r="O100" s="409">
        <v>807950</v>
      </c>
      <c r="P100" s="410">
        <v>0</v>
      </c>
      <c r="Q100" s="407"/>
    </row>
    <row r="101" spans="1:17" s="73" customFormat="1" ht="22.5" x14ac:dyDescent="0.25">
      <c r="A101" s="68"/>
      <c r="B101" s="69"/>
      <c r="C101" s="69"/>
      <c r="D101" s="69"/>
      <c r="E101" s="89"/>
      <c r="F101" s="174"/>
      <c r="G101" s="175"/>
      <c r="H101" s="175"/>
      <c r="I101" s="175"/>
      <c r="J101" s="88" t="s">
        <v>270</v>
      </c>
      <c r="K101" s="88" t="s">
        <v>104</v>
      </c>
      <c r="L101" s="75" t="s">
        <v>321</v>
      </c>
      <c r="M101" s="408">
        <f t="shared" si="26"/>
        <v>219800</v>
      </c>
      <c r="N101" s="409">
        <v>0</v>
      </c>
      <c r="O101" s="409">
        <v>219800</v>
      </c>
      <c r="P101" s="410">
        <v>0</v>
      </c>
      <c r="Q101" s="407"/>
    </row>
    <row r="102" spans="1:17" s="73" customFormat="1" ht="21.75" customHeight="1" x14ac:dyDescent="0.25">
      <c r="A102" s="68"/>
      <c r="B102" s="69"/>
      <c r="C102" s="69"/>
      <c r="D102" s="69"/>
      <c r="E102" s="89"/>
      <c r="F102" s="174"/>
      <c r="G102" s="175"/>
      <c r="H102" s="175"/>
      <c r="I102" s="175"/>
      <c r="J102" s="88" t="s">
        <v>270</v>
      </c>
      <c r="K102" s="88" t="s">
        <v>105</v>
      </c>
      <c r="L102" s="75" t="s">
        <v>322</v>
      </c>
      <c r="M102" s="408">
        <f t="shared" si="26"/>
        <v>8000858.3099999996</v>
      </c>
      <c r="N102" s="409">
        <v>0</v>
      </c>
      <c r="O102" s="409">
        <v>8000858.3099999996</v>
      </c>
      <c r="P102" s="410">
        <v>0</v>
      </c>
      <c r="Q102" s="407"/>
    </row>
    <row r="103" spans="1:17" ht="12" hidden="1" customHeight="1" x14ac:dyDescent="0.2">
      <c r="A103" s="52"/>
      <c r="B103" s="46"/>
      <c r="C103" s="46"/>
      <c r="D103" s="46"/>
      <c r="E103" s="53"/>
      <c r="F103" s="164"/>
      <c r="G103" s="165"/>
      <c r="H103" s="165"/>
      <c r="I103" s="165"/>
      <c r="J103" s="65" t="s">
        <v>270</v>
      </c>
      <c r="K103" s="65" t="s">
        <v>323</v>
      </c>
      <c r="L103" s="46" t="s">
        <v>324</v>
      </c>
      <c r="M103" s="395">
        <f t="shared" si="26"/>
        <v>0</v>
      </c>
      <c r="N103" s="396"/>
      <c r="O103" s="396"/>
      <c r="P103" s="397"/>
    </row>
    <row r="104" spans="1:17" ht="12" customHeight="1" x14ac:dyDescent="0.2">
      <c r="A104" s="52"/>
      <c r="B104" s="46"/>
      <c r="C104" s="46"/>
      <c r="D104" s="46"/>
      <c r="E104" s="53"/>
      <c r="F104" s="164"/>
      <c r="G104" s="165"/>
      <c r="H104" s="165"/>
      <c r="I104" s="165"/>
      <c r="J104" s="61"/>
      <c r="K104" s="62"/>
      <c r="L104" s="46"/>
      <c r="M104" s="395"/>
      <c r="N104" s="396"/>
      <c r="O104" s="396"/>
      <c r="P104" s="397"/>
    </row>
    <row r="105" spans="1:17" ht="12" customHeight="1" x14ac:dyDescent="0.2">
      <c r="A105" s="52"/>
      <c r="B105" s="46"/>
      <c r="C105" s="46"/>
      <c r="D105" s="46"/>
      <c r="E105" s="53"/>
      <c r="F105" s="167"/>
      <c r="G105" s="168"/>
      <c r="H105" s="168"/>
      <c r="I105" s="168"/>
      <c r="J105" s="63" t="s">
        <v>270</v>
      </c>
      <c r="K105" s="63" t="s">
        <v>325</v>
      </c>
      <c r="L105" s="64" t="s">
        <v>326</v>
      </c>
      <c r="M105" s="401">
        <f>SUM(M106:M111)</f>
        <v>351383</v>
      </c>
      <c r="N105" s="402">
        <f t="shared" ref="N105:P105" si="27">SUM(N106:N112)</f>
        <v>0</v>
      </c>
      <c r="O105" s="402">
        <f t="shared" si="27"/>
        <v>351383</v>
      </c>
      <c r="P105" s="403">
        <f t="shared" si="27"/>
        <v>0</v>
      </c>
    </row>
    <row r="106" spans="1:17" ht="12" hidden="1" customHeight="1" x14ac:dyDescent="0.2">
      <c r="A106" s="52"/>
      <c r="B106" s="46"/>
      <c r="C106" s="46"/>
      <c r="D106" s="46"/>
      <c r="E106" s="53"/>
      <c r="F106" s="164"/>
      <c r="G106" s="171"/>
      <c r="H106" s="171"/>
      <c r="I106" s="171"/>
      <c r="J106" s="65" t="s">
        <v>270</v>
      </c>
      <c r="K106" s="65" t="s">
        <v>327</v>
      </c>
      <c r="L106" s="46" t="s">
        <v>328</v>
      </c>
      <c r="M106" s="395">
        <f>SUM(N106:P106)</f>
        <v>0</v>
      </c>
      <c r="N106" s="396"/>
      <c r="O106" s="396"/>
      <c r="P106" s="397"/>
    </row>
    <row r="107" spans="1:17" ht="12" customHeight="1" x14ac:dyDescent="0.2">
      <c r="A107" s="52"/>
      <c r="B107" s="46"/>
      <c r="C107" s="46"/>
      <c r="D107" s="46"/>
      <c r="E107" s="53"/>
      <c r="F107" s="164"/>
      <c r="G107" s="165"/>
      <c r="H107" s="165"/>
      <c r="I107" s="165"/>
      <c r="J107" s="65" t="s">
        <v>270</v>
      </c>
      <c r="K107" s="65" t="s">
        <v>329</v>
      </c>
      <c r="L107" s="46" t="s">
        <v>330</v>
      </c>
      <c r="M107" s="395">
        <f t="shared" ref="M107:M111" si="28">SUM(N107:P107)</f>
        <v>351383</v>
      </c>
      <c r="N107" s="396">
        <v>0</v>
      </c>
      <c r="O107" s="396">
        <v>351383</v>
      </c>
      <c r="P107" s="397"/>
    </row>
    <row r="108" spans="1:17" ht="12" hidden="1" customHeight="1" x14ac:dyDescent="0.2">
      <c r="A108" s="52"/>
      <c r="B108" s="46"/>
      <c r="C108" s="46"/>
      <c r="D108" s="46"/>
      <c r="E108" s="53"/>
      <c r="F108" s="164"/>
      <c r="G108" s="165"/>
      <c r="H108" s="165"/>
      <c r="I108" s="165"/>
      <c r="J108" s="65" t="s">
        <v>270</v>
      </c>
      <c r="K108" s="65" t="s">
        <v>331</v>
      </c>
      <c r="L108" s="46" t="s">
        <v>332</v>
      </c>
      <c r="M108" s="395">
        <f t="shared" si="28"/>
        <v>0</v>
      </c>
      <c r="N108" s="396"/>
      <c r="O108" s="396"/>
      <c r="P108" s="397"/>
    </row>
    <row r="109" spans="1:17" ht="12" hidden="1" customHeight="1" x14ac:dyDescent="0.2">
      <c r="A109" s="52"/>
      <c r="B109" s="46"/>
      <c r="C109" s="46"/>
      <c r="D109" s="46"/>
      <c r="E109" s="53"/>
      <c r="F109" s="164"/>
      <c r="G109" s="165"/>
      <c r="H109" s="165"/>
      <c r="I109" s="165"/>
      <c r="J109" s="65" t="s">
        <v>270</v>
      </c>
      <c r="K109" s="65" t="s">
        <v>333</v>
      </c>
      <c r="L109" s="46" t="s">
        <v>334</v>
      </c>
      <c r="M109" s="395">
        <f t="shared" si="28"/>
        <v>0</v>
      </c>
      <c r="N109" s="396"/>
      <c r="O109" s="396"/>
      <c r="P109" s="397"/>
    </row>
    <row r="110" spans="1:17" ht="12" hidden="1" customHeight="1" x14ac:dyDescent="0.2">
      <c r="A110" s="52"/>
      <c r="B110" s="46"/>
      <c r="C110" s="46"/>
      <c r="D110" s="46"/>
      <c r="E110" s="53"/>
      <c r="F110" s="164"/>
      <c r="G110" s="165"/>
      <c r="H110" s="165"/>
      <c r="I110" s="165"/>
      <c r="J110" s="65" t="s">
        <v>270</v>
      </c>
      <c r="K110" s="65" t="s">
        <v>335</v>
      </c>
      <c r="L110" s="46" t="s">
        <v>336</v>
      </c>
      <c r="M110" s="395">
        <f t="shared" si="28"/>
        <v>0</v>
      </c>
      <c r="N110" s="396"/>
      <c r="O110" s="396"/>
      <c r="P110" s="397"/>
    </row>
    <row r="111" spans="1:17" ht="12" hidden="1" customHeight="1" x14ac:dyDescent="0.2">
      <c r="A111" s="52"/>
      <c r="B111" s="46"/>
      <c r="C111" s="46"/>
      <c r="D111" s="46"/>
      <c r="E111" s="53"/>
      <c r="F111" s="164"/>
      <c r="G111" s="165"/>
      <c r="H111" s="165"/>
      <c r="I111" s="165"/>
      <c r="J111" s="65" t="s">
        <v>270</v>
      </c>
      <c r="K111" s="65" t="s">
        <v>337</v>
      </c>
      <c r="L111" s="46" t="s">
        <v>338</v>
      </c>
      <c r="M111" s="395">
        <f t="shared" si="28"/>
        <v>0</v>
      </c>
      <c r="N111" s="396"/>
      <c r="O111" s="396"/>
      <c r="P111" s="397"/>
    </row>
    <row r="112" spans="1:17" ht="12" hidden="1" customHeight="1" x14ac:dyDescent="0.2">
      <c r="A112" s="52"/>
      <c r="B112" s="46"/>
      <c r="C112" s="46"/>
      <c r="D112" s="46"/>
      <c r="E112" s="53"/>
      <c r="F112" s="164"/>
      <c r="G112" s="165"/>
      <c r="H112" s="165"/>
      <c r="I112" s="165"/>
      <c r="J112" s="65" t="s">
        <v>192</v>
      </c>
      <c r="K112" s="62"/>
      <c r="L112" s="46"/>
      <c r="M112" s="395"/>
      <c r="N112" s="396"/>
      <c r="O112" s="396"/>
      <c r="P112" s="397"/>
    </row>
    <row r="113" spans="1:17" ht="20.25" customHeight="1" x14ac:dyDescent="0.2">
      <c r="A113" s="52"/>
      <c r="B113" s="46"/>
      <c r="C113" s="46"/>
      <c r="D113" s="46"/>
      <c r="E113" s="53"/>
      <c r="F113" s="167"/>
      <c r="G113" s="168"/>
      <c r="H113" s="168"/>
      <c r="I113" s="168"/>
      <c r="J113" s="63" t="s">
        <v>270</v>
      </c>
      <c r="K113" s="63">
        <v>2</v>
      </c>
      <c r="L113" s="64" t="s">
        <v>339</v>
      </c>
      <c r="M113" s="401">
        <f>+M115+M121+M126+M134+M137+M142</f>
        <v>1687836.5899999999</v>
      </c>
      <c r="N113" s="402">
        <f t="shared" ref="N113:P113" si="29">+N115+N121+N126+N134+N137+N142</f>
        <v>0</v>
      </c>
      <c r="O113" s="402">
        <f>+O115+O121+O126+O134+O137+O142</f>
        <v>1687836.5899999999</v>
      </c>
      <c r="P113" s="403">
        <f t="shared" si="29"/>
        <v>0</v>
      </c>
    </row>
    <row r="114" spans="1:17" ht="12" customHeight="1" x14ac:dyDescent="0.2">
      <c r="A114" s="52"/>
      <c r="B114" s="46"/>
      <c r="C114" s="46"/>
      <c r="D114" s="46"/>
      <c r="E114" s="53"/>
      <c r="F114" s="164"/>
      <c r="G114" s="165"/>
      <c r="H114" s="165"/>
      <c r="I114" s="165"/>
      <c r="J114" s="65" t="s">
        <v>192</v>
      </c>
      <c r="K114" s="63"/>
      <c r="L114" s="64"/>
      <c r="M114" s="395"/>
      <c r="N114" s="396"/>
      <c r="O114" s="396"/>
      <c r="P114" s="397"/>
    </row>
    <row r="115" spans="1:17" ht="12" customHeight="1" x14ac:dyDescent="0.2">
      <c r="A115" s="52"/>
      <c r="B115" s="46"/>
      <c r="C115" s="46"/>
      <c r="D115" s="46"/>
      <c r="E115" s="53"/>
      <c r="F115" s="167"/>
      <c r="G115" s="168"/>
      <c r="H115" s="168"/>
      <c r="I115" s="168"/>
      <c r="J115" s="63" t="s">
        <v>270</v>
      </c>
      <c r="K115" s="63" t="s">
        <v>109</v>
      </c>
      <c r="L115" s="64" t="s">
        <v>340</v>
      </c>
      <c r="M115" s="401">
        <f>SUM(N115:P115)</f>
        <v>857845.2</v>
      </c>
      <c r="N115" s="402">
        <f>SUM(N116:N120)</f>
        <v>0</v>
      </c>
      <c r="O115" s="402">
        <f>SUM(O116:O120)</f>
        <v>857845.2</v>
      </c>
      <c r="P115" s="403">
        <f t="shared" ref="P115" si="30">SUM(P116:P120)</f>
        <v>0</v>
      </c>
    </row>
    <row r="116" spans="1:17" ht="12" customHeight="1" x14ac:dyDescent="0.2">
      <c r="A116" s="52"/>
      <c r="B116" s="46"/>
      <c r="C116" s="46"/>
      <c r="D116" s="46"/>
      <c r="E116" s="53"/>
      <c r="F116" s="164"/>
      <c r="G116" s="171"/>
      <c r="H116" s="171"/>
      <c r="I116" s="171"/>
      <c r="J116" s="65" t="s">
        <v>270</v>
      </c>
      <c r="K116" s="65" t="s">
        <v>110</v>
      </c>
      <c r="L116" s="46" t="s">
        <v>111</v>
      </c>
      <c r="M116" s="395">
        <f>SUM(N116:P116)</f>
        <v>142354</v>
      </c>
      <c r="N116" s="396">
        <v>0</v>
      </c>
      <c r="O116" s="396">
        <v>142354</v>
      </c>
      <c r="P116" s="397">
        <v>0</v>
      </c>
    </row>
    <row r="117" spans="1:17" ht="12" customHeight="1" x14ac:dyDescent="0.2">
      <c r="A117" s="52"/>
      <c r="B117" s="46"/>
      <c r="C117" s="46"/>
      <c r="D117" s="46"/>
      <c r="E117" s="53"/>
      <c r="F117" s="164"/>
      <c r="G117" s="165"/>
      <c r="H117" s="165"/>
      <c r="I117" s="165"/>
      <c r="J117" s="65" t="s">
        <v>270</v>
      </c>
      <c r="K117" s="65" t="s">
        <v>341</v>
      </c>
      <c r="L117" s="46" t="s">
        <v>342</v>
      </c>
      <c r="M117" s="395">
        <f t="shared" ref="M117:M120" si="31">SUM(N117:P117)</f>
        <v>67302.8</v>
      </c>
      <c r="N117" s="396">
        <v>0</v>
      </c>
      <c r="O117" s="396">
        <v>67302.8</v>
      </c>
      <c r="P117" s="397">
        <v>0</v>
      </c>
    </row>
    <row r="118" spans="1:17" ht="12" hidden="1" customHeight="1" x14ac:dyDescent="0.2">
      <c r="A118" s="52"/>
      <c r="B118" s="46"/>
      <c r="C118" s="46"/>
      <c r="D118" s="46"/>
      <c r="E118" s="53"/>
      <c r="F118" s="164"/>
      <c r="G118" s="165"/>
      <c r="H118" s="165"/>
      <c r="I118" s="165"/>
      <c r="J118" s="65" t="s">
        <v>270</v>
      </c>
      <c r="K118" s="65" t="s">
        <v>343</v>
      </c>
      <c r="L118" s="46" t="s">
        <v>344</v>
      </c>
      <c r="M118" s="395">
        <f t="shared" si="31"/>
        <v>0</v>
      </c>
      <c r="N118" s="396"/>
      <c r="O118" s="396"/>
      <c r="P118" s="397"/>
    </row>
    <row r="119" spans="1:17" ht="12" customHeight="1" x14ac:dyDescent="0.2">
      <c r="A119" s="52"/>
      <c r="B119" s="46"/>
      <c r="C119" s="46"/>
      <c r="D119" s="46"/>
      <c r="E119" s="53"/>
      <c r="F119" s="164"/>
      <c r="G119" s="165"/>
      <c r="H119" s="171"/>
      <c r="I119" s="165"/>
      <c r="J119" s="65" t="s">
        <v>270</v>
      </c>
      <c r="K119" s="65" t="s">
        <v>112</v>
      </c>
      <c r="L119" s="46" t="s">
        <v>345</v>
      </c>
      <c r="M119" s="395">
        <f t="shared" si="31"/>
        <v>648188.4</v>
      </c>
      <c r="N119" s="396">
        <v>0</v>
      </c>
      <c r="O119" s="396">
        <v>648188.4</v>
      </c>
      <c r="P119" s="397">
        <v>0</v>
      </c>
    </row>
    <row r="120" spans="1:17" ht="12" hidden="1" customHeight="1" x14ac:dyDescent="0.2">
      <c r="A120" s="52"/>
      <c r="B120" s="46"/>
      <c r="C120" s="46"/>
      <c r="D120" s="46"/>
      <c r="E120" s="53"/>
      <c r="F120" s="164"/>
      <c r="G120" s="165"/>
      <c r="H120" s="165"/>
      <c r="I120" s="165"/>
      <c r="J120" s="65" t="s">
        <v>270</v>
      </c>
      <c r="K120" s="65" t="s">
        <v>346</v>
      </c>
      <c r="L120" s="46" t="s">
        <v>347</v>
      </c>
      <c r="M120" s="395">
        <f t="shared" si="31"/>
        <v>0</v>
      </c>
      <c r="N120" s="396"/>
      <c r="O120" s="396"/>
      <c r="P120" s="397"/>
    </row>
    <row r="121" spans="1:17" ht="12" hidden="1" customHeight="1" x14ac:dyDescent="0.2">
      <c r="A121" s="52"/>
      <c r="B121" s="46"/>
      <c r="C121" s="46"/>
      <c r="D121" s="46"/>
      <c r="E121" s="53"/>
      <c r="F121" s="167"/>
      <c r="G121" s="168"/>
      <c r="H121" s="168"/>
      <c r="I121" s="168"/>
      <c r="J121" s="63" t="s">
        <v>270</v>
      </c>
      <c r="K121" s="63" t="s">
        <v>348</v>
      </c>
      <c r="L121" s="64" t="s">
        <v>349</v>
      </c>
      <c r="M121" s="401">
        <f>SUM(N121:P121)</f>
        <v>0</v>
      </c>
      <c r="N121" s="402">
        <f>SUM(N122:N125)</f>
        <v>0</v>
      </c>
      <c r="O121" s="402">
        <f>SUM(O122:O125)</f>
        <v>0</v>
      </c>
      <c r="P121" s="403">
        <f t="shared" ref="P121" si="32">SUM(P122:P125)</f>
        <v>0</v>
      </c>
    </row>
    <row r="122" spans="1:17" ht="12" hidden="1" customHeight="1" x14ac:dyDescent="0.2">
      <c r="A122" s="52"/>
      <c r="B122" s="46"/>
      <c r="C122" s="46"/>
      <c r="D122" s="46"/>
      <c r="E122" s="53"/>
      <c r="F122" s="164"/>
      <c r="G122" s="171"/>
      <c r="H122" s="171"/>
      <c r="I122" s="171"/>
      <c r="J122" s="65" t="s">
        <v>270</v>
      </c>
      <c r="K122" s="65" t="s">
        <v>350</v>
      </c>
      <c r="L122" s="46" t="s">
        <v>351</v>
      </c>
      <c r="M122" s="395">
        <f>SUM(N122:P122)</f>
        <v>0</v>
      </c>
      <c r="N122" s="396"/>
      <c r="O122" s="396"/>
      <c r="P122" s="397"/>
    </row>
    <row r="123" spans="1:17" ht="12" hidden="1" customHeight="1" x14ac:dyDescent="0.2">
      <c r="A123" s="52"/>
      <c r="B123" s="46"/>
      <c r="C123" s="46"/>
      <c r="D123" s="46"/>
      <c r="E123" s="53"/>
      <c r="F123" s="164"/>
      <c r="G123" s="165"/>
      <c r="H123" s="165"/>
      <c r="I123" s="165"/>
      <c r="J123" s="65" t="s">
        <v>270</v>
      </c>
      <c r="K123" s="65" t="s">
        <v>352</v>
      </c>
      <c r="L123" s="46" t="s">
        <v>353</v>
      </c>
      <c r="M123" s="395">
        <f t="shared" ref="M123:M125" si="33">SUM(N123:P123)</f>
        <v>0</v>
      </c>
      <c r="N123" s="396"/>
      <c r="O123" s="396"/>
      <c r="P123" s="397"/>
    </row>
    <row r="124" spans="1:17" ht="12" hidden="1" customHeight="1" x14ac:dyDescent="0.2">
      <c r="A124" s="52"/>
      <c r="B124" s="46"/>
      <c r="C124" s="46"/>
      <c r="D124" s="46"/>
      <c r="E124" s="53"/>
      <c r="F124" s="164"/>
      <c r="G124" s="165"/>
      <c r="H124" s="165"/>
      <c r="I124" s="165"/>
      <c r="J124" s="65" t="s">
        <v>270</v>
      </c>
      <c r="K124" s="65" t="s">
        <v>354</v>
      </c>
      <c r="L124" s="46" t="s">
        <v>355</v>
      </c>
      <c r="M124" s="395">
        <f t="shared" si="33"/>
        <v>0</v>
      </c>
      <c r="N124" s="396"/>
      <c r="O124" s="396"/>
      <c r="P124" s="397"/>
    </row>
    <row r="125" spans="1:17" ht="12" hidden="1" customHeight="1" x14ac:dyDescent="0.2">
      <c r="A125" s="52"/>
      <c r="B125" s="46"/>
      <c r="C125" s="46"/>
      <c r="D125" s="46"/>
      <c r="E125" s="53"/>
      <c r="F125" s="164"/>
      <c r="G125" s="165"/>
      <c r="H125" s="165"/>
      <c r="I125" s="165"/>
      <c r="J125" s="65" t="s">
        <v>270</v>
      </c>
      <c r="K125" s="65" t="s">
        <v>356</v>
      </c>
      <c r="L125" s="46" t="s">
        <v>357</v>
      </c>
      <c r="M125" s="395">
        <f t="shared" si="33"/>
        <v>0</v>
      </c>
      <c r="N125" s="396"/>
      <c r="O125" s="396"/>
      <c r="P125" s="397"/>
    </row>
    <row r="126" spans="1:17" s="73" customFormat="1" ht="22.5" x14ac:dyDescent="0.25">
      <c r="A126" s="68"/>
      <c r="B126" s="69"/>
      <c r="C126" s="69"/>
      <c r="D126" s="69"/>
      <c r="E126" s="89"/>
      <c r="F126" s="172"/>
      <c r="G126" s="173"/>
      <c r="H126" s="173"/>
      <c r="I126" s="173"/>
      <c r="J126" s="444" t="s">
        <v>270</v>
      </c>
      <c r="K126" s="444" t="s">
        <v>358</v>
      </c>
      <c r="L126" s="72" t="s">
        <v>359</v>
      </c>
      <c r="M126" s="404">
        <f>SUM(N126:P126)</f>
        <v>231900</v>
      </c>
      <c r="N126" s="405">
        <f>SUM(N127:N133)</f>
        <v>0</v>
      </c>
      <c r="O126" s="405">
        <f>SUM(O127:O133)</f>
        <v>231900</v>
      </c>
      <c r="P126" s="406">
        <f t="shared" ref="P126" si="34">SUM(P127:P133)</f>
        <v>0</v>
      </c>
      <c r="Q126" s="407"/>
    </row>
    <row r="127" spans="1:17" ht="12" hidden="1" customHeight="1" x14ac:dyDescent="0.2">
      <c r="A127" s="52"/>
      <c r="B127" s="46"/>
      <c r="C127" s="46"/>
      <c r="D127" s="46"/>
      <c r="E127" s="53"/>
      <c r="F127" s="164"/>
      <c r="G127" s="171"/>
      <c r="H127" s="171"/>
      <c r="I127" s="171"/>
      <c r="J127" s="65" t="s">
        <v>270</v>
      </c>
      <c r="K127" s="65" t="s">
        <v>360</v>
      </c>
      <c r="L127" s="46" t="s">
        <v>361</v>
      </c>
      <c r="M127" s="395">
        <f>SUM(N127:P127)</f>
        <v>0</v>
      </c>
      <c r="N127" s="396"/>
      <c r="O127" s="396"/>
      <c r="P127" s="397"/>
    </row>
    <row r="128" spans="1:17" ht="12" hidden="1" customHeight="1" x14ac:dyDescent="0.2">
      <c r="A128" s="52"/>
      <c r="B128" s="46"/>
      <c r="C128" s="46"/>
      <c r="D128" s="46"/>
      <c r="E128" s="53"/>
      <c r="F128" s="164"/>
      <c r="G128" s="165"/>
      <c r="H128" s="165"/>
      <c r="I128" s="165"/>
      <c r="J128" s="65" t="s">
        <v>270</v>
      </c>
      <c r="K128" s="65" t="s">
        <v>362</v>
      </c>
      <c r="L128" s="46" t="s">
        <v>363</v>
      </c>
      <c r="M128" s="395">
        <f t="shared" ref="M128:M133" si="35">SUM(N128:P128)</f>
        <v>0</v>
      </c>
      <c r="N128" s="396"/>
      <c r="O128" s="396"/>
      <c r="P128" s="397"/>
    </row>
    <row r="129" spans="1:17" ht="12" hidden="1" customHeight="1" x14ac:dyDescent="0.2">
      <c r="A129" s="52"/>
      <c r="B129" s="46"/>
      <c r="C129" s="46"/>
      <c r="D129" s="46"/>
      <c r="E129" s="53"/>
      <c r="F129" s="164"/>
      <c r="G129" s="165"/>
      <c r="H129" s="165"/>
      <c r="I129" s="165"/>
      <c r="J129" s="65" t="s">
        <v>270</v>
      </c>
      <c r="K129" s="65" t="s">
        <v>364</v>
      </c>
      <c r="L129" s="46" t="s">
        <v>365</v>
      </c>
      <c r="M129" s="395">
        <f t="shared" si="35"/>
        <v>0</v>
      </c>
      <c r="N129" s="396"/>
      <c r="O129" s="396"/>
      <c r="P129" s="397"/>
    </row>
    <row r="130" spans="1:17" s="73" customFormat="1" ht="22.5" x14ac:dyDescent="0.25">
      <c r="A130" s="68"/>
      <c r="B130" s="69"/>
      <c r="C130" s="69"/>
      <c r="D130" s="69"/>
      <c r="E130" s="89"/>
      <c r="F130" s="174"/>
      <c r="G130" s="443"/>
      <c r="H130" s="175"/>
      <c r="I130" s="443"/>
      <c r="J130" s="88" t="s">
        <v>270</v>
      </c>
      <c r="K130" s="88" t="s">
        <v>113</v>
      </c>
      <c r="L130" s="75" t="s">
        <v>114</v>
      </c>
      <c r="M130" s="408">
        <f t="shared" si="35"/>
        <v>231900</v>
      </c>
      <c r="N130" s="409">
        <v>0</v>
      </c>
      <c r="O130" s="409">
        <v>231900</v>
      </c>
      <c r="P130" s="410">
        <v>0</v>
      </c>
      <c r="Q130" s="407"/>
    </row>
    <row r="131" spans="1:17" ht="12" hidden="1" customHeight="1" x14ac:dyDescent="0.2">
      <c r="A131" s="52"/>
      <c r="B131" s="46"/>
      <c r="C131" s="46"/>
      <c r="D131" s="46"/>
      <c r="E131" s="53"/>
      <c r="F131" s="164"/>
      <c r="G131" s="165"/>
      <c r="H131" s="165"/>
      <c r="I131" s="165"/>
      <c r="J131" s="65" t="s">
        <v>270</v>
      </c>
      <c r="K131" s="65" t="s">
        <v>366</v>
      </c>
      <c r="L131" s="46" t="s">
        <v>367</v>
      </c>
      <c r="M131" s="395">
        <f t="shared" si="35"/>
        <v>0</v>
      </c>
      <c r="N131" s="396"/>
      <c r="O131" s="396"/>
      <c r="P131" s="397"/>
    </row>
    <row r="132" spans="1:17" ht="12" hidden="1" customHeight="1" x14ac:dyDescent="0.2">
      <c r="A132" s="52"/>
      <c r="B132" s="46"/>
      <c r="C132" s="46"/>
      <c r="D132" s="46"/>
      <c r="E132" s="53"/>
      <c r="F132" s="164"/>
      <c r="G132" s="165"/>
      <c r="H132" s="165"/>
      <c r="I132" s="165"/>
      <c r="J132" s="65" t="s">
        <v>270</v>
      </c>
      <c r="K132" s="65" t="s">
        <v>368</v>
      </c>
      <c r="L132" s="46" t="s">
        <v>369</v>
      </c>
      <c r="M132" s="395">
        <f t="shared" si="35"/>
        <v>0</v>
      </c>
      <c r="N132" s="396"/>
      <c r="O132" s="396"/>
      <c r="P132" s="397"/>
    </row>
    <row r="133" spans="1:17" ht="12" hidden="1" customHeight="1" x14ac:dyDescent="0.2">
      <c r="A133" s="52"/>
      <c r="B133" s="46"/>
      <c r="C133" s="46"/>
      <c r="D133" s="46"/>
      <c r="E133" s="53"/>
      <c r="F133" s="164"/>
      <c r="G133" s="165"/>
      <c r="H133" s="165"/>
      <c r="I133" s="165"/>
      <c r="J133" s="65" t="s">
        <v>270</v>
      </c>
      <c r="K133" s="65" t="s">
        <v>370</v>
      </c>
      <c r="L133" s="46" t="s">
        <v>371</v>
      </c>
      <c r="M133" s="395">
        <f t="shared" si="35"/>
        <v>0</v>
      </c>
      <c r="N133" s="396"/>
      <c r="O133" s="396"/>
      <c r="P133" s="397"/>
    </row>
    <row r="134" spans="1:17" s="73" customFormat="1" ht="22.5" x14ac:dyDescent="0.25">
      <c r="A134" s="68"/>
      <c r="B134" s="69"/>
      <c r="C134" s="69"/>
      <c r="D134" s="69"/>
      <c r="E134" s="89"/>
      <c r="F134" s="172"/>
      <c r="G134" s="173"/>
      <c r="H134" s="173"/>
      <c r="I134" s="173"/>
      <c r="J134" s="444" t="s">
        <v>270</v>
      </c>
      <c r="K134" s="444" t="s">
        <v>372</v>
      </c>
      <c r="L134" s="72" t="s">
        <v>373</v>
      </c>
      <c r="M134" s="404">
        <f>SUM(N134:P134)</f>
        <v>64494.75</v>
      </c>
      <c r="N134" s="405">
        <f>SUM(N135:N143)</f>
        <v>0</v>
      </c>
      <c r="O134" s="405">
        <f>SUM(O135:O136)</f>
        <v>64494.75</v>
      </c>
      <c r="P134" s="406">
        <f t="shared" ref="P134" si="36">SUM(P135:P143)</f>
        <v>0</v>
      </c>
      <c r="Q134" s="407"/>
    </row>
    <row r="135" spans="1:17" ht="12" customHeight="1" x14ac:dyDescent="0.2">
      <c r="A135" s="52"/>
      <c r="B135" s="46"/>
      <c r="C135" s="46"/>
      <c r="D135" s="46"/>
      <c r="E135" s="53"/>
      <c r="F135" s="164"/>
      <c r="G135" s="171"/>
      <c r="H135" s="171"/>
      <c r="I135" s="171"/>
      <c r="J135" s="65" t="s">
        <v>270</v>
      </c>
      <c r="K135" s="65" t="s">
        <v>374</v>
      </c>
      <c r="L135" s="46" t="s">
        <v>375</v>
      </c>
      <c r="M135" s="395">
        <f>SUM(N135:P135)</f>
        <v>64494.75</v>
      </c>
      <c r="N135" s="396">
        <v>0</v>
      </c>
      <c r="O135" s="396">
        <v>64494.75</v>
      </c>
      <c r="P135" s="397">
        <v>0</v>
      </c>
    </row>
    <row r="136" spans="1:17" ht="12" hidden="1" customHeight="1" x14ac:dyDescent="0.2">
      <c r="A136" s="52"/>
      <c r="B136" s="46"/>
      <c r="C136" s="46"/>
      <c r="D136" s="46"/>
      <c r="E136" s="53"/>
      <c r="F136" s="164"/>
      <c r="G136" s="165"/>
      <c r="H136" s="165"/>
      <c r="I136" s="165"/>
      <c r="J136" s="65" t="s">
        <v>270</v>
      </c>
      <c r="K136" s="65" t="s">
        <v>376</v>
      </c>
      <c r="L136" s="46" t="s">
        <v>377</v>
      </c>
      <c r="M136" s="395"/>
      <c r="N136" s="396"/>
      <c r="O136" s="396"/>
      <c r="P136" s="397"/>
    </row>
    <row r="137" spans="1:17" ht="12" hidden="1" customHeight="1" x14ac:dyDescent="0.2">
      <c r="A137" s="52"/>
      <c r="B137" s="46"/>
      <c r="C137" s="46"/>
      <c r="D137" s="46"/>
      <c r="E137" s="53"/>
      <c r="F137" s="167"/>
      <c r="G137" s="168"/>
      <c r="H137" s="168"/>
      <c r="I137" s="168"/>
      <c r="J137" s="63" t="s">
        <v>270</v>
      </c>
      <c r="K137" s="63" t="s">
        <v>378</v>
      </c>
      <c r="L137" s="64" t="s">
        <v>379</v>
      </c>
      <c r="M137" s="401">
        <f>SUM(N137:P137)</f>
        <v>0</v>
      </c>
      <c r="N137" s="402">
        <f>SUM(N138:N141)</f>
        <v>0</v>
      </c>
      <c r="O137" s="402">
        <f>SUM(O138:O141)</f>
        <v>0</v>
      </c>
      <c r="P137" s="403">
        <f t="shared" ref="P137" si="37">SUM(P138:P141)</f>
        <v>0</v>
      </c>
    </row>
    <row r="138" spans="1:17" ht="12" hidden="1" customHeight="1" x14ac:dyDescent="0.2">
      <c r="A138" s="52"/>
      <c r="B138" s="46"/>
      <c r="C138" s="46"/>
      <c r="D138" s="46"/>
      <c r="E138" s="53"/>
      <c r="F138" s="164"/>
      <c r="G138" s="171"/>
      <c r="H138" s="171"/>
      <c r="I138" s="171"/>
      <c r="J138" s="65" t="s">
        <v>270</v>
      </c>
      <c r="K138" s="65" t="s">
        <v>380</v>
      </c>
      <c r="L138" s="46" t="s">
        <v>381</v>
      </c>
      <c r="M138" s="395">
        <f>SUM(N138:P138)</f>
        <v>0</v>
      </c>
      <c r="N138" s="396"/>
      <c r="O138" s="396"/>
      <c r="P138" s="397"/>
    </row>
    <row r="139" spans="1:17" ht="12" hidden="1" customHeight="1" x14ac:dyDescent="0.2">
      <c r="A139" s="52"/>
      <c r="B139" s="46"/>
      <c r="C139" s="46"/>
      <c r="D139" s="46"/>
      <c r="E139" s="53"/>
      <c r="F139" s="164"/>
      <c r="G139" s="165"/>
      <c r="H139" s="165"/>
      <c r="I139" s="165"/>
      <c r="J139" s="65" t="s">
        <v>270</v>
      </c>
      <c r="K139" s="65" t="s">
        <v>382</v>
      </c>
      <c r="L139" s="46" t="s">
        <v>383</v>
      </c>
      <c r="M139" s="395"/>
      <c r="N139" s="396"/>
      <c r="O139" s="396"/>
      <c r="P139" s="397"/>
    </row>
    <row r="140" spans="1:17" ht="12" hidden="1" customHeight="1" x14ac:dyDescent="0.2">
      <c r="A140" s="52"/>
      <c r="B140" s="46"/>
      <c r="C140" s="46"/>
      <c r="D140" s="46"/>
      <c r="E140" s="53"/>
      <c r="F140" s="164"/>
      <c r="G140" s="165"/>
      <c r="H140" s="165"/>
      <c r="I140" s="165"/>
      <c r="J140" s="65" t="s">
        <v>270</v>
      </c>
      <c r="K140" s="65" t="s">
        <v>384</v>
      </c>
      <c r="L140" s="46" t="s">
        <v>385</v>
      </c>
      <c r="M140" s="395"/>
      <c r="N140" s="396"/>
      <c r="O140" s="396"/>
      <c r="P140" s="397"/>
    </row>
    <row r="141" spans="1:17" ht="12" hidden="1" customHeight="1" x14ac:dyDescent="0.2">
      <c r="A141" s="52"/>
      <c r="B141" s="46"/>
      <c r="C141" s="46"/>
      <c r="D141" s="46"/>
      <c r="E141" s="53"/>
      <c r="F141" s="164"/>
      <c r="G141" s="165"/>
      <c r="H141" s="165"/>
      <c r="I141" s="165"/>
      <c r="J141" s="65" t="s">
        <v>270</v>
      </c>
      <c r="K141" s="65" t="s">
        <v>386</v>
      </c>
      <c r="L141" s="46" t="s">
        <v>387</v>
      </c>
      <c r="M141" s="395"/>
      <c r="N141" s="396"/>
      <c r="O141" s="396"/>
      <c r="P141" s="397"/>
    </row>
    <row r="142" spans="1:17" s="73" customFormat="1" ht="22.5" x14ac:dyDescent="0.25">
      <c r="A142" s="68"/>
      <c r="B142" s="69"/>
      <c r="C142" s="69"/>
      <c r="D142" s="69"/>
      <c r="E142" s="89"/>
      <c r="F142" s="172"/>
      <c r="G142" s="173"/>
      <c r="H142" s="173"/>
      <c r="I142" s="173"/>
      <c r="J142" s="444" t="s">
        <v>270</v>
      </c>
      <c r="K142" s="444" t="s">
        <v>115</v>
      </c>
      <c r="L142" s="72" t="s">
        <v>388</v>
      </c>
      <c r="M142" s="404">
        <f>SUM(N142:P142)</f>
        <v>533596.6399999999</v>
      </c>
      <c r="N142" s="405">
        <f>SUM(N143:N150)</f>
        <v>0</v>
      </c>
      <c r="O142" s="405">
        <f>SUM(O143:O150)</f>
        <v>533596.6399999999</v>
      </c>
      <c r="P142" s="406">
        <f t="shared" ref="P142" si="38">SUM(P143:P150)</f>
        <v>0</v>
      </c>
      <c r="Q142" s="407"/>
    </row>
    <row r="143" spans="1:17" ht="11.25" x14ac:dyDescent="0.2">
      <c r="A143" s="52"/>
      <c r="B143" s="46"/>
      <c r="C143" s="46"/>
      <c r="D143" s="46"/>
      <c r="E143" s="53"/>
      <c r="F143" s="164"/>
      <c r="G143" s="171"/>
      <c r="H143" s="171"/>
      <c r="I143" s="171"/>
      <c r="J143" s="65" t="s">
        <v>270</v>
      </c>
      <c r="K143" s="65" t="s">
        <v>116</v>
      </c>
      <c r="L143" s="46" t="s">
        <v>117</v>
      </c>
      <c r="M143" s="395">
        <f>SUM(N143:P143)</f>
        <v>299081.28999999998</v>
      </c>
      <c r="N143" s="396">
        <v>0</v>
      </c>
      <c r="O143" s="396">
        <v>299081.28999999998</v>
      </c>
      <c r="P143" s="397">
        <v>0</v>
      </c>
    </row>
    <row r="144" spans="1:17" ht="12" hidden="1" customHeight="1" x14ac:dyDescent="0.2">
      <c r="A144" s="52"/>
      <c r="B144" s="46"/>
      <c r="C144" s="46"/>
      <c r="D144" s="46"/>
      <c r="E144" s="53"/>
      <c r="F144" s="164"/>
      <c r="G144" s="165"/>
      <c r="H144" s="165"/>
      <c r="I144" s="165"/>
      <c r="J144" s="65" t="s">
        <v>270</v>
      </c>
      <c r="K144" s="65" t="s">
        <v>389</v>
      </c>
      <c r="L144" s="46" t="s">
        <v>390</v>
      </c>
      <c r="M144" s="395">
        <f t="shared" ref="M144:M150" si="39">SUM(N144:P144)</f>
        <v>0</v>
      </c>
      <c r="N144" s="396"/>
      <c r="O144" s="396"/>
      <c r="P144" s="397"/>
    </row>
    <row r="145" spans="1:16" ht="11.25" x14ac:dyDescent="0.2">
      <c r="A145" s="52"/>
      <c r="B145" s="46"/>
      <c r="C145" s="46"/>
      <c r="D145" s="46"/>
      <c r="E145" s="53"/>
      <c r="F145" s="164"/>
      <c r="G145" s="165"/>
      <c r="H145" s="171"/>
      <c r="I145" s="165"/>
      <c r="J145" s="65" t="s">
        <v>270</v>
      </c>
      <c r="K145" s="65" t="s">
        <v>118</v>
      </c>
      <c r="L145" s="46" t="s">
        <v>119</v>
      </c>
      <c r="M145" s="395">
        <f t="shared" si="39"/>
        <v>207915.15</v>
      </c>
      <c r="N145" s="396">
        <v>0</v>
      </c>
      <c r="O145" s="396">
        <v>207915.15</v>
      </c>
      <c r="P145" s="397">
        <v>0</v>
      </c>
    </row>
    <row r="146" spans="1:16" ht="11.25" hidden="1" x14ac:dyDescent="0.2">
      <c r="A146" s="52"/>
      <c r="B146" s="46"/>
      <c r="C146" s="46"/>
      <c r="D146" s="46"/>
      <c r="E146" s="53"/>
      <c r="F146" s="164"/>
      <c r="G146" s="165"/>
      <c r="H146" s="171"/>
      <c r="I146" s="165"/>
      <c r="J146" s="65" t="s">
        <v>270</v>
      </c>
      <c r="K146" s="65" t="s">
        <v>391</v>
      </c>
      <c r="L146" s="46" t="s">
        <v>392</v>
      </c>
      <c r="M146" s="395">
        <f t="shared" si="39"/>
        <v>0</v>
      </c>
      <c r="N146" s="396"/>
      <c r="O146" s="396"/>
      <c r="P146" s="397"/>
    </row>
    <row r="147" spans="1:16" ht="11.25" hidden="1" x14ac:dyDescent="0.2">
      <c r="A147" s="52"/>
      <c r="B147" s="46"/>
      <c r="C147" s="46"/>
      <c r="D147" s="46"/>
      <c r="E147" s="53"/>
      <c r="F147" s="164"/>
      <c r="G147" s="165"/>
      <c r="H147" s="171"/>
      <c r="I147" s="165"/>
      <c r="J147" s="65" t="s">
        <v>270</v>
      </c>
      <c r="K147" s="65" t="s">
        <v>120</v>
      </c>
      <c r="L147" s="46" t="s">
        <v>121</v>
      </c>
      <c r="M147" s="395">
        <f t="shared" si="39"/>
        <v>0</v>
      </c>
      <c r="N147" s="396"/>
      <c r="O147" s="396"/>
      <c r="P147" s="397"/>
    </row>
    <row r="148" spans="1:16" ht="11.25" x14ac:dyDescent="0.2">
      <c r="A148" s="52"/>
      <c r="B148" s="46"/>
      <c r="C148" s="46"/>
      <c r="D148" s="46"/>
      <c r="E148" s="53"/>
      <c r="F148" s="164"/>
      <c r="G148" s="165"/>
      <c r="H148" s="171"/>
      <c r="I148" s="165"/>
      <c r="J148" s="65" t="s">
        <v>270</v>
      </c>
      <c r="K148" s="65" t="s">
        <v>393</v>
      </c>
      <c r="L148" s="46" t="s">
        <v>394</v>
      </c>
      <c r="M148" s="395">
        <f t="shared" si="39"/>
        <v>26600.2</v>
      </c>
      <c r="N148" s="396">
        <v>0</v>
      </c>
      <c r="O148" s="396">
        <v>26600.2</v>
      </c>
      <c r="P148" s="397">
        <v>0</v>
      </c>
    </row>
    <row r="149" spans="1:16" ht="11.25" hidden="1" x14ac:dyDescent="0.2">
      <c r="A149" s="52"/>
      <c r="B149" s="46"/>
      <c r="C149" s="46"/>
      <c r="D149" s="46"/>
      <c r="E149" s="53"/>
      <c r="F149" s="164"/>
      <c r="G149" s="165"/>
      <c r="H149" s="171"/>
      <c r="I149" s="165"/>
      <c r="J149" s="61" t="s">
        <v>270</v>
      </c>
      <c r="K149" s="65" t="s">
        <v>395</v>
      </c>
      <c r="L149" s="46" t="s">
        <v>396</v>
      </c>
      <c r="M149" s="395">
        <f t="shared" si="39"/>
        <v>0</v>
      </c>
      <c r="N149" s="396"/>
      <c r="O149" s="396"/>
      <c r="P149" s="397"/>
    </row>
    <row r="150" spans="1:16" ht="11.25" hidden="1" x14ac:dyDescent="0.2">
      <c r="A150" s="52"/>
      <c r="B150" s="46"/>
      <c r="C150" s="46"/>
      <c r="D150" s="46"/>
      <c r="E150" s="53"/>
      <c r="F150" s="164"/>
      <c r="G150" s="178"/>
      <c r="H150" s="171"/>
      <c r="I150" s="165"/>
      <c r="J150" s="61" t="s">
        <v>270</v>
      </c>
      <c r="K150" s="65" t="s">
        <v>122</v>
      </c>
      <c r="L150" s="46" t="s">
        <v>397</v>
      </c>
      <c r="M150" s="395">
        <f t="shared" si="39"/>
        <v>0</v>
      </c>
      <c r="N150" s="411"/>
      <c r="O150" s="396">
        <v>0</v>
      </c>
      <c r="P150" s="397"/>
    </row>
    <row r="151" spans="1:16" ht="11.25" hidden="1" x14ac:dyDescent="0.2">
      <c r="A151" s="52"/>
      <c r="B151" s="46"/>
      <c r="C151" s="46"/>
      <c r="D151" s="46"/>
      <c r="E151" s="53"/>
      <c r="F151" s="164"/>
      <c r="G151" s="178"/>
      <c r="H151" s="165"/>
      <c r="I151" s="165"/>
      <c r="J151" s="61"/>
      <c r="K151" s="65"/>
      <c r="L151" s="81"/>
      <c r="M151" s="395"/>
      <c r="N151" s="411"/>
      <c r="O151" s="396"/>
      <c r="P151" s="397"/>
    </row>
    <row r="152" spans="1:16" ht="11.25" hidden="1" x14ac:dyDescent="0.2">
      <c r="A152" s="52"/>
      <c r="B152" s="46"/>
      <c r="C152" s="46"/>
      <c r="D152" s="46"/>
      <c r="E152" s="53"/>
      <c r="F152" s="164"/>
      <c r="G152" s="178"/>
      <c r="H152" s="165"/>
      <c r="I152" s="165"/>
      <c r="J152" s="61"/>
      <c r="K152" s="65"/>
      <c r="L152" s="81"/>
      <c r="M152" s="395"/>
      <c r="N152" s="411"/>
      <c r="O152" s="396"/>
      <c r="P152" s="397"/>
    </row>
    <row r="153" spans="1:16" ht="11.25" hidden="1" customHeight="1" x14ac:dyDescent="0.2">
      <c r="A153" s="52"/>
      <c r="B153" s="46"/>
      <c r="C153" s="46"/>
      <c r="D153" s="46"/>
      <c r="E153" s="53"/>
      <c r="F153" s="164"/>
      <c r="G153" s="178"/>
      <c r="H153" s="165"/>
      <c r="I153" s="165"/>
      <c r="J153" s="65"/>
      <c r="K153" s="46"/>
      <c r="L153" s="46"/>
      <c r="M153" s="395"/>
      <c r="N153" s="411"/>
      <c r="O153" s="396"/>
      <c r="P153" s="397"/>
    </row>
    <row r="154" spans="1:16" ht="12" hidden="1" customHeight="1" thickBot="1" x14ac:dyDescent="0.25">
      <c r="A154" s="77"/>
      <c r="B154" s="78"/>
      <c r="C154" s="78"/>
      <c r="D154" s="78"/>
      <c r="E154" s="79"/>
      <c r="F154" s="176"/>
      <c r="G154" s="179"/>
      <c r="H154" s="180"/>
      <c r="I154" s="180"/>
      <c r="J154" s="82"/>
      <c r="K154" s="80"/>
      <c r="L154" s="78"/>
      <c r="M154" s="412"/>
      <c r="N154" s="413"/>
      <c r="O154" s="414"/>
      <c r="P154" s="415"/>
    </row>
    <row r="155" spans="1:16" ht="12" hidden="1" customHeight="1" x14ac:dyDescent="0.2">
      <c r="A155" s="52"/>
      <c r="B155" s="46"/>
      <c r="C155" s="46"/>
      <c r="D155" s="46"/>
      <c r="E155" s="53"/>
      <c r="F155" s="167"/>
      <c r="G155" s="168"/>
      <c r="H155" s="168"/>
      <c r="I155" s="168"/>
      <c r="J155" s="61"/>
      <c r="K155" s="63">
        <v>3</v>
      </c>
      <c r="L155" s="64" t="s">
        <v>398</v>
      </c>
      <c r="M155" s="401"/>
      <c r="N155" s="402"/>
      <c r="O155" s="402"/>
      <c r="P155" s="403"/>
    </row>
    <row r="156" spans="1:16" ht="12" hidden="1" customHeight="1" x14ac:dyDescent="0.2">
      <c r="A156" s="52"/>
      <c r="B156" s="46"/>
      <c r="C156" s="46"/>
      <c r="D156" s="46"/>
      <c r="E156" s="53"/>
      <c r="F156" s="169"/>
      <c r="G156" s="170"/>
      <c r="H156" s="170"/>
      <c r="I156" s="170"/>
      <c r="J156" s="61" t="s">
        <v>270</v>
      </c>
      <c r="K156" s="63" t="s">
        <v>399</v>
      </c>
      <c r="L156" s="64" t="s">
        <v>400</v>
      </c>
      <c r="M156" s="416"/>
      <c r="N156" s="398"/>
      <c r="O156" s="398"/>
      <c r="P156" s="399"/>
    </row>
    <row r="157" spans="1:16" ht="12" hidden="1" customHeight="1" x14ac:dyDescent="0.2">
      <c r="A157" s="52"/>
      <c r="B157" s="46"/>
      <c r="C157" s="46"/>
      <c r="D157" s="46"/>
      <c r="E157" s="53"/>
      <c r="F157" s="164"/>
      <c r="G157" s="171"/>
      <c r="H157" s="171"/>
      <c r="I157" s="171"/>
      <c r="J157" s="61" t="s">
        <v>270</v>
      </c>
      <c r="K157" s="65" t="s">
        <v>401</v>
      </c>
      <c r="L157" s="62" t="s">
        <v>402</v>
      </c>
      <c r="M157" s="395"/>
      <c r="N157" s="396"/>
      <c r="O157" s="396"/>
      <c r="P157" s="397"/>
    </row>
    <row r="158" spans="1:16" ht="12" hidden="1" customHeight="1" x14ac:dyDescent="0.2">
      <c r="A158" s="52"/>
      <c r="B158" s="46"/>
      <c r="C158" s="46"/>
      <c r="D158" s="46"/>
      <c r="E158" s="53"/>
      <c r="F158" s="164"/>
      <c r="G158" s="181"/>
      <c r="H158" s="171"/>
      <c r="I158" s="171"/>
      <c r="J158" s="61" t="s">
        <v>270</v>
      </c>
      <c r="K158" s="65" t="s">
        <v>403</v>
      </c>
      <c r="L158" s="46" t="s">
        <v>404</v>
      </c>
      <c r="M158" s="395"/>
      <c r="N158" s="411"/>
      <c r="O158" s="396"/>
      <c r="P158" s="397"/>
    </row>
    <row r="159" spans="1:16" ht="12" hidden="1" customHeight="1" x14ac:dyDescent="0.2">
      <c r="A159" s="52"/>
      <c r="B159" s="46"/>
      <c r="C159" s="46"/>
      <c r="D159" s="46"/>
      <c r="E159" s="53"/>
      <c r="F159" s="164"/>
      <c r="G159" s="181"/>
      <c r="H159" s="171"/>
      <c r="I159" s="171"/>
      <c r="J159" s="61" t="s">
        <v>270</v>
      </c>
      <c r="K159" s="65" t="s">
        <v>405</v>
      </c>
      <c r="L159" s="62" t="s">
        <v>406</v>
      </c>
      <c r="M159" s="395"/>
      <c r="N159" s="411"/>
      <c r="O159" s="396"/>
      <c r="P159" s="397"/>
    </row>
    <row r="160" spans="1:16" ht="12" hidden="1" customHeight="1" x14ac:dyDescent="0.2">
      <c r="A160" s="52"/>
      <c r="B160" s="46"/>
      <c r="C160" s="46"/>
      <c r="D160" s="46"/>
      <c r="E160" s="53"/>
      <c r="F160" s="164"/>
      <c r="G160" s="181"/>
      <c r="H160" s="171"/>
      <c r="I160" s="171"/>
      <c r="J160" s="61" t="s">
        <v>270</v>
      </c>
      <c r="K160" s="65" t="s">
        <v>407</v>
      </c>
      <c r="L160" s="46" t="s">
        <v>408</v>
      </c>
      <c r="M160" s="395"/>
      <c r="N160" s="411"/>
      <c r="O160" s="396"/>
      <c r="P160" s="397"/>
    </row>
    <row r="161" spans="1:16" ht="12" hidden="1" customHeight="1" x14ac:dyDescent="0.2">
      <c r="A161" s="52"/>
      <c r="B161" s="46"/>
      <c r="C161" s="46"/>
      <c r="D161" s="46"/>
      <c r="E161" s="53"/>
      <c r="F161" s="164"/>
      <c r="G161" s="178"/>
      <c r="H161" s="165"/>
      <c r="I161" s="165"/>
      <c r="J161" s="61"/>
      <c r="K161" s="65"/>
      <c r="L161" s="46"/>
      <c r="M161" s="395"/>
      <c r="N161" s="411"/>
      <c r="O161" s="396"/>
      <c r="P161" s="397"/>
    </row>
    <row r="162" spans="1:16" ht="12" hidden="1" customHeight="1" x14ac:dyDescent="0.2">
      <c r="A162" s="52"/>
      <c r="B162" s="46"/>
      <c r="C162" s="46"/>
      <c r="D162" s="46"/>
      <c r="E162" s="53"/>
      <c r="F162" s="167"/>
      <c r="G162" s="168"/>
      <c r="H162" s="168"/>
      <c r="I162" s="168"/>
      <c r="J162" s="63" t="s">
        <v>192</v>
      </c>
      <c r="K162" s="59">
        <v>9</v>
      </c>
      <c r="L162" s="83" t="s">
        <v>409</v>
      </c>
      <c r="M162" s="401"/>
      <c r="N162" s="402"/>
      <c r="O162" s="402"/>
      <c r="P162" s="403"/>
    </row>
    <row r="163" spans="1:16" ht="12" hidden="1" customHeight="1" x14ac:dyDescent="0.2">
      <c r="A163" s="52"/>
      <c r="B163" s="46"/>
      <c r="C163" s="46"/>
      <c r="D163" s="46"/>
      <c r="E163" s="53"/>
      <c r="F163" s="169"/>
      <c r="G163" s="170"/>
      <c r="H163" s="170"/>
      <c r="I163" s="170"/>
      <c r="J163" s="65" t="s">
        <v>270</v>
      </c>
      <c r="K163" s="47" t="s">
        <v>410</v>
      </c>
      <c r="L163" s="83" t="s">
        <v>411</v>
      </c>
      <c r="M163" s="416"/>
      <c r="N163" s="398"/>
      <c r="O163" s="398"/>
      <c r="P163" s="399"/>
    </row>
    <row r="164" spans="1:16" ht="12" hidden="1" customHeight="1" x14ac:dyDescent="0.2">
      <c r="A164" s="52"/>
      <c r="B164" s="46"/>
      <c r="C164" s="46"/>
      <c r="D164" s="46"/>
      <c r="E164" s="53"/>
      <c r="F164" s="164"/>
      <c r="G164" s="178"/>
      <c r="H164" s="165"/>
      <c r="I164" s="165"/>
      <c r="J164" s="65" t="s">
        <v>270</v>
      </c>
      <c r="K164" s="61" t="s">
        <v>412</v>
      </c>
      <c r="L164" s="62" t="s">
        <v>413</v>
      </c>
      <c r="M164" s="395"/>
      <c r="N164" s="411"/>
      <c r="O164" s="396"/>
      <c r="P164" s="397"/>
    </row>
    <row r="165" spans="1:16" ht="12" hidden="1" customHeight="1" x14ac:dyDescent="0.2">
      <c r="A165" s="52"/>
      <c r="B165" s="46"/>
      <c r="C165" s="46"/>
      <c r="D165" s="46"/>
      <c r="E165" s="53"/>
      <c r="F165" s="164"/>
      <c r="G165" s="165"/>
      <c r="H165" s="165"/>
      <c r="I165" s="165"/>
      <c r="J165" s="61"/>
      <c r="K165" s="62"/>
      <c r="L165" s="46"/>
      <c r="M165" s="395"/>
      <c r="N165" s="396"/>
      <c r="O165" s="396"/>
      <c r="P165" s="397"/>
    </row>
    <row r="166" spans="1:16" ht="12" hidden="1" customHeight="1" x14ac:dyDescent="0.2">
      <c r="A166" s="52"/>
      <c r="B166" s="63" t="s">
        <v>414</v>
      </c>
      <c r="C166" s="57" t="s">
        <v>415</v>
      </c>
      <c r="D166" s="46"/>
      <c r="E166" s="53"/>
      <c r="F166" s="164">
        <f>SUM(G166:I166)</f>
        <v>0</v>
      </c>
      <c r="G166" s="165"/>
      <c r="H166" s="165"/>
      <c r="I166" s="165"/>
      <c r="J166" s="61" t="s">
        <v>192</v>
      </c>
      <c r="K166" s="59">
        <v>3</v>
      </c>
      <c r="L166" s="64" t="s">
        <v>416</v>
      </c>
      <c r="M166" s="395"/>
      <c r="N166" s="396"/>
      <c r="O166" s="396"/>
      <c r="P166" s="397"/>
    </row>
    <row r="167" spans="1:16" ht="12" hidden="1" customHeight="1" x14ac:dyDescent="0.2">
      <c r="A167" s="52"/>
      <c r="B167" s="63"/>
      <c r="C167" s="57"/>
      <c r="D167" s="46"/>
      <c r="E167" s="53"/>
      <c r="F167" s="164"/>
      <c r="G167" s="165"/>
      <c r="H167" s="165"/>
      <c r="I167" s="165"/>
      <c r="J167" s="61"/>
      <c r="K167" s="59"/>
      <c r="L167" s="64"/>
      <c r="M167" s="395"/>
      <c r="N167" s="396"/>
      <c r="O167" s="396"/>
      <c r="P167" s="397"/>
    </row>
    <row r="168" spans="1:16" ht="12" hidden="1" customHeight="1" x14ac:dyDescent="0.2">
      <c r="A168" s="52"/>
      <c r="B168" s="63"/>
      <c r="C168" s="65" t="s">
        <v>417</v>
      </c>
      <c r="D168" s="46" t="s">
        <v>418</v>
      </c>
      <c r="E168" s="53"/>
      <c r="F168" s="164">
        <f>SUM(G168:I168)</f>
        <v>0</v>
      </c>
      <c r="G168" s="165"/>
      <c r="H168" s="165">
        <f>+O169+O172+O180+O183</f>
        <v>0</v>
      </c>
      <c r="I168" s="165">
        <f>+P169+P172+P180+P183</f>
        <v>0</v>
      </c>
      <c r="J168" s="61"/>
      <c r="K168" s="59"/>
      <c r="L168" s="64"/>
      <c r="M168" s="395"/>
      <c r="N168" s="396"/>
      <c r="O168" s="396"/>
      <c r="P168" s="397"/>
    </row>
    <row r="169" spans="1:16" ht="12" hidden="1" customHeight="1" x14ac:dyDescent="0.2">
      <c r="A169" s="52"/>
      <c r="B169" s="46"/>
      <c r="C169" s="46"/>
      <c r="D169" s="46"/>
      <c r="E169" s="53"/>
      <c r="F169" s="164"/>
      <c r="G169" s="165"/>
      <c r="H169" s="165"/>
      <c r="I169" s="165"/>
      <c r="J169" s="47" t="s">
        <v>417</v>
      </c>
      <c r="K169" s="47" t="s">
        <v>419</v>
      </c>
      <c r="L169" s="64" t="s">
        <v>420</v>
      </c>
      <c r="M169" s="395"/>
      <c r="N169" s="396"/>
      <c r="O169" s="396"/>
      <c r="P169" s="397"/>
    </row>
    <row r="170" spans="1:16" ht="12" hidden="1" customHeight="1" x14ac:dyDescent="0.2">
      <c r="A170" s="52"/>
      <c r="B170" s="46"/>
      <c r="C170" s="46"/>
      <c r="D170" s="46"/>
      <c r="E170" s="53"/>
      <c r="F170" s="164"/>
      <c r="G170" s="165"/>
      <c r="H170" s="165"/>
      <c r="I170" s="165"/>
      <c r="J170" s="61" t="s">
        <v>417</v>
      </c>
      <c r="K170" s="65" t="s">
        <v>421</v>
      </c>
      <c r="L170" s="46" t="s">
        <v>422</v>
      </c>
      <c r="M170" s="395"/>
      <c r="N170" s="396"/>
      <c r="O170" s="396"/>
      <c r="P170" s="397"/>
    </row>
    <row r="171" spans="1:16" ht="12" hidden="1" customHeight="1" x14ac:dyDescent="0.2">
      <c r="A171" s="52"/>
      <c r="B171" s="46"/>
      <c r="C171" s="46"/>
      <c r="D171" s="46"/>
      <c r="E171" s="53"/>
      <c r="F171" s="164"/>
      <c r="G171" s="165"/>
      <c r="H171" s="165"/>
      <c r="I171" s="165"/>
      <c r="J171" s="61" t="s">
        <v>417</v>
      </c>
      <c r="K171" s="65" t="s">
        <v>423</v>
      </c>
      <c r="L171" s="46" t="s">
        <v>424</v>
      </c>
      <c r="M171" s="395"/>
      <c r="N171" s="396"/>
      <c r="O171" s="396"/>
      <c r="P171" s="397"/>
    </row>
    <row r="172" spans="1:16" ht="12" hidden="1" customHeight="1" x14ac:dyDescent="0.2">
      <c r="A172" s="52"/>
      <c r="B172" s="46"/>
      <c r="C172" s="46"/>
      <c r="D172" s="46"/>
      <c r="E172" s="53"/>
      <c r="F172" s="164"/>
      <c r="G172" s="165"/>
      <c r="H172" s="165"/>
      <c r="I172" s="165"/>
      <c r="J172" s="47" t="s">
        <v>417</v>
      </c>
      <c r="K172" s="63" t="s">
        <v>425</v>
      </c>
      <c r="L172" s="64" t="s">
        <v>426</v>
      </c>
      <c r="M172" s="395"/>
      <c r="N172" s="396"/>
      <c r="O172" s="396"/>
      <c r="P172" s="397"/>
    </row>
    <row r="173" spans="1:16" ht="12" hidden="1" customHeight="1" x14ac:dyDescent="0.2">
      <c r="A173" s="52"/>
      <c r="B173" s="46"/>
      <c r="C173" s="46"/>
      <c r="D173" s="46"/>
      <c r="E173" s="53"/>
      <c r="F173" s="164"/>
      <c r="G173" s="165"/>
      <c r="H173" s="165"/>
      <c r="I173" s="165"/>
      <c r="J173" s="61" t="s">
        <v>417</v>
      </c>
      <c r="K173" s="65" t="s">
        <v>427</v>
      </c>
      <c r="L173" s="62" t="s">
        <v>428</v>
      </c>
      <c r="M173" s="395"/>
      <c r="N173" s="396"/>
      <c r="O173" s="396"/>
      <c r="P173" s="397"/>
    </row>
    <row r="174" spans="1:16" ht="12" hidden="1" customHeight="1" x14ac:dyDescent="0.2">
      <c r="A174" s="52"/>
      <c r="B174" s="46"/>
      <c r="C174" s="46"/>
      <c r="D174" s="46"/>
      <c r="E174" s="53"/>
      <c r="F174" s="164"/>
      <c r="G174" s="165"/>
      <c r="H174" s="165"/>
      <c r="I174" s="165"/>
      <c r="J174" s="61" t="s">
        <v>417</v>
      </c>
      <c r="K174" s="65" t="s">
        <v>429</v>
      </c>
      <c r="L174" s="62" t="s">
        <v>430</v>
      </c>
      <c r="M174" s="395"/>
      <c r="N174" s="396"/>
      <c r="O174" s="396"/>
      <c r="P174" s="397"/>
    </row>
    <row r="175" spans="1:16" ht="12" hidden="1" customHeight="1" x14ac:dyDescent="0.2">
      <c r="A175" s="52"/>
      <c r="B175" s="46"/>
      <c r="C175" s="46"/>
      <c r="D175" s="46"/>
      <c r="E175" s="53"/>
      <c r="F175" s="164"/>
      <c r="G175" s="165"/>
      <c r="H175" s="165"/>
      <c r="I175" s="165"/>
      <c r="J175" s="61" t="s">
        <v>417</v>
      </c>
      <c r="K175" s="65" t="s">
        <v>431</v>
      </c>
      <c r="L175" s="62" t="s">
        <v>432</v>
      </c>
      <c r="M175" s="395"/>
      <c r="N175" s="396"/>
      <c r="O175" s="396"/>
      <c r="P175" s="397"/>
    </row>
    <row r="176" spans="1:16" ht="12" hidden="1" customHeight="1" x14ac:dyDescent="0.2">
      <c r="A176" s="52"/>
      <c r="B176" s="46"/>
      <c r="C176" s="46"/>
      <c r="D176" s="46"/>
      <c r="E176" s="53"/>
      <c r="F176" s="164"/>
      <c r="G176" s="165"/>
      <c r="H176" s="165"/>
      <c r="I176" s="165"/>
      <c r="J176" s="61" t="s">
        <v>417</v>
      </c>
      <c r="K176" s="65" t="s">
        <v>433</v>
      </c>
      <c r="L176" s="62" t="s">
        <v>434</v>
      </c>
      <c r="M176" s="395"/>
      <c r="N176" s="396"/>
      <c r="O176" s="396"/>
      <c r="P176" s="397"/>
    </row>
    <row r="177" spans="1:16" ht="12" hidden="1" customHeight="1" x14ac:dyDescent="0.2">
      <c r="A177" s="52"/>
      <c r="B177" s="46"/>
      <c r="C177" s="46"/>
      <c r="D177" s="46"/>
      <c r="E177" s="53"/>
      <c r="F177" s="164"/>
      <c r="G177" s="165"/>
      <c r="H177" s="165"/>
      <c r="I177" s="165"/>
      <c r="J177" s="61" t="s">
        <v>417</v>
      </c>
      <c r="K177" s="65" t="s">
        <v>435</v>
      </c>
      <c r="L177" s="62" t="s">
        <v>436</v>
      </c>
      <c r="M177" s="395"/>
      <c r="N177" s="396"/>
      <c r="O177" s="396"/>
      <c r="P177" s="397"/>
    </row>
    <row r="178" spans="1:16" ht="12" hidden="1" customHeight="1" x14ac:dyDescent="0.2">
      <c r="A178" s="52"/>
      <c r="B178" s="46"/>
      <c r="C178" s="46"/>
      <c r="D178" s="46"/>
      <c r="E178" s="53"/>
      <c r="F178" s="164"/>
      <c r="G178" s="165"/>
      <c r="H178" s="165"/>
      <c r="I178" s="165"/>
      <c r="J178" s="61" t="s">
        <v>417</v>
      </c>
      <c r="K178" s="65" t="s">
        <v>437</v>
      </c>
      <c r="L178" s="62" t="s">
        <v>438</v>
      </c>
      <c r="M178" s="395"/>
      <c r="N178" s="396"/>
      <c r="O178" s="396"/>
      <c r="P178" s="397"/>
    </row>
    <row r="179" spans="1:16" ht="12" hidden="1" customHeight="1" x14ac:dyDescent="0.2">
      <c r="A179" s="52"/>
      <c r="B179" s="46"/>
      <c r="C179" s="46"/>
      <c r="D179" s="46"/>
      <c r="E179" s="53"/>
      <c r="F179" s="164"/>
      <c r="G179" s="165"/>
      <c r="H179" s="165"/>
      <c r="I179" s="165"/>
      <c r="J179" s="61" t="s">
        <v>417</v>
      </c>
      <c r="K179" s="65" t="s">
        <v>439</v>
      </c>
      <c r="L179" s="62" t="s">
        <v>440</v>
      </c>
      <c r="M179" s="395"/>
      <c r="N179" s="396"/>
      <c r="O179" s="396"/>
      <c r="P179" s="397"/>
    </row>
    <row r="180" spans="1:16" ht="12" hidden="1" customHeight="1" x14ac:dyDescent="0.2">
      <c r="A180" s="52"/>
      <c r="B180" s="46"/>
      <c r="C180" s="46"/>
      <c r="D180" s="46"/>
      <c r="E180" s="53"/>
      <c r="F180" s="164"/>
      <c r="G180" s="165"/>
      <c r="H180" s="165"/>
      <c r="I180" s="165"/>
      <c r="J180" s="61" t="s">
        <v>417</v>
      </c>
      <c r="K180" s="63" t="s">
        <v>441</v>
      </c>
      <c r="L180" s="83" t="s">
        <v>442</v>
      </c>
      <c r="M180" s="395"/>
      <c r="N180" s="396"/>
      <c r="O180" s="396"/>
      <c r="P180" s="397"/>
    </row>
    <row r="181" spans="1:16" ht="12" hidden="1" customHeight="1" x14ac:dyDescent="0.2">
      <c r="A181" s="52"/>
      <c r="B181" s="46"/>
      <c r="C181" s="46"/>
      <c r="D181" s="46"/>
      <c r="E181" s="53"/>
      <c r="F181" s="164"/>
      <c r="G181" s="165"/>
      <c r="H181" s="165"/>
      <c r="I181" s="165"/>
      <c r="J181" s="61" t="s">
        <v>417</v>
      </c>
      <c r="K181" s="65" t="s">
        <v>443</v>
      </c>
      <c r="L181" s="62" t="s">
        <v>444</v>
      </c>
      <c r="M181" s="395"/>
      <c r="N181" s="396"/>
      <c r="O181" s="396"/>
      <c r="P181" s="397"/>
    </row>
    <row r="182" spans="1:16" ht="11.25" hidden="1" x14ac:dyDescent="0.2">
      <c r="A182" s="52"/>
      <c r="B182" s="46"/>
      <c r="C182" s="46"/>
      <c r="D182" s="46"/>
      <c r="E182" s="53"/>
      <c r="F182" s="164"/>
      <c r="G182" s="165"/>
      <c r="H182" s="165"/>
      <c r="I182" s="165"/>
      <c r="J182" s="61" t="s">
        <v>417</v>
      </c>
      <c r="K182" s="65" t="s">
        <v>445</v>
      </c>
      <c r="L182" s="62" t="s">
        <v>446</v>
      </c>
      <c r="M182" s="395"/>
      <c r="N182" s="396"/>
      <c r="O182" s="396"/>
      <c r="P182" s="397"/>
    </row>
    <row r="183" spans="1:16" ht="11.25" hidden="1" x14ac:dyDescent="0.2">
      <c r="A183" s="52"/>
      <c r="B183" s="46"/>
      <c r="C183" s="46"/>
      <c r="D183" s="46"/>
      <c r="E183" s="53"/>
      <c r="F183" s="164"/>
      <c r="G183" s="165"/>
      <c r="H183" s="165"/>
      <c r="I183" s="165"/>
      <c r="J183" s="61" t="s">
        <v>417</v>
      </c>
      <c r="K183" s="63" t="s">
        <v>399</v>
      </c>
      <c r="L183" s="83" t="s">
        <v>400</v>
      </c>
      <c r="M183" s="395"/>
      <c r="N183" s="396"/>
      <c r="O183" s="396"/>
      <c r="P183" s="397"/>
    </row>
    <row r="184" spans="1:16" ht="11.25" hidden="1" x14ac:dyDescent="0.2">
      <c r="A184" s="84"/>
      <c r="B184" s="81"/>
      <c r="C184" s="81"/>
      <c r="D184" s="81"/>
      <c r="E184" s="85"/>
      <c r="F184" s="164"/>
      <c r="G184" s="165"/>
      <c r="H184" s="165"/>
      <c r="I184" s="165"/>
      <c r="J184" s="61" t="s">
        <v>417</v>
      </c>
      <c r="K184" s="65" t="s">
        <v>447</v>
      </c>
      <c r="L184" s="62" t="s">
        <v>448</v>
      </c>
      <c r="M184" s="395"/>
      <c r="N184" s="396"/>
      <c r="O184" s="396"/>
      <c r="P184" s="397"/>
    </row>
    <row r="185" spans="1:16" ht="14.25" hidden="1" customHeight="1" x14ac:dyDescent="0.2">
      <c r="A185" s="52"/>
      <c r="B185" s="46"/>
      <c r="C185" s="46"/>
      <c r="D185" s="46"/>
      <c r="E185" s="53"/>
      <c r="F185" s="164"/>
      <c r="G185" s="165"/>
      <c r="H185" s="165"/>
      <c r="I185" s="165"/>
      <c r="J185" s="61"/>
      <c r="K185" s="65"/>
      <c r="L185" s="62"/>
      <c r="M185" s="395"/>
      <c r="N185" s="396"/>
      <c r="O185" s="396"/>
      <c r="P185" s="397"/>
    </row>
    <row r="186" spans="1:16" ht="12" hidden="1" customHeight="1" x14ac:dyDescent="0.2">
      <c r="A186" s="52"/>
      <c r="B186" s="46"/>
      <c r="C186" s="65" t="s">
        <v>449</v>
      </c>
      <c r="D186" s="46" t="s">
        <v>450</v>
      </c>
      <c r="E186" s="53"/>
      <c r="F186" s="164">
        <f>SUM(G186:I186)</f>
        <v>0</v>
      </c>
      <c r="G186" s="165"/>
      <c r="H186" s="165">
        <f>+O187+O190+O192</f>
        <v>0</v>
      </c>
      <c r="I186" s="165">
        <f>+P187+P190+P192</f>
        <v>0</v>
      </c>
      <c r="J186" s="61" t="s">
        <v>192</v>
      </c>
      <c r="K186" s="65"/>
      <c r="L186" s="46"/>
      <c r="M186" s="395"/>
      <c r="N186" s="396"/>
      <c r="O186" s="396"/>
      <c r="P186" s="397"/>
    </row>
    <row r="187" spans="1:16" ht="12" hidden="1" customHeight="1" x14ac:dyDescent="0.2">
      <c r="A187" s="52"/>
      <c r="B187" s="46"/>
      <c r="C187" s="46"/>
      <c r="D187" s="46"/>
      <c r="E187" s="53"/>
      <c r="F187" s="164"/>
      <c r="G187" s="165"/>
      <c r="H187" s="165"/>
      <c r="I187" s="165"/>
      <c r="J187" s="47" t="s">
        <v>451</v>
      </c>
      <c r="K187" s="47" t="s">
        <v>419</v>
      </c>
      <c r="L187" s="64" t="s">
        <v>420</v>
      </c>
      <c r="M187" s="395"/>
      <c r="N187" s="396"/>
      <c r="O187" s="396"/>
      <c r="P187" s="397"/>
    </row>
    <row r="188" spans="1:16" ht="12" hidden="1" customHeight="1" x14ac:dyDescent="0.2">
      <c r="A188" s="52"/>
      <c r="B188" s="46"/>
      <c r="C188" s="46"/>
      <c r="D188" s="46"/>
      <c r="E188" s="53"/>
      <c r="F188" s="164"/>
      <c r="G188" s="165"/>
      <c r="H188" s="165"/>
      <c r="I188" s="165"/>
      <c r="J188" s="61" t="s">
        <v>451</v>
      </c>
      <c r="K188" s="65" t="s">
        <v>452</v>
      </c>
      <c r="L188" s="46" t="s">
        <v>453</v>
      </c>
      <c r="M188" s="395"/>
      <c r="N188" s="396"/>
      <c r="O188" s="396"/>
      <c r="P188" s="397"/>
    </row>
    <row r="189" spans="1:16" ht="12" hidden="1" customHeight="1" x14ac:dyDescent="0.2">
      <c r="A189" s="52"/>
      <c r="B189" s="46"/>
      <c r="C189" s="46"/>
      <c r="D189" s="46" t="s">
        <v>192</v>
      </c>
      <c r="E189" s="53"/>
      <c r="F189" s="164"/>
      <c r="G189" s="178"/>
      <c r="H189" s="165"/>
      <c r="I189" s="165"/>
      <c r="J189" s="61" t="s">
        <v>451</v>
      </c>
      <c r="K189" s="65" t="s">
        <v>454</v>
      </c>
      <c r="L189" s="46" t="s">
        <v>455</v>
      </c>
      <c r="M189" s="395"/>
      <c r="N189" s="411"/>
      <c r="O189" s="396"/>
      <c r="P189" s="397"/>
    </row>
    <row r="190" spans="1:16" ht="12" hidden="1" customHeight="1" x14ac:dyDescent="0.2">
      <c r="A190" s="52"/>
      <c r="B190" s="46"/>
      <c r="C190" s="46"/>
      <c r="D190" s="46"/>
      <c r="E190" s="53"/>
      <c r="F190" s="164"/>
      <c r="G190" s="165"/>
      <c r="H190" s="165"/>
      <c r="I190" s="165"/>
      <c r="J190" s="47" t="s">
        <v>451</v>
      </c>
      <c r="K190" s="63" t="s">
        <v>425</v>
      </c>
      <c r="L190" s="64" t="s">
        <v>426</v>
      </c>
      <c r="M190" s="395"/>
      <c r="N190" s="396"/>
      <c r="O190" s="396"/>
      <c r="P190" s="397"/>
    </row>
    <row r="191" spans="1:16" ht="12" hidden="1" customHeight="1" x14ac:dyDescent="0.2">
      <c r="A191" s="52"/>
      <c r="B191" s="46"/>
      <c r="C191" s="46"/>
      <c r="D191" s="46"/>
      <c r="E191" s="53"/>
      <c r="F191" s="164"/>
      <c r="G191" s="165"/>
      <c r="H191" s="165"/>
      <c r="I191" s="165"/>
      <c r="J191" s="61" t="s">
        <v>451</v>
      </c>
      <c r="K191" s="65" t="s">
        <v>456</v>
      </c>
      <c r="L191" s="62" t="s">
        <v>457</v>
      </c>
      <c r="M191" s="395"/>
      <c r="N191" s="396"/>
      <c r="O191" s="396"/>
      <c r="P191" s="397"/>
    </row>
    <row r="192" spans="1:16" ht="12" hidden="1" customHeight="1" x14ac:dyDescent="0.2">
      <c r="A192" s="52"/>
      <c r="B192" s="46"/>
      <c r="C192" s="46"/>
      <c r="D192" s="46"/>
      <c r="E192" s="53" t="s">
        <v>192</v>
      </c>
      <c r="F192" s="164"/>
      <c r="G192" s="165"/>
      <c r="H192" s="165"/>
      <c r="I192" s="165"/>
      <c r="J192" s="47" t="s">
        <v>451</v>
      </c>
      <c r="K192" s="63" t="s">
        <v>441</v>
      </c>
      <c r="L192" s="83" t="s">
        <v>442</v>
      </c>
      <c r="M192" s="395"/>
      <c r="N192" s="396"/>
      <c r="O192" s="396"/>
      <c r="P192" s="397"/>
    </row>
    <row r="193" spans="1:17" ht="12" hidden="1" customHeight="1" x14ac:dyDescent="0.2">
      <c r="A193" s="52"/>
      <c r="B193" s="46"/>
      <c r="C193" s="46"/>
      <c r="D193" s="46"/>
      <c r="E193" s="53"/>
      <c r="F193" s="164"/>
      <c r="G193" s="165"/>
      <c r="H193" s="165"/>
      <c r="I193" s="165"/>
      <c r="J193" s="61" t="s">
        <v>451</v>
      </c>
      <c r="K193" s="65" t="s">
        <v>443</v>
      </c>
      <c r="L193" s="62" t="s">
        <v>444</v>
      </c>
      <c r="M193" s="395"/>
      <c r="N193" s="396"/>
      <c r="O193" s="396"/>
      <c r="P193" s="397"/>
    </row>
    <row r="194" spans="1:17" ht="12" hidden="1" customHeight="1" x14ac:dyDescent="0.2">
      <c r="A194" s="52"/>
      <c r="B194" s="46"/>
      <c r="C194" s="46"/>
      <c r="D194" s="46"/>
      <c r="E194" s="53"/>
      <c r="F194" s="164"/>
      <c r="G194" s="165"/>
      <c r="H194" s="165"/>
      <c r="I194" s="165"/>
      <c r="J194" s="61" t="s">
        <v>451</v>
      </c>
      <c r="K194" s="65" t="s">
        <v>445</v>
      </c>
      <c r="L194" s="62" t="s">
        <v>446</v>
      </c>
      <c r="M194" s="395"/>
      <c r="N194" s="396"/>
      <c r="O194" s="396"/>
      <c r="P194" s="397"/>
    </row>
    <row r="195" spans="1:17" ht="12" customHeight="1" x14ac:dyDescent="0.2">
      <c r="A195" s="52"/>
      <c r="B195" s="46"/>
      <c r="C195" s="46"/>
      <c r="D195" s="46"/>
      <c r="E195" s="53"/>
      <c r="F195" s="164"/>
      <c r="G195" s="165"/>
      <c r="H195" s="165"/>
      <c r="I195" s="165"/>
      <c r="J195" s="61"/>
      <c r="K195" s="62"/>
      <c r="L195" s="46"/>
      <c r="M195" s="395"/>
      <c r="N195" s="396"/>
      <c r="O195" s="396"/>
      <c r="P195" s="397"/>
    </row>
    <row r="196" spans="1:17" s="55" customFormat="1" ht="12" customHeight="1" x14ac:dyDescent="0.2">
      <c r="A196" s="86"/>
      <c r="B196" s="47" t="s">
        <v>458</v>
      </c>
      <c r="C196" s="59" t="s">
        <v>7</v>
      </c>
      <c r="D196" s="59"/>
      <c r="E196" s="87"/>
      <c r="F196" s="182">
        <f>SUM(G196:I196)</f>
        <v>492716366.51999998</v>
      </c>
      <c r="G196" s="183">
        <f>+G198+G214+G237</f>
        <v>126484243.34</v>
      </c>
      <c r="H196" s="184">
        <f>+H198+H214+H237</f>
        <v>9228333.0299999993</v>
      </c>
      <c r="I196" s="184">
        <f>+I214+I198</f>
        <v>357003790.14999998</v>
      </c>
      <c r="J196" s="47" t="s">
        <v>458</v>
      </c>
      <c r="K196" s="47">
        <v>6</v>
      </c>
      <c r="L196" s="83" t="s">
        <v>7</v>
      </c>
      <c r="M196" s="417">
        <f>+M198+M214+M219+M225+M231+M233+M237</f>
        <v>492384784.51999998</v>
      </c>
      <c r="N196" s="418">
        <f t="shared" ref="N196:P196" si="40">+N198+N214+N219+N225+N231+N233+N237</f>
        <v>126484243.34</v>
      </c>
      <c r="O196" s="418">
        <f>+O198+O214+O219+O225+O231+O233+O237</f>
        <v>8896751.0299999993</v>
      </c>
      <c r="P196" s="419">
        <f t="shared" si="40"/>
        <v>357003790.14999998</v>
      </c>
      <c r="Q196" s="289"/>
    </row>
    <row r="197" spans="1:17" ht="12" customHeight="1" x14ac:dyDescent="0.2">
      <c r="A197" s="52"/>
      <c r="B197" s="46"/>
      <c r="C197" s="46"/>
      <c r="D197" s="46"/>
      <c r="E197" s="53"/>
      <c r="F197" s="164"/>
      <c r="G197" s="165"/>
      <c r="H197" s="165"/>
      <c r="I197" s="165"/>
      <c r="J197" s="61"/>
      <c r="K197" s="61"/>
      <c r="L197" s="46"/>
      <c r="M197" s="395"/>
      <c r="N197" s="396"/>
      <c r="O197" s="396"/>
      <c r="P197" s="397"/>
    </row>
    <row r="198" spans="1:17" s="73" customFormat="1" ht="22.5" x14ac:dyDescent="0.25">
      <c r="A198" s="68"/>
      <c r="B198" s="69"/>
      <c r="C198" s="88" t="s">
        <v>459</v>
      </c>
      <c r="D198" s="69" t="s">
        <v>460</v>
      </c>
      <c r="E198" s="89"/>
      <c r="F198" s="174">
        <f>SUM(G198:I198)</f>
        <v>321113989.34000003</v>
      </c>
      <c r="G198" s="445">
        <f>+N198+N208</f>
        <v>114802083.34</v>
      </c>
      <c r="H198" s="445">
        <f>+O198+O208</f>
        <v>331582</v>
      </c>
      <c r="I198" s="445">
        <f>+P198+P208</f>
        <v>205980324</v>
      </c>
      <c r="J198" s="444" t="s">
        <v>459</v>
      </c>
      <c r="K198" s="444" t="s">
        <v>134</v>
      </c>
      <c r="L198" s="72" t="s">
        <v>461</v>
      </c>
      <c r="M198" s="427">
        <f>SUM(N198:P198)</f>
        <v>320782407.34000003</v>
      </c>
      <c r="N198" s="428">
        <f>SUM(N199:N207)</f>
        <v>114802083.34</v>
      </c>
      <c r="O198" s="428">
        <f t="shared" ref="O198:P198" si="41">SUM(O199:O207)</f>
        <v>0</v>
      </c>
      <c r="P198" s="429">
        <f t="shared" si="41"/>
        <v>205980324</v>
      </c>
      <c r="Q198" s="407"/>
    </row>
    <row r="199" spans="1:17" ht="12" hidden="1" customHeight="1" x14ac:dyDescent="0.2">
      <c r="A199" s="52"/>
      <c r="B199" s="46"/>
      <c r="C199" s="65"/>
      <c r="D199" s="46"/>
      <c r="E199" s="53"/>
      <c r="F199" s="164"/>
      <c r="G199" s="171"/>
      <c r="H199" s="171"/>
      <c r="I199" s="171"/>
      <c r="J199" s="65" t="s">
        <v>459</v>
      </c>
      <c r="K199" s="65" t="s">
        <v>462</v>
      </c>
      <c r="L199" s="62" t="s">
        <v>463</v>
      </c>
      <c r="M199" s="395">
        <f>SUM(N199:P199)</f>
        <v>0</v>
      </c>
      <c r="N199" s="396"/>
      <c r="O199" s="396"/>
      <c r="P199" s="397"/>
    </row>
    <row r="200" spans="1:17" ht="12" hidden="1" customHeight="1" x14ac:dyDescent="0.2">
      <c r="A200" s="52"/>
      <c r="B200" s="46"/>
      <c r="C200" s="65"/>
      <c r="D200" s="46"/>
      <c r="E200" s="53"/>
      <c r="F200" s="164"/>
      <c r="G200" s="171"/>
      <c r="H200" s="171"/>
      <c r="I200" s="171"/>
      <c r="J200" s="65" t="s">
        <v>459</v>
      </c>
      <c r="K200" s="65" t="s">
        <v>135</v>
      </c>
      <c r="L200" s="62" t="s">
        <v>464</v>
      </c>
      <c r="M200" s="395">
        <f t="shared" ref="M200:M207" si="42">SUM(N200:P200)</f>
        <v>0</v>
      </c>
      <c r="N200" s="396"/>
      <c r="O200" s="396">
        <v>0</v>
      </c>
      <c r="P200" s="397"/>
    </row>
    <row r="201" spans="1:17" s="73" customFormat="1" ht="24" customHeight="1" x14ac:dyDescent="0.25">
      <c r="A201" s="68"/>
      <c r="B201" s="69"/>
      <c r="C201" s="88"/>
      <c r="D201" s="69"/>
      <c r="E201" s="89"/>
      <c r="F201" s="174"/>
      <c r="G201" s="175"/>
      <c r="H201" s="175"/>
      <c r="I201" s="175"/>
      <c r="J201" s="88" t="s">
        <v>459</v>
      </c>
      <c r="K201" s="88" t="s">
        <v>136</v>
      </c>
      <c r="L201" s="422" t="s">
        <v>465</v>
      </c>
      <c r="M201" s="408">
        <f t="shared" si="42"/>
        <v>205980324</v>
      </c>
      <c r="N201" s="409">
        <v>0</v>
      </c>
      <c r="O201" s="409">
        <v>0</v>
      </c>
      <c r="P201" s="410">
        <v>205980324</v>
      </c>
      <c r="Q201" s="407"/>
    </row>
    <row r="202" spans="1:17" ht="12" hidden="1" customHeight="1" x14ac:dyDescent="0.2">
      <c r="A202" s="52"/>
      <c r="B202" s="46"/>
      <c r="C202" s="65"/>
      <c r="D202" s="46"/>
      <c r="E202" s="53"/>
      <c r="F202" s="164"/>
      <c r="G202" s="171"/>
      <c r="H202" s="171"/>
      <c r="I202" s="171"/>
      <c r="J202" s="65" t="s">
        <v>459</v>
      </c>
      <c r="K202" s="65" t="s">
        <v>466</v>
      </c>
      <c r="L202" s="62" t="s">
        <v>467</v>
      </c>
      <c r="M202" s="395">
        <f t="shared" si="42"/>
        <v>0</v>
      </c>
      <c r="N202" s="396"/>
      <c r="O202" s="396"/>
      <c r="P202" s="397"/>
    </row>
    <row r="203" spans="1:17" ht="12" hidden="1" customHeight="1" x14ac:dyDescent="0.2">
      <c r="A203" s="52"/>
      <c r="B203" s="46"/>
      <c r="C203" s="65"/>
      <c r="D203" s="46"/>
      <c r="E203" s="53"/>
      <c r="F203" s="164"/>
      <c r="G203" s="171"/>
      <c r="H203" s="171"/>
      <c r="I203" s="171"/>
      <c r="J203" s="65" t="s">
        <v>459</v>
      </c>
      <c r="K203" s="65" t="s">
        <v>468</v>
      </c>
      <c r="L203" s="62" t="s">
        <v>469</v>
      </c>
      <c r="M203" s="395">
        <f t="shared" si="42"/>
        <v>0</v>
      </c>
      <c r="N203" s="396"/>
      <c r="O203" s="396"/>
      <c r="P203" s="397"/>
    </row>
    <row r="204" spans="1:17" ht="12" hidden="1" customHeight="1" x14ac:dyDescent="0.2">
      <c r="A204" s="52"/>
      <c r="B204" s="46"/>
      <c r="C204" s="65"/>
      <c r="D204" s="46"/>
      <c r="E204" s="53"/>
      <c r="F204" s="164"/>
      <c r="G204" s="171"/>
      <c r="H204" s="171"/>
      <c r="I204" s="171"/>
      <c r="J204" s="65" t="s">
        <v>459</v>
      </c>
      <c r="K204" s="65" t="s">
        <v>470</v>
      </c>
      <c r="L204" s="62" t="s">
        <v>471</v>
      </c>
      <c r="M204" s="395">
        <f t="shared" si="42"/>
        <v>0</v>
      </c>
      <c r="N204" s="396"/>
      <c r="O204" s="396"/>
      <c r="P204" s="397"/>
    </row>
    <row r="205" spans="1:17" ht="12" hidden="1" customHeight="1" x14ac:dyDescent="0.2">
      <c r="A205" s="52"/>
      <c r="B205" s="46"/>
      <c r="C205" s="65"/>
      <c r="D205" s="46"/>
      <c r="E205" s="53"/>
      <c r="F205" s="164"/>
      <c r="G205" s="171"/>
      <c r="H205" s="171"/>
      <c r="I205" s="171"/>
      <c r="J205" s="65" t="s">
        <v>459</v>
      </c>
      <c r="K205" s="65" t="s">
        <v>472</v>
      </c>
      <c r="L205" s="62" t="s">
        <v>473</v>
      </c>
      <c r="M205" s="395">
        <f t="shared" si="42"/>
        <v>0</v>
      </c>
      <c r="N205" s="396"/>
      <c r="O205" s="396"/>
      <c r="P205" s="397"/>
    </row>
    <row r="206" spans="1:17" ht="12" customHeight="1" x14ac:dyDescent="0.2">
      <c r="A206" s="52"/>
      <c r="B206" s="46"/>
      <c r="C206" s="65"/>
      <c r="D206" s="46"/>
      <c r="E206" s="53"/>
      <c r="F206" s="164"/>
      <c r="G206" s="171"/>
      <c r="H206" s="171"/>
      <c r="I206" s="171"/>
      <c r="J206" s="65" t="s">
        <v>459</v>
      </c>
      <c r="K206" s="65" t="s">
        <v>140</v>
      </c>
      <c r="L206" s="62" t="s">
        <v>474</v>
      </c>
      <c r="M206" s="395">
        <f t="shared" si="42"/>
        <v>114802083.34</v>
      </c>
      <c r="N206" s="396">
        <v>114802083.34</v>
      </c>
      <c r="O206" s="396">
        <v>0</v>
      </c>
      <c r="P206" s="397">
        <v>0</v>
      </c>
    </row>
    <row r="207" spans="1:17" ht="16.5" hidden="1" customHeight="1" x14ac:dyDescent="0.2">
      <c r="A207" s="52"/>
      <c r="B207" s="46"/>
      <c r="C207" s="65"/>
      <c r="D207" s="46"/>
      <c r="E207" s="53"/>
      <c r="F207" s="164"/>
      <c r="G207" s="171"/>
      <c r="H207" s="171"/>
      <c r="I207" s="171"/>
      <c r="J207" s="65" t="s">
        <v>459</v>
      </c>
      <c r="K207" s="65" t="s">
        <v>475</v>
      </c>
      <c r="L207" s="62" t="s">
        <v>476</v>
      </c>
      <c r="M207" s="395">
        <f t="shared" si="42"/>
        <v>0</v>
      </c>
      <c r="N207" s="396"/>
      <c r="O207" s="396"/>
      <c r="P207" s="397"/>
    </row>
    <row r="208" spans="1:17" ht="12" customHeight="1" x14ac:dyDescent="0.2">
      <c r="A208" s="52"/>
      <c r="B208" s="46"/>
      <c r="C208" s="65"/>
      <c r="D208" s="46"/>
      <c r="E208" s="53"/>
      <c r="F208" s="169"/>
      <c r="G208" s="186"/>
      <c r="H208" s="186"/>
      <c r="I208" s="186"/>
      <c r="J208" s="63" t="s">
        <v>459</v>
      </c>
      <c r="K208" s="63" t="s">
        <v>477</v>
      </c>
      <c r="L208" s="64" t="s">
        <v>106</v>
      </c>
      <c r="M208" s="416">
        <f>SUM(N208:P208)</f>
        <v>331582</v>
      </c>
      <c r="N208" s="420">
        <f>SUM(N209:N212)</f>
        <v>0</v>
      </c>
      <c r="O208" s="420">
        <f t="shared" ref="O208:P208" si="43">SUM(O209:O212)</f>
        <v>331582</v>
      </c>
      <c r="P208" s="421">
        <f t="shared" si="43"/>
        <v>0</v>
      </c>
    </row>
    <row r="209" spans="1:17" ht="12" hidden="1" customHeight="1" x14ac:dyDescent="0.2">
      <c r="A209" s="52"/>
      <c r="B209" s="46"/>
      <c r="C209" s="65"/>
      <c r="D209" s="46"/>
      <c r="E209" s="53"/>
      <c r="F209" s="187"/>
      <c r="G209" s="188"/>
      <c r="H209" s="188"/>
      <c r="I209" s="165"/>
      <c r="J209" s="65" t="s">
        <v>459</v>
      </c>
      <c r="K209" s="65" t="s">
        <v>478</v>
      </c>
      <c r="L209" s="46" t="s">
        <v>479</v>
      </c>
      <c r="M209" s="423" t="s">
        <v>480</v>
      </c>
      <c r="N209" s="424"/>
      <c r="O209" s="424"/>
      <c r="P209" s="397"/>
    </row>
    <row r="210" spans="1:17" ht="12" hidden="1" customHeight="1" x14ac:dyDescent="0.2">
      <c r="A210" s="52"/>
      <c r="B210" s="46"/>
      <c r="C210" s="65"/>
      <c r="D210" s="46"/>
      <c r="E210" s="53"/>
      <c r="F210" s="164"/>
      <c r="G210" s="165"/>
      <c r="H210" s="165"/>
      <c r="I210" s="165"/>
      <c r="J210" s="65" t="s">
        <v>459</v>
      </c>
      <c r="K210" s="65" t="s">
        <v>481</v>
      </c>
      <c r="L210" s="46" t="s">
        <v>482</v>
      </c>
      <c r="M210" s="395"/>
      <c r="N210" s="396"/>
      <c r="O210" s="396"/>
      <c r="P210" s="397"/>
    </row>
    <row r="211" spans="1:17" ht="12" hidden="1" customHeight="1" x14ac:dyDescent="0.2">
      <c r="A211" s="52"/>
      <c r="B211" s="46"/>
      <c r="C211" s="46"/>
      <c r="D211" s="46"/>
      <c r="E211" s="53"/>
      <c r="F211" s="164"/>
      <c r="G211" s="165"/>
      <c r="H211" s="165"/>
      <c r="I211" s="165"/>
      <c r="J211" s="65" t="s">
        <v>459</v>
      </c>
      <c r="K211" s="65" t="s">
        <v>483</v>
      </c>
      <c r="L211" s="46" t="s">
        <v>484</v>
      </c>
      <c r="M211" s="395"/>
      <c r="N211" s="396"/>
      <c r="O211" s="396"/>
      <c r="P211" s="397"/>
    </row>
    <row r="212" spans="1:17" ht="12" customHeight="1" x14ac:dyDescent="0.2">
      <c r="A212" s="52"/>
      <c r="B212" s="46"/>
      <c r="C212" s="46"/>
      <c r="D212" s="46"/>
      <c r="E212" s="53"/>
      <c r="F212" s="164"/>
      <c r="G212" s="171"/>
      <c r="H212" s="171"/>
      <c r="I212" s="171"/>
      <c r="J212" s="65" t="s">
        <v>459</v>
      </c>
      <c r="K212" s="65" t="s">
        <v>107</v>
      </c>
      <c r="L212" s="46" t="s">
        <v>108</v>
      </c>
      <c r="M212" s="395">
        <f>SUM(N212:P212)</f>
        <v>331582</v>
      </c>
      <c r="N212" s="396">
        <v>0</v>
      </c>
      <c r="O212" s="396">
        <v>331582</v>
      </c>
      <c r="P212" s="397">
        <v>0</v>
      </c>
    </row>
    <row r="213" spans="1:17" ht="12" customHeight="1" x14ac:dyDescent="0.2">
      <c r="A213" s="52"/>
      <c r="B213" s="46"/>
      <c r="C213" s="65"/>
      <c r="D213" s="46"/>
      <c r="E213" s="53"/>
      <c r="F213" s="164"/>
      <c r="G213" s="165"/>
      <c r="H213" s="165"/>
      <c r="I213" s="165"/>
      <c r="J213" s="65"/>
      <c r="K213" s="65"/>
      <c r="L213" s="46"/>
      <c r="M213" s="395"/>
      <c r="N213" s="396"/>
      <c r="O213" s="396"/>
      <c r="P213" s="397"/>
    </row>
    <row r="214" spans="1:17" s="73" customFormat="1" ht="22.5" x14ac:dyDescent="0.25">
      <c r="A214" s="68"/>
      <c r="B214" s="69"/>
      <c r="C214" s="88" t="s">
        <v>485</v>
      </c>
      <c r="D214" s="69" t="s">
        <v>486</v>
      </c>
      <c r="E214" s="89"/>
      <c r="F214" s="174">
        <f>SUM(G214:I214)</f>
        <v>168905825.18000001</v>
      </c>
      <c r="G214" s="175">
        <f>+N214+N219+N225+N231+N233</f>
        <v>11500900</v>
      </c>
      <c r="H214" s="174">
        <f>+O214+O219+O225+O231+O233</f>
        <v>6381459.0299999993</v>
      </c>
      <c r="I214" s="175">
        <f>+P214+P219+P225+P231+P233</f>
        <v>151023466.15000001</v>
      </c>
      <c r="J214" s="71" t="s">
        <v>485</v>
      </c>
      <c r="K214" s="71" t="s">
        <v>487</v>
      </c>
      <c r="L214" s="72" t="s">
        <v>142</v>
      </c>
      <c r="M214" s="427">
        <f>SUM(N214:P214)</f>
        <v>15751000</v>
      </c>
      <c r="N214" s="428">
        <f>SUM(N215:N218)</f>
        <v>6995000</v>
      </c>
      <c r="O214" s="428">
        <f>SUM(O215:O218)</f>
        <v>0</v>
      </c>
      <c r="P214" s="429">
        <f>SUM(P215:P218)</f>
        <v>8756000</v>
      </c>
      <c r="Q214" s="407"/>
    </row>
    <row r="215" spans="1:17" ht="12" hidden="1" customHeight="1" x14ac:dyDescent="0.2">
      <c r="A215" s="52"/>
      <c r="B215" s="46"/>
      <c r="C215" s="65"/>
      <c r="D215" s="46" t="s">
        <v>192</v>
      </c>
      <c r="E215" s="53"/>
      <c r="F215" s="164"/>
      <c r="G215" s="171"/>
      <c r="H215" s="171"/>
      <c r="I215" s="171"/>
      <c r="J215" s="61" t="s">
        <v>485</v>
      </c>
      <c r="K215" s="61" t="s">
        <v>488</v>
      </c>
      <c r="L215" s="46" t="s">
        <v>489</v>
      </c>
      <c r="M215" s="395">
        <f>SUM(N215:P215)</f>
        <v>0</v>
      </c>
      <c r="N215" s="396"/>
      <c r="O215" s="396"/>
      <c r="P215" s="397"/>
    </row>
    <row r="216" spans="1:17" ht="12" hidden="1" customHeight="1" x14ac:dyDescent="0.2">
      <c r="A216" s="52"/>
      <c r="B216" s="46"/>
      <c r="C216" s="65"/>
      <c r="D216" s="46"/>
      <c r="E216" s="53"/>
      <c r="F216" s="164"/>
      <c r="G216" s="171"/>
      <c r="H216" s="171"/>
      <c r="I216" s="171"/>
      <c r="J216" s="61" t="s">
        <v>485</v>
      </c>
      <c r="K216" s="61" t="s">
        <v>143</v>
      </c>
      <c r="L216" s="46" t="s">
        <v>144</v>
      </c>
      <c r="M216" s="395">
        <f t="shared" ref="M216:M218" si="44">SUM(N216:P216)</f>
        <v>0</v>
      </c>
      <c r="N216" s="396"/>
      <c r="O216" s="396"/>
      <c r="P216" s="397">
        <v>0</v>
      </c>
    </row>
    <row r="217" spans="1:17" ht="12" hidden="1" customHeight="1" x14ac:dyDescent="0.2">
      <c r="A217" s="52"/>
      <c r="B217" s="46"/>
      <c r="C217" s="65"/>
      <c r="D217" s="46"/>
      <c r="E217" s="53"/>
      <c r="F217" s="164"/>
      <c r="G217" s="171"/>
      <c r="H217" s="171"/>
      <c r="I217" s="171"/>
      <c r="J217" s="61" t="s">
        <v>485</v>
      </c>
      <c r="K217" s="61" t="s">
        <v>490</v>
      </c>
      <c r="L217" s="46" t="s">
        <v>491</v>
      </c>
      <c r="M217" s="395">
        <f t="shared" si="44"/>
        <v>0</v>
      </c>
      <c r="N217" s="396"/>
      <c r="O217" s="396"/>
      <c r="P217" s="397"/>
    </row>
    <row r="218" spans="1:17" ht="12" customHeight="1" x14ac:dyDescent="0.2">
      <c r="A218" s="52"/>
      <c r="B218" s="46"/>
      <c r="C218" s="65"/>
      <c r="D218" s="46"/>
      <c r="E218" s="53"/>
      <c r="F218" s="164"/>
      <c r="G218" s="171"/>
      <c r="H218" s="171"/>
      <c r="I218" s="171"/>
      <c r="J218" s="61" t="s">
        <v>485</v>
      </c>
      <c r="K218" s="61" t="s">
        <v>145</v>
      </c>
      <c r="L218" s="46" t="s">
        <v>146</v>
      </c>
      <c r="M218" s="395">
        <f t="shared" si="44"/>
        <v>15751000</v>
      </c>
      <c r="N218" s="396">
        <v>6995000</v>
      </c>
      <c r="O218" s="396">
        <v>0</v>
      </c>
      <c r="P218" s="397">
        <v>8756000</v>
      </c>
    </row>
    <row r="219" spans="1:17" ht="12" customHeight="1" x14ac:dyDescent="0.2">
      <c r="A219" s="52"/>
      <c r="B219" s="46"/>
      <c r="C219" s="65"/>
      <c r="D219" s="46"/>
      <c r="E219" s="53"/>
      <c r="F219" s="169"/>
      <c r="G219" s="186"/>
      <c r="H219" s="186"/>
      <c r="I219" s="186"/>
      <c r="J219" s="61" t="s">
        <v>485</v>
      </c>
      <c r="K219" s="47" t="s">
        <v>492</v>
      </c>
      <c r="L219" s="64" t="s">
        <v>493</v>
      </c>
      <c r="M219" s="416">
        <f>SUM(N219:P219)</f>
        <v>2398329.52</v>
      </c>
      <c r="N219" s="420">
        <f>SUM(N220:N224)</f>
        <v>0</v>
      </c>
      <c r="O219" s="420">
        <f t="shared" ref="O219:P219" si="45">SUM(O220:O224)</f>
        <v>2398329.52</v>
      </c>
      <c r="P219" s="421">
        <f t="shared" si="45"/>
        <v>0</v>
      </c>
    </row>
    <row r="220" spans="1:17" ht="12" customHeight="1" x14ac:dyDescent="0.2">
      <c r="A220" s="52"/>
      <c r="B220" s="46"/>
      <c r="C220" s="65"/>
      <c r="D220" s="46"/>
      <c r="E220" s="53"/>
      <c r="F220" s="164"/>
      <c r="G220" s="186"/>
      <c r="H220" s="185"/>
      <c r="I220" s="186"/>
      <c r="J220" s="61" t="s">
        <v>485</v>
      </c>
      <c r="K220" s="61" t="s">
        <v>147</v>
      </c>
      <c r="L220" s="46" t="s">
        <v>148</v>
      </c>
      <c r="M220" s="395">
        <f>SUM(N220:P220)</f>
        <v>659350.29</v>
      </c>
      <c r="N220" s="425">
        <v>0</v>
      </c>
      <c r="O220" s="425">
        <v>659350.29</v>
      </c>
      <c r="P220" s="426">
        <v>0</v>
      </c>
    </row>
    <row r="221" spans="1:17" ht="12" hidden="1" customHeight="1" x14ac:dyDescent="0.2">
      <c r="A221" s="52"/>
      <c r="B221" s="46"/>
      <c r="C221" s="65"/>
      <c r="D221" s="46"/>
      <c r="E221" s="53"/>
      <c r="F221" s="164"/>
      <c r="G221" s="186"/>
      <c r="H221" s="186"/>
      <c r="I221" s="186"/>
      <c r="J221" s="61" t="s">
        <v>485</v>
      </c>
      <c r="K221" s="61" t="s">
        <v>494</v>
      </c>
      <c r="L221" s="46" t="s">
        <v>495</v>
      </c>
      <c r="M221" s="395">
        <f t="shared" ref="M221:M224" si="46">SUM(N221:P221)</f>
        <v>0</v>
      </c>
      <c r="N221" s="420"/>
      <c r="O221" s="420"/>
      <c r="P221" s="421"/>
    </row>
    <row r="222" spans="1:17" ht="12" hidden="1" customHeight="1" x14ac:dyDescent="0.2">
      <c r="A222" s="52"/>
      <c r="B222" s="46"/>
      <c r="C222" s="65"/>
      <c r="D222" s="46"/>
      <c r="E222" s="53"/>
      <c r="F222" s="164"/>
      <c r="G222" s="186"/>
      <c r="H222" s="186"/>
      <c r="I222" s="186"/>
      <c r="J222" s="61" t="s">
        <v>485</v>
      </c>
      <c r="K222" s="61" t="s">
        <v>496</v>
      </c>
      <c r="L222" s="46" t="s">
        <v>497</v>
      </c>
      <c r="M222" s="395">
        <f t="shared" si="46"/>
        <v>0</v>
      </c>
      <c r="N222" s="420"/>
      <c r="O222" s="420"/>
      <c r="P222" s="421"/>
    </row>
    <row r="223" spans="1:17" ht="12" hidden="1" customHeight="1" x14ac:dyDescent="0.2">
      <c r="A223" s="52"/>
      <c r="B223" s="46"/>
      <c r="C223" s="65"/>
      <c r="D223" s="46"/>
      <c r="E223" s="53"/>
      <c r="F223" s="164"/>
      <c r="G223" s="186"/>
      <c r="H223" s="186"/>
      <c r="I223" s="186"/>
      <c r="J223" s="61" t="s">
        <v>485</v>
      </c>
      <c r="K223" s="61" t="s">
        <v>498</v>
      </c>
      <c r="L223" s="46" t="s">
        <v>499</v>
      </c>
      <c r="M223" s="395">
        <f t="shared" si="46"/>
        <v>0</v>
      </c>
      <c r="N223" s="420"/>
      <c r="O223" s="420"/>
      <c r="P223" s="421"/>
    </row>
    <row r="224" spans="1:17" ht="12" customHeight="1" x14ac:dyDescent="0.2">
      <c r="A224" s="52"/>
      <c r="B224" s="46"/>
      <c r="C224" s="65"/>
      <c r="D224" s="46"/>
      <c r="E224" s="53"/>
      <c r="F224" s="164"/>
      <c r="G224" s="185"/>
      <c r="H224" s="185"/>
      <c r="I224" s="185"/>
      <c r="J224" s="61" t="s">
        <v>485</v>
      </c>
      <c r="K224" s="61" t="s">
        <v>163</v>
      </c>
      <c r="L224" s="46" t="s">
        <v>500</v>
      </c>
      <c r="M224" s="395">
        <f t="shared" si="46"/>
        <v>1738979.23</v>
      </c>
      <c r="N224" s="425">
        <v>0</v>
      </c>
      <c r="O224" s="425">
        <v>1738979.23</v>
      </c>
      <c r="P224" s="426">
        <v>0</v>
      </c>
    </row>
    <row r="225" spans="1:17" s="73" customFormat="1" ht="22.5" x14ac:dyDescent="0.25">
      <c r="A225" s="68"/>
      <c r="B225" s="69"/>
      <c r="C225" s="88"/>
      <c r="D225" s="69"/>
      <c r="E225" s="89"/>
      <c r="F225" s="189"/>
      <c r="G225" s="190"/>
      <c r="H225" s="190"/>
      <c r="I225" s="190"/>
      <c r="J225" s="74" t="s">
        <v>485</v>
      </c>
      <c r="K225" s="71" t="s">
        <v>501</v>
      </c>
      <c r="L225" s="72" t="s">
        <v>149</v>
      </c>
      <c r="M225" s="427">
        <f>SUM(N225:P225)</f>
        <v>107972883.15000001</v>
      </c>
      <c r="N225" s="428">
        <f t="shared" ref="N225:P225" si="47">SUM(N226:N230)</f>
        <v>1216900</v>
      </c>
      <c r="O225" s="428">
        <f t="shared" si="47"/>
        <v>0</v>
      </c>
      <c r="P225" s="429">
        <f t="shared" si="47"/>
        <v>106755983.15000001</v>
      </c>
      <c r="Q225" s="407"/>
    </row>
    <row r="226" spans="1:17" ht="12" hidden="1" customHeight="1" x14ac:dyDescent="0.2">
      <c r="A226" s="52"/>
      <c r="B226" s="46"/>
      <c r="C226" s="65"/>
      <c r="D226" s="46" t="s">
        <v>192</v>
      </c>
      <c r="E226" s="53"/>
      <c r="F226" s="164"/>
      <c r="G226" s="171"/>
      <c r="H226" s="171"/>
      <c r="I226" s="171"/>
      <c r="J226" s="61" t="s">
        <v>485</v>
      </c>
      <c r="K226" s="61" t="s">
        <v>150</v>
      </c>
      <c r="L226" s="46" t="s">
        <v>205</v>
      </c>
      <c r="M226" s="395">
        <f>SUM(N226:P226)</f>
        <v>0</v>
      </c>
      <c r="N226" s="396"/>
      <c r="O226" s="396"/>
      <c r="P226" s="397"/>
    </row>
    <row r="227" spans="1:17" ht="12" customHeight="1" x14ac:dyDescent="0.2">
      <c r="A227" s="52"/>
      <c r="B227" s="46"/>
      <c r="C227" s="65"/>
      <c r="D227" s="46"/>
      <c r="E227" s="53"/>
      <c r="F227" s="164"/>
      <c r="G227" s="171"/>
      <c r="H227" s="171"/>
      <c r="I227" s="171"/>
      <c r="J227" s="61" t="s">
        <v>485</v>
      </c>
      <c r="K227" s="61" t="s">
        <v>151</v>
      </c>
      <c r="L227" s="46" t="s">
        <v>502</v>
      </c>
      <c r="M227" s="395">
        <f t="shared" ref="M227:M228" si="48">SUM(N227:P227)</f>
        <v>107972883.15000001</v>
      </c>
      <c r="N227" s="396">
        <v>1216900</v>
      </c>
      <c r="O227" s="396">
        <v>0</v>
      </c>
      <c r="P227" s="397">
        <v>106755983.15000001</v>
      </c>
    </row>
    <row r="228" spans="1:17" ht="12" hidden="1" customHeight="1" thickBot="1" x14ac:dyDescent="0.25">
      <c r="A228" s="77"/>
      <c r="B228" s="78"/>
      <c r="C228" s="80"/>
      <c r="D228" s="78"/>
      <c r="E228" s="79"/>
      <c r="F228" s="176"/>
      <c r="G228" s="177"/>
      <c r="H228" s="177"/>
      <c r="I228" s="177"/>
      <c r="J228" s="82" t="s">
        <v>485</v>
      </c>
      <c r="K228" s="82" t="s">
        <v>152</v>
      </c>
      <c r="L228" s="78" t="s">
        <v>206</v>
      </c>
      <c r="M228" s="412">
        <f t="shared" si="48"/>
        <v>0</v>
      </c>
      <c r="N228" s="414"/>
      <c r="O228" s="414"/>
      <c r="P228" s="415"/>
    </row>
    <row r="229" spans="1:17" ht="12" hidden="1" customHeight="1" x14ac:dyDescent="0.2">
      <c r="A229" s="52"/>
      <c r="B229" s="46"/>
      <c r="C229" s="65"/>
      <c r="D229" s="46"/>
      <c r="E229" s="53"/>
      <c r="F229" s="164"/>
      <c r="G229" s="165"/>
      <c r="H229" s="165"/>
      <c r="I229" s="165"/>
      <c r="J229" s="61"/>
      <c r="K229" s="61"/>
      <c r="L229" s="46"/>
      <c r="M229" s="395"/>
      <c r="N229" s="396"/>
      <c r="O229" s="396"/>
      <c r="P229" s="397"/>
    </row>
    <row r="230" spans="1:17" ht="12" hidden="1" customHeight="1" x14ac:dyDescent="0.2">
      <c r="A230" s="52"/>
      <c r="B230" s="46"/>
      <c r="C230" s="65"/>
      <c r="D230" s="46"/>
      <c r="E230" s="53"/>
      <c r="F230" s="164"/>
      <c r="G230" s="165"/>
      <c r="H230" s="165"/>
      <c r="I230" s="165"/>
      <c r="J230" s="61" t="s">
        <v>485</v>
      </c>
      <c r="K230" s="61" t="s">
        <v>503</v>
      </c>
      <c r="L230" s="46" t="s">
        <v>504</v>
      </c>
      <c r="M230" s="395"/>
      <c r="N230" s="396"/>
      <c r="O230" s="396"/>
      <c r="P230" s="397"/>
    </row>
    <row r="231" spans="1:17" s="73" customFormat="1" ht="22.5" x14ac:dyDescent="0.25">
      <c r="A231" s="68"/>
      <c r="B231" s="69"/>
      <c r="C231" s="88"/>
      <c r="D231" s="69"/>
      <c r="E231" s="89"/>
      <c r="F231" s="189"/>
      <c r="G231" s="190"/>
      <c r="H231" s="190"/>
      <c r="I231" s="190"/>
      <c r="J231" s="74" t="s">
        <v>485</v>
      </c>
      <c r="K231" s="71" t="s">
        <v>505</v>
      </c>
      <c r="L231" s="72" t="s">
        <v>153</v>
      </c>
      <c r="M231" s="427">
        <f>SUM(N231:P231)</f>
        <v>38800483</v>
      </c>
      <c r="N231" s="428">
        <f>SUM(N232:N232)</f>
        <v>3289000</v>
      </c>
      <c r="O231" s="428">
        <f t="shared" ref="O231:P231" si="49">SUM(O232:O232)</f>
        <v>0</v>
      </c>
      <c r="P231" s="429">
        <f t="shared" si="49"/>
        <v>35511483</v>
      </c>
      <c r="Q231" s="407"/>
    </row>
    <row r="232" spans="1:17" ht="12" customHeight="1" x14ac:dyDescent="0.2">
      <c r="A232" s="52"/>
      <c r="B232" s="46"/>
      <c r="C232" s="65"/>
      <c r="D232" s="46" t="s">
        <v>192</v>
      </c>
      <c r="E232" s="53"/>
      <c r="F232" s="164"/>
      <c r="G232" s="171"/>
      <c r="H232" s="171"/>
      <c r="I232" s="171"/>
      <c r="J232" s="61" t="s">
        <v>485</v>
      </c>
      <c r="K232" s="61" t="s">
        <v>154</v>
      </c>
      <c r="L232" s="46" t="s">
        <v>207</v>
      </c>
      <c r="M232" s="395">
        <f>SUM(N232:P232)</f>
        <v>38800483</v>
      </c>
      <c r="N232" s="396">
        <v>3289000</v>
      </c>
      <c r="O232" s="396">
        <v>0</v>
      </c>
      <c r="P232" s="397">
        <v>35511483</v>
      </c>
    </row>
    <row r="233" spans="1:17" s="73" customFormat="1" ht="22.5" x14ac:dyDescent="0.25">
      <c r="A233" s="68"/>
      <c r="B233" s="69"/>
      <c r="C233" s="88"/>
      <c r="D233" s="69"/>
      <c r="E233" s="89"/>
      <c r="F233" s="189"/>
      <c r="G233" s="190"/>
      <c r="H233" s="190"/>
      <c r="I233" s="190"/>
      <c r="J233" s="74" t="s">
        <v>485</v>
      </c>
      <c r="K233" s="71" t="s">
        <v>506</v>
      </c>
      <c r="L233" s="72" t="s">
        <v>507</v>
      </c>
      <c r="M233" s="427">
        <f>SUM(N233:P233)</f>
        <v>3983129.51</v>
      </c>
      <c r="N233" s="428">
        <f>SUM(N234:N236)</f>
        <v>0</v>
      </c>
      <c r="O233" s="428">
        <f t="shared" ref="O233:P233" si="50">SUM(O234:O236)</f>
        <v>3983129.51</v>
      </c>
      <c r="P233" s="429">
        <f t="shared" si="50"/>
        <v>0</v>
      </c>
      <c r="Q233" s="407"/>
    </row>
    <row r="234" spans="1:17" ht="12" customHeight="1" x14ac:dyDescent="0.2">
      <c r="A234" s="52"/>
      <c r="B234" s="46"/>
      <c r="C234" s="65"/>
      <c r="D234" s="46"/>
      <c r="E234" s="53"/>
      <c r="F234" s="164"/>
      <c r="G234" s="171"/>
      <c r="H234" s="171"/>
      <c r="I234" s="171"/>
      <c r="J234" s="61" t="s">
        <v>485</v>
      </c>
      <c r="K234" s="61" t="s">
        <v>155</v>
      </c>
      <c r="L234" s="62" t="s">
        <v>156</v>
      </c>
      <c r="M234" s="395">
        <f>SUM(N234:P234)</f>
        <v>3983129.51</v>
      </c>
      <c r="N234" s="396">
        <v>0</v>
      </c>
      <c r="O234" s="396">
        <v>3983129.51</v>
      </c>
      <c r="P234" s="397">
        <v>0</v>
      </c>
    </row>
    <row r="235" spans="1:17" ht="12" hidden="1" customHeight="1" x14ac:dyDescent="0.2">
      <c r="A235" s="52"/>
      <c r="B235" s="46"/>
      <c r="C235" s="65"/>
      <c r="D235" s="46"/>
      <c r="E235" s="53"/>
      <c r="F235" s="164"/>
      <c r="G235" s="165"/>
      <c r="H235" s="165"/>
      <c r="I235" s="165"/>
      <c r="J235" s="61" t="s">
        <v>485</v>
      </c>
      <c r="K235" s="61" t="s">
        <v>157</v>
      </c>
      <c r="L235" s="62" t="s">
        <v>158</v>
      </c>
      <c r="M235" s="395"/>
      <c r="N235" s="396"/>
      <c r="O235" s="396"/>
      <c r="P235" s="397"/>
    </row>
    <row r="236" spans="1:17" ht="12" customHeight="1" x14ac:dyDescent="0.2">
      <c r="A236" s="52"/>
      <c r="B236" s="46"/>
      <c r="C236" s="65"/>
      <c r="D236" s="46"/>
      <c r="E236" s="53"/>
      <c r="F236" s="164"/>
      <c r="G236" s="165"/>
      <c r="H236" s="165"/>
      <c r="I236" s="165"/>
      <c r="J236" s="61" t="s">
        <v>192</v>
      </c>
      <c r="K236" s="61"/>
      <c r="L236" s="46"/>
      <c r="M236" s="395"/>
      <c r="N236" s="396"/>
      <c r="O236" s="396"/>
      <c r="P236" s="397"/>
    </row>
    <row r="237" spans="1:17" ht="12" customHeight="1" x14ac:dyDescent="0.2">
      <c r="A237" s="52"/>
      <c r="B237" s="46"/>
      <c r="C237" s="65" t="s">
        <v>508</v>
      </c>
      <c r="D237" s="46" t="s">
        <v>509</v>
      </c>
      <c r="E237" s="53"/>
      <c r="F237" s="169">
        <f>SUM(G237:I237)</f>
        <v>2696552</v>
      </c>
      <c r="G237" s="186">
        <f>+N237</f>
        <v>181260</v>
      </c>
      <c r="H237" s="186">
        <f>+O237</f>
        <v>2515292</v>
      </c>
      <c r="I237" s="186">
        <f>+P237</f>
        <v>0</v>
      </c>
      <c r="J237" s="47" t="s">
        <v>508</v>
      </c>
      <c r="K237" s="47" t="s">
        <v>159</v>
      </c>
      <c r="L237" s="64" t="s">
        <v>160</v>
      </c>
      <c r="M237" s="416">
        <f>SUM(N237:P237)</f>
        <v>2696552</v>
      </c>
      <c r="N237" s="420">
        <f>SUM(N238:N239)</f>
        <v>181260</v>
      </c>
      <c r="O237" s="420">
        <f t="shared" ref="O237:P237" si="51">SUM(O238:O239)</f>
        <v>2515292</v>
      </c>
      <c r="P237" s="421">
        <f t="shared" si="51"/>
        <v>0</v>
      </c>
    </row>
    <row r="238" spans="1:17" ht="12" customHeight="1" x14ac:dyDescent="0.2">
      <c r="A238" s="52"/>
      <c r="B238" s="46"/>
      <c r="C238" s="46"/>
      <c r="D238" s="46" t="s">
        <v>192</v>
      </c>
      <c r="E238" s="53"/>
      <c r="F238" s="164"/>
      <c r="G238" s="171"/>
      <c r="H238" s="171"/>
      <c r="I238" s="171"/>
      <c r="J238" s="61" t="s">
        <v>508</v>
      </c>
      <c r="K238" s="61" t="s">
        <v>161</v>
      </c>
      <c r="L238" s="46" t="s">
        <v>208</v>
      </c>
      <c r="M238" s="395">
        <f>SUM(N238:P238)</f>
        <v>2696552</v>
      </c>
      <c r="N238" s="396">
        <v>181260</v>
      </c>
      <c r="O238" s="396">
        <v>2515292</v>
      </c>
      <c r="P238" s="397">
        <v>0</v>
      </c>
    </row>
    <row r="239" spans="1:17" s="73" customFormat="1" ht="22.5" x14ac:dyDescent="0.25">
      <c r="A239" s="68"/>
      <c r="B239" s="69"/>
      <c r="C239" s="69"/>
      <c r="D239" s="69" t="s">
        <v>192</v>
      </c>
      <c r="E239" s="89"/>
      <c r="F239" s="174"/>
      <c r="G239" s="443"/>
      <c r="H239" s="443"/>
      <c r="I239" s="443"/>
      <c r="J239" s="74" t="s">
        <v>508</v>
      </c>
      <c r="K239" s="74" t="s">
        <v>510</v>
      </c>
      <c r="L239" s="75" t="s">
        <v>511</v>
      </c>
      <c r="M239" s="408"/>
      <c r="N239" s="409"/>
      <c r="O239" s="409"/>
      <c r="P239" s="410"/>
      <c r="Q239" s="407"/>
    </row>
    <row r="240" spans="1:17" ht="12" customHeight="1" x14ac:dyDescent="0.2">
      <c r="A240" s="90" t="s">
        <v>512</v>
      </c>
      <c r="B240" s="59" t="s">
        <v>513</v>
      </c>
      <c r="C240" s="59"/>
      <c r="D240" s="59"/>
      <c r="E240" s="87"/>
      <c r="F240" s="182">
        <f>SUM(G240:I240)</f>
        <v>41674337.060000002</v>
      </c>
      <c r="G240" s="183">
        <f>+G243+G254</f>
        <v>0</v>
      </c>
      <c r="H240" s="183">
        <f>+H243+H254</f>
        <v>41674337.060000002</v>
      </c>
      <c r="I240" s="183">
        <f>+I243+I254</f>
        <v>0</v>
      </c>
      <c r="J240" s="61"/>
      <c r="K240" s="61"/>
      <c r="L240" s="46"/>
      <c r="M240" s="395"/>
      <c r="N240" s="396"/>
      <c r="O240" s="396"/>
      <c r="P240" s="397"/>
    </row>
    <row r="241" spans="1:17" s="55" customFormat="1" ht="12" customHeight="1" x14ac:dyDescent="0.2">
      <c r="A241" s="86"/>
      <c r="B241" s="62"/>
      <c r="C241" s="62"/>
      <c r="D241" s="62"/>
      <c r="E241" s="430"/>
      <c r="F241" s="178"/>
      <c r="G241" s="178"/>
      <c r="H241" s="178"/>
      <c r="I241" s="204"/>
      <c r="J241" s="47">
        <v>2</v>
      </c>
      <c r="K241" s="47">
        <v>5</v>
      </c>
      <c r="L241" s="83" t="s">
        <v>514</v>
      </c>
      <c r="M241" s="417">
        <f>+M243+M256+M266+M269+M274</f>
        <v>41674337.060000002</v>
      </c>
      <c r="N241" s="418">
        <f t="shared" ref="N241:P241" si="52">+N243+N256+N266+N269+N274</f>
        <v>0</v>
      </c>
      <c r="O241" s="418">
        <f>+O243+O256+O266+O269+O274</f>
        <v>41674337.060000002</v>
      </c>
      <c r="P241" s="419">
        <f t="shared" si="52"/>
        <v>0</v>
      </c>
      <c r="Q241" s="289"/>
    </row>
    <row r="242" spans="1:17" ht="12" hidden="1" customHeight="1" x14ac:dyDescent="0.2">
      <c r="A242" s="52"/>
      <c r="B242" s="46"/>
      <c r="C242" s="46"/>
      <c r="D242" s="46"/>
      <c r="E242" s="53"/>
      <c r="F242" s="164"/>
      <c r="G242" s="165"/>
      <c r="H242" s="165"/>
      <c r="I242" s="165"/>
      <c r="J242" s="61"/>
      <c r="K242" s="61"/>
      <c r="L242" s="46"/>
      <c r="M242" s="395"/>
      <c r="N242" s="396"/>
      <c r="O242" s="396"/>
      <c r="P242" s="397"/>
    </row>
    <row r="243" spans="1:17" ht="12" hidden="1" customHeight="1" x14ac:dyDescent="0.2">
      <c r="A243" s="52"/>
      <c r="B243" s="63" t="s">
        <v>515</v>
      </c>
      <c r="C243" s="57" t="s">
        <v>516</v>
      </c>
      <c r="D243" s="46"/>
      <c r="E243" s="53"/>
      <c r="F243" s="164"/>
      <c r="G243" s="165"/>
      <c r="H243" s="165"/>
      <c r="I243" s="165"/>
      <c r="J243" s="47" t="s">
        <v>192</v>
      </c>
      <c r="K243" s="47" t="s">
        <v>517</v>
      </c>
      <c r="L243" s="64" t="s">
        <v>518</v>
      </c>
      <c r="M243" s="395"/>
      <c r="N243" s="396"/>
      <c r="O243" s="396"/>
      <c r="P243" s="397"/>
    </row>
    <row r="244" spans="1:17" ht="12" hidden="1" customHeight="1" x14ac:dyDescent="0.2">
      <c r="A244" s="52"/>
      <c r="B244" s="63"/>
      <c r="C244" s="57"/>
      <c r="D244" s="46"/>
      <c r="E244" s="53"/>
      <c r="F244" s="164"/>
      <c r="G244" s="165"/>
      <c r="H244" s="165"/>
      <c r="I244" s="165"/>
      <c r="J244" s="47"/>
      <c r="K244" s="47"/>
      <c r="L244" s="64"/>
      <c r="M244" s="395"/>
      <c r="N244" s="396"/>
      <c r="O244" s="396"/>
      <c r="P244" s="397"/>
    </row>
    <row r="245" spans="1:17" ht="12" hidden="1" customHeight="1" x14ac:dyDescent="0.2">
      <c r="A245" s="52"/>
      <c r="B245" s="91"/>
      <c r="C245" s="65" t="s">
        <v>519</v>
      </c>
      <c r="D245" s="46" t="s">
        <v>520</v>
      </c>
      <c r="E245" s="53"/>
      <c r="F245" s="164"/>
      <c r="G245" s="165"/>
      <c r="H245" s="165">
        <f>+O245</f>
        <v>0</v>
      </c>
      <c r="I245" s="165">
        <f>+P245</f>
        <v>0</v>
      </c>
      <c r="J245" s="65" t="s">
        <v>519</v>
      </c>
      <c r="K245" s="61" t="s">
        <v>521</v>
      </c>
      <c r="L245" s="46" t="s">
        <v>522</v>
      </c>
      <c r="M245" s="395"/>
      <c r="N245" s="396"/>
      <c r="O245" s="396"/>
      <c r="P245" s="397"/>
    </row>
    <row r="246" spans="1:17" ht="12" hidden="1" customHeight="1" x14ac:dyDescent="0.2">
      <c r="A246" s="52"/>
      <c r="B246" s="91"/>
      <c r="C246" s="65" t="s">
        <v>523</v>
      </c>
      <c r="D246" s="46" t="s">
        <v>524</v>
      </c>
      <c r="E246" s="53"/>
      <c r="F246" s="164"/>
      <c r="G246" s="165"/>
      <c r="H246" s="165"/>
      <c r="I246" s="165"/>
      <c r="J246" s="65" t="s">
        <v>523</v>
      </c>
      <c r="K246" s="61" t="s">
        <v>525</v>
      </c>
      <c r="L246" s="46" t="s">
        <v>526</v>
      </c>
      <c r="M246" s="395"/>
      <c r="N246" s="396"/>
      <c r="O246" s="396"/>
      <c r="P246" s="397"/>
    </row>
    <row r="247" spans="1:17" ht="12" hidden="1" customHeight="1" x14ac:dyDescent="0.2">
      <c r="A247" s="52"/>
      <c r="B247" s="91"/>
      <c r="C247" s="46"/>
      <c r="D247" s="46"/>
      <c r="E247" s="53"/>
      <c r="F247" s="164"/>
      <c r="G247" s="165"/>
      <c r="H247" s="165"/>
      <c r="I247" s="165"/>
      <c r="J247" s="65" t="s">
        <v>523</v>
      </c>
      <c r="K247" s="61" t="s">
        <v>527</v>
      </c>
      <c r="L247" s="46" t="s">
        <v>528</v>
      </c>
      <c r="M247" s="395"/>
      <c r="N247" s="396"/>
      <c r="O247" s="396"/>
      <c r="P247" s="397"/>
    </row>
    <row r="248" spans="1:17" ht="12" hidden="1" customHeight="1" x14ac:dyDescent="0.2">
      <c r="A248" s="52"/>
      <c r="B248" s="46"/>
      <c r="C248" s="46"/>
      <c r="D248" s="46"/>
      <c r="E248" s="53"/>
      <c r="F248" s="164"/>
      <c r="G248" s="165"/>
      <c r="H248" s="165"/>
      <c r="I248" s="165"/>
      <c r="J248" s="65" t="s">
        <v>523</v>
      </c>
      <c r="K248" s="61" t="s">
        <v>529</v>
      </c>
      <c r="L248" s="46" t="s">
        <v>530</v>
      </c>
      <c r="M248" s="395"/>
      <c r="N248" s="396"/>
      <c r="O248" s="396"/>
      <c r="P248" s="397"/>
    </row>
    <row r="249" spans="1:17" ht="12" hidden="1" customHeight="1" x14ac:dyDescent="0.2">
      <c r="A249" s="52"/>
      <c r="B249" s="46"/>
      <c r="C249" s="46"/>
      <c r="D249" s="46"/>
      <c r="E249" s="53"/>
      <c r="F249" s="164"/>
      <c r="G249" s="165"/>
      <c r="H249" s="165"/>
      <c r="I249" s="165"/>
      <c r="J249" s="65" t="s">
        <v>523</v>
      </c>
      <c r="K249" s="61" t="s">
        <v>531</v>
      </c>
      <c r="L249" s="46" t="s">
        <v>532</v>
      </c>
      <c r="M249" s="395"/>
      <c r="N249" s="396"/>
      <c r="O249" s="396"/>
      <c r="P249" s="397"/>
    </row>
    <row r="250" spans="1:17" ht="12" hidden="1" customHeight="1" x14ac:dyDescent="0.2">
      <c r="A250" s="52"/>
      <c r="B250" s="46"/>
      <c r="C250" s="65" t="s">
        <v>533</v>
      </c>
      <c r="D250" s="46" t="s">
        <v>534</v>
      </c>
      <c r="E250" s="53"/>
      <c r="F250" s="164"/>
      <c r="G250" s="165"/>
      <c r="H250" s="165"/>
      <c r="I250" s="165"/>
      <c r="J250" s="65" t="s">
        <v>533</v>
      </c>
      <c r="K250" s="61" t="s">
        <v>535</v>
      </c>
      <c r="L250" s="46" t="s">
        <v>534</v>
      </c>
      <c r="M250" s="395"/>
      <c r="N250" s="396"/>
      <c r="O250" s="396"/>
      <c r="P250" s="397"/>
    </row>
    <row r="251" spans="1:17" ht="12" hidden="1" customHeight="1" x14ac:dyDescent="0.2">
      <c r="A251" s="52"/>
      <c r="B251" s="46"/>
      <c r="C251" s="65" t="s">
        <v>536</v>
      </c>
      <c r="D251" s="46" t="s">
        <v>537</v>
      </c>
      <c r="E251" s="53"/>
      <c r="F251" s="164"/>
      <c r="G251" s="165"/>
      <c r="H251" s="165"/>
      <c r="I251" s="165"/>
      <c r="J251" s="65" t="s">
        <v>536</v>
      </c>
      <c r="K251" s="61" t="s">
        <v>538</v>
      </c>
      <c r="L251" s="46" t="s">
        <v>537</v>
      </c>
      <c r="M251" s="395"/>
      <c r="N251" s="396"/>
      <c r="O251" s="396"/>
      <c r="P251" s="397"/>
    </row>
    <row r="252" spans="1:17" ht="12" hidden="1" customHeight="1" x14ac:dyDescent="0.2">
      <c r="A252" s="52"/>
      <c r="B252" s="46"/>
      <c r="C252" s="65" t="s">
        <v>539</v>
      </c>
      <c r="D252" s="46" t="s">
        <v>540</v>
      </c>
      <c r="E252" s="53"/>
      <c r="F252" s="164"/>
      <c r="G252" s="165"/>
      <c r="H252" s="165"/>
      <c r="I252" s="165"/>
      <c r="J252" s="65" t="s">
        <v>539</v>
      </c>
      <c r="K252" s="61" t="s">
        <v>541</v>
      </c>
      <c r="L252" s="46" t="s">
        <v>542</v>
      </c>
      <c r="M252" s="395"/>
      <c r="N252" s="396"/>
      <c r="O252" s="396"/>
      <c r="P252" s="397"/>
    </row>
    <row r="253" spans="1:17" ht="12" hidden="1" customHeight="1" x14ac:dyDescent="0.2">
      <c r="A253" s="52"/>
      <c r="B253" s="46"/>
      <c r="C253" s="65"/>
      <c r="D253" s="46"/>
      <c r="E253" s="53"/>
      <c r="F253" s="164"/>
      <c r="G253" s="165"/>
      <c r="H253" s="165"/>
      <c r="I253" s="165"/>
      <c r="J253" s="65"/>
      <c r="K253" s="61"/>
      <c r="L253" s="46"/>
      <c r="M253" s="395"/>
      <c r="N253" s="396"/>
      <c r="O253" s="396"/>
      <c r="P253" s="397"/>
    </row>
    <row r="254" spans="1:17" ht="12" customHeight="1" x14ac:dyDescent="0.2">
      <c r="A254" s="52"/>
      <c r="B254" s="63" t="s">
        <v>543</v>
      </c>
      <c r="C254" s="57" t="s">
        <v>544</v>
      </c>
      <c r="D254" s="46"/>
      <c r="E254" s="53"/>
      <c r="F254" s="169">
        <f>SUM(G254:I254)</f>
        <v>41674337.060000002</v>
      </c>
      <c r="G254" s="192">
        <f>+G256+G270+G271+G275+G276</f>
        <v>0</v>
      </c>
      <c r="H254" s="192">
        <f>+H256+H270+H271+H275+H276</f>
        <v>41674337.060000002</v>
      </c>
      <c r="I254" s="192">
        <f>+I256+I270+I271+I275+I276</f>
        <v>0</v>
      </c>
      <c r="J254" s="61" t="s">
        <v>192</v>
      </c>
      <c r="K254" s="62"/>
      <c r="L254" s="46"/>
      <c r="M254" s="395"/>
      <c r="N254" s="396"/>
      <c r="O254" s="396"/>
      <c r="P254" s="397"/>
    </row>
    <row r="255" spans="1:17" ht="12" customHeight="1" x14ac:dyDescent="0.2">
      <c r="A255" s="52"/>
      <c r="B255" s="63"/>
      <c r="C255" s="57"/>
      <c r="D255" s="46"/>
      <c r="E255" s="53"/>
      <c r="F255" s="164"/>
      <c r="G255" s="165"/>
      <c r="H255" s="165"/>
      <c r="I255" s="165"/>
      <c r="J255" s="61"/>
      <c r="K255" s="62"/>
      <c r="L255" s="46"/>
      <c r="M255" s="395"/>
      <c r="N255" s="396"/>
      <c r="O255" s="396"/>
      <c r="P255" s="397"/>
    </row>
    <row r="256" spans="1:17" ht="12" customHeight="1" x14ac:dyDescent="0.2">
      <c r="A256" s="52"/>
      <c r="B256" s="46"/>
      <c r="C256" s="65" t="s">
        <v>545</v>
      </c>
      <c r="D256" s="46" t="s">
        <v>546</v>
      </c>
      <c r="E256" s="53"/>
      <c r="F256" s="167">
        <f>SUM(G256:I256)</f>
        <v>18485078.210000001</v>
      </c>
      <c r="G256" s="168">
        <f>+N256+N266</f>
        <v>0</v>
      </c>
      <c r="H256" s="168">
        <f>+O256+O266</f>
        <v>18485078.210000001</v>
      </c>
      <c r="I256" s="168"/>
      <c r="J256" s="47" t="s">
        <v>545</v>
      </c>
      <c r="K256" s="47" t="s">
        <v>547</v>
      </c>
      <c r="L256" s="64" t="s">
        <v>123</v>
      </c>
      <c r="M256" s="401">
        <f>SUM(N256:P256)</f>
        <v>18485078.210000001</v>
      </c>
      <c r="N256" s="402">
        <f>SUM(N257:N264)</f>
        <v>0</v>
      </c>
      <c r="O256" s="402">
        <f>SUM(O257:O264)</f>
        <v>18485078.210000001</v>
      </c>
      <c r="P256" s="403">
        <f t="shared" ref="P256" si="53">SUM(P257:P264)</f>
        <v>0</v>
      </c>
    </row>
    <row r="257" spans="1:16" ht="12" hidden="1" customHeight="1" x14ac:dyDescent="0.2">
      <c r="A257" s="52"/>
      <c r="B257" s="46"/>
      <c r="C257" s="46"/>
      <c r="D257" s="46"/>
      <c r="E257" s="53"/>
      <c r="F257" s="164"/>
      <c r="G257" s="171"/>
      <c r="H257" s="171"/>
      <c r="I257" s="171"/>
      <c r="J257" s="61" t="s">
        <v>545</v>
      </c>
      <c r="K257" s="61" t="s">
        <v>548</v>
      </c>
      <c r="L257" s="46" t="s">
        <v>549</v>
      </c>
      <c r="M257" s="395">
        <f>SUM(N257:P257)</f>
        <v>0</v>
      </c>
      <c r="N257" s="396"/>
      <c r="O257" s="396"/>
      <c r="P257" s="397"/>
    </row>
    <row r="258" spans="1:16" ht="12" hidden="1" customHeight="1" x14ac:dyDescent="0.2">
      <c r="A258" s="52"/>
      <c r="B258" s="46"/>
      <c r="C258" s="46"/>
      <c r="D258" s="46"/>
      <c r="E258" s="53"/>
      <c r="F258" s="164"/>
      <c r="G258" s="165"/>
      <c r="H258" s="165"/>
      <c r="I258" s="165"/>
      <c r="J258" s="61" t="s">
        <v>545</v>
      </c>
      <c r="K258" s="61" t="s">
        <v>550</v>
      </c>
      <c r="L258" s="46" t="s">
        <v>551</v>
      </c>
      <c r="M258" s="395">
        <f t="shared" ref="M258:M264" si="54">SUM(N258:P258)</f>
        <v>0</v>
      </c>
      <c r="N258" s="396"/>
      <c r="O258" s="396"/>
      <c r="P258" s="397"/>
    </row>
    <row r="259" spans="1:16" ht="12" hidden="1" customHeight="1" x14ac:dyDescent="0.2">
      <c r="A259" s="52"/>
      <c r="B259" s="46"/>
      <c r="C259" s="46"/>
      <c r="D259" s="46"/>
      <c r="E259" s="53"/>
      <c r="F259" s="164"/>
      <c r="G259" s="165"/>
      <c r="H259" s="165"/>
      <c r="I259" s="165"/>
      <c r="J259" s="61" t="s">
        <v>545</v>
      </c>
      <c r="K259" s="61" t="s">
        <v>552</v>
      </c>
      <c r="L259" s="46" t="s">
        <v>553</v>
      </c>
      <c r="M259" s="395">
        <f t="shared" si="54"/>
        <v>0</v>
      </c>
      <c r="N259" s="396"/>
      <c r="O259" s="396"/>
      <c r="P259" s="397"/>
    </row>
    <row r="260" spans="1:16" ht="12" hidden="1" customHeight="1" x14ac:dyDescent="0.2">
      <c r="A260" s="52"/>
      <c r="B260" s="46"/>
      <c r="C260" s="46"/>
      <c r="D260" s="46"/>
      <c r="E260" s="53"/>
      <c r="F260" s="164"/>
      <c r="G260" s="165"/>
      <c r="H260" s="165"/>
      <c r="I260" s="165"/>
      <c r="J260" s="61" t="s">
        <v>545</v>
      </c>
      <c r="K260" s="61" t="s">
        <v>124</v>
      </c>
      <c r="L260" s="46" t="s">
        <v>125</v>
      </c>
      <c r="M260" s="395">
        <f t="shared" si="54"/>
        <v>0</v>
      </c>
      <c r="N260" s="396"/>
      <c r="O260" s="396"/>
      <c r="P260" s="397"/>
    </row>
    <row r="261" spans="1:16" ht="12" customHeight="1" x14ac:dyDescent="0.2">
      <c r="A261" s="52"/>
      <c r="B261" s="46"/>
      <c r="C261" s="46"/>
      <c r="D261" s="46"/>
      <c r="E261" s="53"/>
      <c r="F261" s="164"/>
      <c r="G261" s="165"/>
      <c r="H261" s="165"/>
      <c r="I261" s="165"/>
      <c r="J261" s="61" t="s">
        <v>545</v>
      </c>
      <c r="K261" s="61" t="s">
        <v>126</v>
      </c>
      <c r="L261" s="46" t="s">
        <v>554</v>
      </c>
      <c r="M261" s="395">
        <f t="shared" si="54"/>
        <v>18485078.210000001</v>
      </c>
      <c r="N261" s="396">
        <v>0</v>
      </c>
      <c r="O261" s="396">
        <v>18485078.210000001</v>
      </c>
      <c r="P261" s="397">
        <v>0</v>
      </c>
    </row>
    <row r="262" spans="1:16" ht="12" hidden="1" customHeight="1" x14ac:dyDescent="0.2">
      <c r="A262" s="52"/>
      <c r="B262" s="46"/>
      <c r="C262" s="46"/>
      <c r="D262" s="46"/>
      <c r="E262" s="53"/>
      <c r="F262" s="164"/>
      <c r="G262" s="171"/>
      <c r="H262" s="171"/>
      <c r="I262" s="171"/>
      <c r="J262" s="61" t="s">
        <v>545</v>
      </c>
      <c r="K262" s="61" t="s">
        <v>127</v>
      </c>
      <c r="L262" s="46" t="s">
        <v>128</v>
      </c>
      <c r="M262" s="395">
        <f t="shared" si="54"/>
        <v>0</v>
      </c>
      <c r="N262" s="396"/>
      <c r="O262" s="396"/>
      <c r="P262" s="397"/>
    </row>
    <row r="263" spans="1:16" ht="13.5" hidden="1" customHeight="1" x14ac:dyDescent="0.2">
      <c r="A263" s="52"/>
      <c r="B263" s="46"/>
      <c r="C263" s="46"/>
      <c r="D263" s="46"/>
      <c r="E263" s="53"/>
      <c r="F263" s="164"/>
      <c r="G263" s="165"/>
      <c r="H263" s="165"/>
      <c r="I263" s="165"/>
      <c r="J263" s="61" t="s">
        <v>545</v>
      </c>
      <c r="K263" s="61" t="s">
        <v>555</v>
      </c>
      <c r="L263" s="46" t="s">
        <v>556</v>
      </c>
      <c r="M263" s="395">
        <f t="shared" si="54"/>
        <v>0</v>
      </c>
      <c r="N263" s="396"/>
      <c r="O263" s="396"/>
      <c r="P263" s="397"/>
    </row>
    <row r="264" spans="1:16" ht="12" hidden="1" customHeight="1" x14ac:dyDescent="0.2">
      <c r="A264" s="52"/>
      <c r="B264" s="46"/>
      <c r="C264" s="46"/>
      <c r="D264" s="46"/>
      <c r="E264" s="53"/>
      <c r="F264" s="164"/>
      <c r="G264" s="165"/>
      <c r="H264" s="165"/>
      <c r="I264" s="165"/>
      <c r="J264" s="61" t="s">
        <v>545</v>
      </c>
      <c r="K264" s="61" t="s">
        <v>129</v>
      </c>
      <c r="L264" s="46" t="s">
        <v>557</v>
      </c>
      <c r="M264" s="395">
        <f t="shared" si="54"/>
        <v>0</v>
      </c>
      <c r="N264" s="396">
        <v>0</v>
      </c>
      <c r="O264" s="396">
        <v>0</v>
      </c>
      <c r="P264" s="397">
        <v>0</v>
      </c>
    </row>
    <row r="265" spans="1:16" ht="12" hidden="1" customHeight="1" x14ac:dyDescent="0.2">
      <c r="A265" s="52"/>
      <c r="B265" s="46"/>
      <c r="C265" s="46"/>
      <c r="D265" s="46"/>
      <c r="E265" s="53"/>
      <c r="F265" s="164"/>
      <c r="G265" s="165"/>
      <c r="H265" s="165"/>
      <c r="I265" s="165"/>
      <c r="J265" s="61"/>
      <c r="K265" s="61"/>
      <c r="L265" s="81"/>
      <c r="M265" s="395"/>
      <c r="N265" s="396"/>
      <c r="O265" s="396"/>
      <c r="P265" s="397"/>
    </row>
    <row r="266" spans="1:16" ht="12" hidden="1" customHeight="1" x14ac:dyDescent="0.2">
      <c r="A266" s="52"/>
      <c r="B266" s="46"/>
      <c r="C266" s="46"/>
      <c r="D266" s="46"/>
      <c r="E266" s="53"/>
      <c r="F266" s="164"/>
      <c r="G266" s="165"/>
      <c r="H266" s="165"/>
      <c r="I266" s="165"/>
      <c r="J266" s="47" t="s">
        <v>545</v>
      </c>
      <c r="K266" s="47" t="s">
        <v>558</v>
      </c>
      <c r="L266" s="64" t="s">
        <v>130</v>
      </c>
      <c r="M266" s="395"/>
      <c r="N266" s="396"/>
      <c r="O266" s="396"/>
      <c r="P266" s="397"/>
    </row>
    <row r="267" spans="1:16" ht="12" hidden="1" customHeight="1" x14ac:dyDescent="0.2">
      <c r="A267" s="52"/>
      <c r="B267" s="46"/>
      <c r="C267" s="46"/>
      <c r="D267" s="46"/>
      <c r="E267" s="53"/>
      <c r="F267" s="164"/>
      <c r="G267" s="165"/>
      <c r="H267" s="165"/>
      <c r="I267" s="165"/>
      <c r="J267" s="61" t="s">
        <v>545</v>
      </c>
      <c r="K267" s="61" t="s">
        <v>559</v>
      </c>
      <c r="L267" s="46" t="s">
        <v>560</v>
      </c>
      <c r="M267" s="395"/>
      <c r="N267" s="396"/>
      <c r="O267" s="396"/>
      <c r="P267" s="397"/>
    </row>
    <row r="268" spans="1:16" ht="12" hidden="1" customHeight="1" x14ac:dyDescent="0.2">
      <c r="A268" s="52"/>
      <c r="B268" s="46"/>
      <c r="C268" s="46"/>
      <c r="D268" s="46"/>
      <c r="E268" s="53"/>
      <c r="F268" s="164"/>
      <c r="G268" s="165"/>
      <c r="H268" s="165"/>
      <c r="I268" s="165"/>
      <c r="J268" s="61" t="s">
        <v>192</v>
      </c>
      <c r="K268" s="61"/>
      <c r="L268" s="46"/>
      <c r="M268" s="395"/>
      <c r="N268" s="396"/>
      <c r="O268" s="396"/>
      <c r="P268" s="397"/>
    </row>
    <row r="269" spans="1:16" ht="12" hidden="1" customHeight="1" x14ac:dyDescent="0.2">
      <c r="A269" s="52"/>
      <c r="B269" s="46"/>
      <c r="C269" s="46"/>
      <c r="D269" s="46"/>
      <c r="E269" s="53"/>
      <c r="F269" s="164"/>
      <c r="G269" s="165"/>
      <c r="H269" s="165"/>
      <c r="I269" s="165"/>
      <c r="J269" s="61" t="s">
        <v>192</v>
      </c>
      <c r="K269" s="47" t="s">
        <v>561</v>
      </c>
      <c r="L269" s="64" t="s">
        <v>562</v>
      </c>
      <c r="M269" s="395"/>
      <c r="N269" s="396"/>
      <c r="O269" s="396"/>
      <c r="P269" s="397"/>
    </row>
    <row r="270" spans="1:16" ht="12" hidden="1" customHeight="1" x14ac:dyDescent="0.2">
      <c r="A270" s="52"/>
      <c r="B270" s="46"/>
      <c r="C270" s="65" t="s">
        <v>563</v>
      </c>
      <c r="D270" s="46" t="s">
        <v>564</v>
      </c>
      <c r="E270" s="53"/>
      <c r="F270" s="164">
        <f>SUM(G270:I270)</f>
        <v>0</v>
      </c>
      <c r="G270" s="171">
        <f>+N270</f>
        <v>0</v>
      </c>
      <c r="H270" s="165"/>
      <c r="I270" s="165"/>
      <c r="J270" s="61" t="s">
        <v>563</v>
      </c>
      <c r="K270" s="61" t="s">
        <v>565</v>
      </c>
      <c r="L270" s="46" t="s">
        <v>564</v>
      </c>
      <c r="M270" s="395"/>
      <c r="N270" s="396"/>
      <c r="O270" s="396"/>
      <c r="P270" s="397"/>
    </row>
    <row r="271" spans="1:16" ht="12" hidden="1" customHeight="1" x14ac:dyDescent="0.2">
      <c r="A271" s="52"/>
      <c r="B271" s="46"/>
      <c r="C271" s="65" t="s">
        <v>566</v>
      </c>
      <c r="D271" s="46" t="s">
        <v>522</v>
      </c>
      <c r="E271" s="53"/>
      <c r="F271" s="164">
        <f>SUM(G271:I271)</f>
        <v>0</v>
      </c>
      <c r="G271" s="171">
        <f>+N271+N272</f>
        <v>0</v>
      </c>
      <c r="H271" s="165"/>
      <c r="I271" s="165"/>
      <c r="J271" s="61" t="s">
        <v>566</v>
      </c>
      <c r="K271" s="61" t="s">
        <v>567</v>
      </c>
      <c r="L271" s="46" t="s">
        <v>568</v>
      </c>
      <c r="M271" s="395"/>
      <c r="N271" s="396"/>
      <c r="O271" s="396"/>
      <c r="P271" s="397"/>
    </row>
    <row r="272" spans="1:16" ht="12" hidden="1" customHeight="1" x14ac:dyDescent="0.2">
      <c r="A272" s="52"/>
      <c r="B272" s="46"/>
      <c r="C272" s="65"/>
      <c r="D272" s="46"/>
      <c r="E272" s="53"/>
      <c r="F272" s="164"/>
      <c r="G272" s="165"/>
      <c r="H272" s="165"/>
      <c r="I272" s="165"/>
      <c r="J272" s="61" t="s">
        <v>566</v>
      </c>
      <c r="K272" s="61" t="s">
        <v>569</v>
      </c>
      <c r="L272" s="46" t="s">
        <v>570</v>
      </c>
      <c r="M272" s="395"/>
      <c r="N272" s="396"/>
      <c r="O272" s="396"/>
      <c r="P272" s="397"/>
    </row>
    <row r="273" spans="1:16" ht="12" hidden="1" customHeight="1" x14ac:dyDescent="0.2">
      <c r="A273" s="52"/>
      <c r="B273" s="46"/>
      <c r="C273" s="65"/>
      <c r="D273" s="46"/>
      <c r="E273" s="53"/>
      <c r="F273" s="164"/>
      <c r="G273" s="165"/>
      <c r="H273" s="165"/>
      <c r="I273" s="165"/>
      <c r="J273" s="65"/>
      <c r="K273" s="46"/>
      <c r="L273" s="46"/>
      <c r="M273" s="395"/>
      <c r="N273" s="396"/>
      <c r="O273" s="396"/>
      <c r="P273" s="397"/>
    </row>
    <row r="274" spans="1:16" ht="12" customHeight="1" x14ac:dyDescent="0.2">
      <c r="A274" s="52"/>
      <c r="B274" s="46"/>
      <c r="C274" s="46"/>
      <c r="D274" s="46"/>
      <c r="E274" s="53"/>
      <c r="F274" s="167"/>
      <c r="G274" s="168"/>
      <c r="H274" s="168"/>
      <c r="I274" s="168"/>
      <c r="J274" s="61" t="s">
        <v>192</v>
      </c>
      <c r="K274" s="47" t="s">
        <v>558</v>
      </c>
      <c r="L274" s="64" t="s">
        <v>130</v>
      </c>
      <c r="M274" s="401">
        <f>SUM(N274:P274)</f>
        <v>23189258.850000001</v>
      </c>
      <c r="N274" s="402">
        <f>SUM(N275:N277)</f>
        <v>0</v>
      </c>
      <c r="O274" s="402">
        <f t="shared" ref="O274:P274" si="55">SUM(O275:O277)</f>
        <v>23189258.850000001</v>
      </c>
      <c r="P274" s="403">
        <f t="shared" si="55"/>
        <v>0</v>
      </c>
    </row>
    <row r="275" spans="1:16" ht="12" customHeight="1" thickBot="1" x14ac:dyDescent="0.25">
      <c r="A275" s="52"/>
      <c r="B275" s="46"/>
      <c r="C275" s="65" t="s">
        <v>571</v>
      </c>
      <c r="D275" s="46" t="s">
        <v>572</v>
      </c>
      <c r="E275" s="53"/>
      <c r="F275" s="164">
        <f>SUM(G275:I275)</f>
        <v>23189258.850000001</v>
      </c>
      <c r="G275" s="171">
        <f>+N275</f>
        <v>0</v>
      </c>
      <c r="H275" s="171">
        <f>+O275</f>
        <v>23189258.850000001</v>
      </c>
      <c r="I275" s="171">
        <f>+P275</f>
        <v>0</v>
      </c>
      <c r="J275" s="65" t="s">
        <v>571</v>
      </c>
      <c r="K275" s="61" t="s">
        <v>131</v>
      </c>
      <c r="L275" s="46" t="s">
        <v>132</v>
      </c>
      <c r="M275" s="395">
        <f t="shared" ref="M275" si="56">SUM(N275:P275)</f>
        <v>23189258.850000001</v>
      </c>
      <c r="N275" s="396">
        <v>0</v>
      </c>
      <c r="O275" s="396">
        <v>23189258.850000001</v>
      </c>
      <c r="P275" s="397">
        <v>0</v>
      </c>
    </row>
    <row r="276" spans="1:16" ht="12" hidden="1" customHeight="1" x14ac:dyDescent="0.2">
      <c r="A276" s="52"/>
      <c r="B276" s="46"/>
      <c r="C276" s="65" t="s">
        <v>573</v>
      </c>
      <c r="D276" s="46" t="s">
        <v>574</v>
      </c>
      <c r="E276" s="53"/>
      <c r="F276" s="164">
        <f>SUM(G276:I276)</f>
        <v>0</v>
      </c>
      <c r="G276" s="171">
        <f>+O276+O277</f>
        <v>0</v>
      </c>
      <c r="H276" s="165"/>
      <c r="I276" s="165"/>
      <c r="J276" s="65" t="s">
        <v>573</v>
      </c>
      <c r="K276" s="61" t="s">
        <v>575</v>
      </c>
      <c r="L276" s="46" t="s">
        <v>576</v>
      </c>
      <c r="M276" s="395"/>
      <c r="N276" s="396"/>
      <c r="O276" s="396"/>
      <c r="P276" s="397"/>
    </row>
    <row r="277" spans="1:16" ht="12" hidden="1" customHeight="1" x14ac:dyDescent="0.2">
      <c r="A277" s="52"/>
      <c r="B277" s="46"/>
      <c r="C277" s="46"/>
      <c r="D277" s="46"/>
      <c r="E277" s="53"/>
      <c r="F277" s="164"/>
      <c r="G277" s="165"/>
      <c r="H277" s="165"/>
      <c r="I277" s="165"/>
      <c r="J277" s="65" t="s">
        <v>573</v>
      </c>
      <c r="K277" s="61" t="s">
        <v>577</v>
      </c>
      <c r="L277" s="46" t="s">
        <v>578</v>
      </c>
      <c r="M277" s="395"/>
      <c r="N277" s="396"/>
      <c r="O277" s="396"/>
      <c r="P277" s="397"/>
    </row>
    <row r="278" spans="1:16" ht="12" hidden="1" customHeight="1" x14ac:dyDescent="0.2">
      <c r="A278" s="52"/>
      <c r="B278" s="46"/>
      <c r="C278" s="46"/>
      <c r="D278" s="46"/>
      <c r="E278" s="53"/>
      <c r="F278" s="164"/>
      <c r="G278" s="165"/>
      <c r="H278" s="165"/>
      <c r="I278" s="165"/>
      <c r="J278" s="61"/>
      <c r="K278" s="61"/>
      <c r="L278" s="46"/>
      <c r="M278" s="395"/>
      <c r="N278" s="396"/>
      <c r="O278" s="396"/>
      <c r="P278" s="397"/>
    </row>
    <row r="279" spans="1:16" ht="12" hidden="1" customHeight="1" x14ac:dyDescent="0.2">
      <c r="A279" s="52"/>
      <c r="B279" s="46"/>
      <c r="C279" s="46"/>
      <c r="D279" s="46"/>
      <c r="E279" s="53"/>
      <c r="F279" s="164"/>
      <c r="G279" s="165"/>
      <c r="H279" s="165"/>
      <c r="I279" s="165"/>
      <c r="J279" s="61"/>
      <c r="K279" s="61"/>
      <c r="L279" s="46"/>
      <c r="M279" s="395"/>
      <c r="N279" s="396"/>
      <c r="O279" s="396"/>
      <c r="P279" s="397"/>
    </row>
    <row r="280" spans="1:16" ht="12" hidden="1" customHeight="1" x14ac:dyDescent="0.2">
      <c r="A280" s="52"/>
      <c r="B280" s="63" t="s">
        <v>579</v>
      </c>
      <c r="C280" s="57" t="s">
        <v>580</v>
      </c>
      <c r="D280" s="46"/>
      <c r="E280" s="53"/>
      <c r="F280" s="164"/>
      <c r="G280" s="165"/>
      <c r="H280" s="165"/>
      <c r="I280" s="165"/>
      <c r="J280" s="47" t="s">
        <v>579</v>
      </c>
      <c r="K280" s="47">
        <v>7</v>
      </c>
      <c r="L280" s="83" t="s">
        <v>580</v>
      </c>
      <c r="M280" s="395"/>
      <c r="N280" s="396"/>
      <c r="O280" s="396"/>
      <c r="P280" s="397"/>
    </row>
    <row r="281" spans="1:16" ht="12" hidden="1" customHeight="1" x14ac:dyDescent="0.2">
      <c r="A281" s="52"/>
      <c r="B281" s="46"/>
      <c r="C281" s="46"/>
      <c r="D281" s="46"/>
      <c r="E281" s="53"/>
      <c r="F281" s="164"/>
      <c r="G281" s="165"/>
      <c r="H281" s="165"/>
      <c r="I281" s="165"/>
      <c r="J281" s="61"/>
      <c r="K281" s="61"/>
      <c r="L281" s="62"/>
      <c r="M281" s="395"/>
      <c r="N281" s="396"/>
      <c r="O281" s="396"/>
      <c r="P281" s="397"/>
    </row>
    <row r="282" spans="1:16" ht="12" hidden="1" customHeight="1" x14ac:dyDescent="0.2">
      <c r="A282" s="52"/>
      <c r="B282" s="46"/>
      <c r="C282" s="65" t="s">
        <v>581</v>
      </c>
      <c r="D282" s="46" t="s">
        <v>582</v>
      </c>
      <c r="E282" s="53"/>
      <c r="F282" s="164"/>
      <c r="G282" s="165"/>
      <c r="H282" s="165"/>
      <c r="I282" s="165"/>
      <c r="J282" s="47" t="s">
        <v>581</v>
      </c>
      <c r="K282" s="47" t="s">
        <v>583</v>
      </c>
      <c r="L282" s="64" t="s">
        <v>584</v>
      </c>
      <c r="M282" s="395"/>
      <c r="N282" s="396"/>
      <c r="O282" s="396"/>
      <c r="P282" s="397"/>
    </row>
    <row r="283" spans="1:16" ht="12" hidden="1" customHeight="1" x14ac:dyDescent="0.2">
      <c r="A283" s="52"/>
      <c r="B283" s="46"/>
      <c r="C283" s="65"/>
      <c r="D283" s="46"/>
      <c r="E283" s="53"/>
      <c r="F283" s="164"/>
      <c r="G283" s="165"/>
      <c r="H283" s="165"/>
      <c r="I283" s="165"/>
      <c r="J283" s="61" t="s">
        <v>581</v>
      </c>
      <c r="K283" s="61" t="s">
        <v>585</v>
      </c>
      <c r="L283" s="62" t="s">
        <v>586</v>
      </c>
      <c r="M283" s="395"/>
      <c r="N283" s="396"/>
      <c r="O283" s="396"/>
      <c r="P283" s="397"/>
    </row>
    <row r="284" spans="1:16" ht="12" hidden="1" customHeight="1" x14ac:dyDescent="0.2">
      <c r="A284" s="52"/>
      <c r="B284" s="46"/>
      <c r="C284" s="65"/>
      <c r="D284" s="46"/>
      <c r="E284" s="53"/>
      <c r="F284" s="164"/>
      <c r="G284" s="165"/>
      <c r="H284" s="165"/>
      <c r="I284" s="165"/>
      <c r="J284" s="61" t="s">
        <v>581</v>
      </c>
      <c r="K284" s="61" t="s">
        <v>587</v>
      </c>
      <c r="L284" s="62" t="s">
        <v>588</v>
      </c>
      <c r="M284" s="395"/>
      <c r="N284" s="396"/>
      <c r="O284" s="396"/>
      <c r="P284" s="397"/>
    </row>
    <row r="285" spans="1:16" ht="12" hidden="1" customHeight="1" x14ac:dyDescent="0.2">
      <c r="A285" s="52"/>
      <c r="B285" s="46"/>
      <c r="C285" s="65"/>
      <c r="D285" s="46"/>
      <c r="E285" s="53"/>
      <c r="F285" s="164"/>
      <c r="G285" s="165"/>
      <c r="H285" s="165"/>
      <c r="I285" s="165"/>
      <c r="J285" s="61" t="s">
        <v>581</v>
      </c>
      <c r="K285" s="61" t="s">
        <v>589</v>
      </c>
      <c r="L285" s="62" t="s">
        <v>590</v>
      </c>
      <c r="M285" s="395"/>
      <c r="N285" s="396"/>
      <c r="O285" s="396"/>
      <c r="P285" s="397"/>
    </row>
    <row r="286" spans="1:16" ht="12" hidden="1" customHeight="1" x14ac:dyDescent="0.2">
      <c r="A286" s="52"/>
      <c r="B286" s="46"/>
      <c r="C286" s="65"/>
      <c r="D286" s="46"/>
      <c r="E286" s="53"/>
      <c r="F286" s="164"/>
      <c r="G286" s="165"/>
      <c r="H286" s="165"/>
      <c r="I286" s="165"/>
      <c r="J286" s="61" t="s">
        <v>581</v>
      </c>
      <c r="K286" s="61" t="s">
        <v>591</v>
      </c>
      <c r="L286" s="62" t="s">
        <v>592</v>
      </c>
      <c r="M286" s="395"/>
      <c r="N286" s="396"/>
      <c r="O286" s="396"/>
      <c r="P286" s="397"/>
    </row>
    <row r="287" spans="1:16" ht="12" hidden="1" customHeight="1" x14ac:dyDescent="0.2">
      <c r="A287" s="52"/>
      <c r="B287" s="46"/>
      <c r="C287" s="65"/>
      <c r="D287" s="46"/>
      <c r="E287" s="53"/>
      <c r="F287" s="164"/>
      <c r="G287" s="165"/>
      <c r="H287" s="165"/>
      <c r="I287" s="165"/>
      <c r="J287" s="61" t="s">
        <v>581</v>
      </c>
      <c r="K287" s="61" t="s">
        <v>593</v>
      </c>
      <c r="L287" s="62" t="s">
        <v>594</v>
      </c>
      <c r="M287" s="395"/>
      <c r="N287" s="396"/>
      <c r="O287" s="396"/>
      <c r="P287" s="397"/>
    </row>
    <row r="288" spans="1:16" ht="12" hidden="1" customHeight="1" x14ac:dyDescent="0.2">
      <c r="A288" s="52"/>
      <c r="B288" s="46"/>
      <c r="C288" s="65"/>
      <c r="D288" s="46"/>
      <c r="E288" s="53"/>
      <c r="F288" s="164"/>
      <c r="G288" s="165"/>
      <c r="H288" s="165"/>
      <c r="I288" s="165"/>
      <c r="J288" s="61" t="s">
        <v>581</v>
      </c>
      <c r="K288" s="61" t="s">
        <v>595</v>
      </c>
      <c r="L288" s="62" t="s">
        <v>596</v>
      </c>
      <c r="M288" s="395"/>
      <c r="N288" s="396"/>
      <c r="O288" s="396"/>
      <c r="P288" s="397"/>
    </row>
    <row r="289" spans="1:19" ht="12" hidden="1" customHeight="1" x14ac:dyDescent="0.2">
      <c r="A289" s="52"/>
      <c r="B289" s="46"/>
      <c r="C289" s="65"/>
      <c r="D289" s="46"/>
      <c r="E289" s="53"/>
      <c r="F289" s="164"/>
      <c r="G289" s="165"/>
      <c r="H289" s="165"/>
      <c r="I289" s="165"/>
      <c r="J289" s="61" t="s">
        <v>581</v>
      </c>
      <c r="K289" s="61" t="s">
        <v>597</v>
      </c>
      <c r="L289" s="62" t="s">
        <v>598</v>
      </c>
      <c r="M289" s="395"/>
      <c r="N289" s="396"/>
      <c r="O289" s="396"/>
      <c r="P289" s="397"/>
    </row>
    <row r="290" spans="1:19" ht="12" hidden="1" customHeight="1" x14ac:dyDescent="0.2">
      <c r="A290" s="52"/>
      <c r="B290" s="46"/>
      <c r="C290" s="65"/>
      <c r="D290" s="46"/>
      <c r="E290" s="53"/>
      <c r="F290" s="164"/>
      <c r="G290" s="165"/>
      <c r="H290" s="165"/>
      <c r="I290" s="165"/>
      <c r="J290" s="61"/>
      <c r="K290" s="61"/>
      <c r="L290" s="62"/>
      <c r="M290" s="395"/>
      <c r="N290" s="396"/>
      <c r="O290" s="396"/>
      <c r="P290" s="397"/>
    </row>
    <row r="291" spans="1:19" ht="12" hidden="1" customHeight="1" x14ac:dyDescent="0.2">
      <c r="A291" s="52"/>
      <c r="B291" s="46"/>
      <c r="C291" s="65" t="s">
        <v>599</v>
      </c>
      <c r="D291" s="46" t="s">
        <v>600</v>
      </c>
      <c r="E291" s="53"/>
      <c r="F291" s="164"/>
      <c r="G291" s="165"/>
      <c r="H291" s="165"/>
      <c r="I291" s="165"/>
      <c r="J291" s="63" t="s">
        <v>599</v>
      </c>
      <c r="K291" s="47" t="s">
        <v>601</v>
      </c>
      <c r="L291" s="64" t="s">
        <v>602</v>
      </c>
      <c r="M291" s="395"/>
      <c r="N291" s="396"/>
      <c r="O291" s="396"/>
      <c r="P291" s="397"/>
    </row>
    <row r="292" spans="1:19" ht="12" hidden="1" customHeight="1" x14ac:dyDescent="0.2">
      <c r="A292" s="52"/>
      <c r="B292" s="46"/>
      <c r="C292" s="65"/>
      <c r="D292" s="46" t="s">
        <v>192</v>
      </c>
      <c r="E292" s="53"/>
      <c r="F292" s="164"/>
      <c r="G292" s="178"/>
      <c r="H292" s="165"/>
      <c r="I292" s="165"/>
      <c r="J292" s="65" t="s">
        <v>599</v>
      </c>
      <c r="K292" s="61" t="s">
        <v>603</v>
      </c>
      <c r="L292" s="62" t="s">
        <v>604</v>
      </c>
      <c r="M292" s="395"/>
      <c r="N292" s="411"/>
      <c r="O292" s="396"/>
      <c r="P292" s="397"/>
    </row>
    <row r="293" spans="1:19" ht="12" hidden="1" customHeight="1" x14ac:dyDescent="0.2">
      <c r="A293" s="52"/>
      <c r="B293" s="46"/>
      <c r="C293" s="65"/>
      <c r="D293" s="46"/>
      <c r="E293" s="53"/>
      <c r="F293" s="164"/>
      <c r="G293" s="178"/>
      <c r="H293" s="165"/>
      <c r="I293" s="165"/>
      <c r="J293" s="65" t="s">
        <v>599</v>
      </c>
      <c r="K293" s="47" t="s">
        <v>605</v>
      </c>
      <c r="L293" s="64" t="s">
        <v>606</v>
      </c>
      <c r="M293" s="395"/>
      <c r="N293" s="411"/>
      <c r="O293" s="396"/>
      <c r="P293" s="397"/>
    </row>
    <row r="294" spans="1:19" s="46" customFormat="1" ht="12" hidden="1" customHeight="1" x14ac:dyDescent="0.2">
      <c r="A294" s="52"/>
      <c r="C294" s="65"/>
      <c r="E294" s="53"/>
      <c r="F294" s="164"/>
      <c r="G294" s="178"/>
      <c r="H294" s="165"/>
      <c r="I294" s="165"/>
      <c r="J294" s="65" t="s">
        <v>599</v>
      </c>
      <c r="K294" s="61" t="s">
        <v>607</v>
      </c>
      <c r="L294" s="62" t="s">
        <v>608</v>
      </c>
      <c r="M294" s="395"/>
      <c r="N294" s="411"/>
      <c r="O294" s="396"/>
      <c r="P294" s="397"/>
      <c r="Q294" s="288"/>
      <c r="R294" s="51"/>
      <c r="S294" s="51"/>
    </row>
    <row r="295" spans="1:19" ht="12" hidden="1" customHeight="1" x14ac:dyDescent="0.2">
      <c r="A295" s="52"/>
      <c r="B295" s="46"/>
      <c r="C295" s="65"/>
      <c r="D295" s="46"/>
      <c r="E295" s="53"/>
      <c r="F295" s="164"/>
      <c r="G295" s="178"/>
      <c r="H295" s="165"/>
      <c r="I295" s="165"/>
      <c r="J295" s="65" t="s">
        <v>599</v>
      </c>
      <c r="K295" s="61" t="s">
        <v>609</v>
      </c>
      <c r="L295" s="62" t="s">
        <v>610</v>
      </c>
      <c r="M295" s="395"/>
      <c r="N295" s="411"/>
      <c r="O295" s="396"/>
      <c r="P295" s="397"/>
    </row>
    <row r="296" spans="1:19" ht="12" hidden="1" customHeight="1" x14ac:dyDescent="0.2">
      <c r="A296" s="52"/>
      <c r="B296" s="46"/>
      <c r="C296" s="65"/>
      <c r="D296" s="46"/>
      <c r="E296" s="53"/>
      <c r="F296" s="164"/>
      <c r="G296" s="178"/>
      <c r="H296" s="165"/>
      <c r="I296" s="165"/>
      <c r="J296" s="65" t="s">
        <v>599</v>
      </c>
      <c r="K296" s="61" t="s">
        <v>611</v>
      </c>
      <c r="L296" s="62" t="s">
        <v>612</v>
      </c>
      <c r="M296" s="395"/>
      <c r="N296" s="411"/>
      <c r="O296" s="396"/>
      <c r="P296" s="397"/>
    </row>
    <row r="297" spans="1:19" ht="12" hidden="1" customHeight="1" x14ac:dyDescent="0.2">
      <c r="A297" s="52"/>
      <c r="B297" s="46"/>
      <c r="C297" s="65"/>
      <c r="D297" s="46" t="s">
        <v>192</v>
      </c>
      <c r="E297" s="53"/>
      <c r="F297" s="164"/>
      <c r="G297" s="178"/>
      <c r="H297" s="165"/>
      <c r="I297" s="165"/>
      <c r="J297" s="65" t="s">
        <v>599</v>
      </c>
      <c r="K297" s="61" t="s">
        <v>613</v>
      </c>
      <c r="L297" s="62" t="s">
        <v>614</v>
      </c>
      <c r="M297" s="395"/>
      <c r="N297" s="411"/>
      <c r="O297" s="396"/>
      <c r="P297" s="397"/>
    </row>
    <row r="298" spans="1:19" ht="12" hidden="1" customHeight="1" x14ac:dyDescent="0.2">
      <c r="A298" s="52"/>
      <c r="B298" s="46"/>
      <c r="C298" s="65"/>
      <c r="D298" s="46"/>
      <c r="E298" s="53"/>
      <c r="F298" s="164"/>
      <c r="G298" s="178"/>
      <c r="H298" s="165"/>
      <c r="I298" s="165"/>
      <c r="J298" s="65" t="s">
        <v>599</v>
      </c>
      <c r="K298" s="47" t="s">
        <v>615</v>
      </c>
      <c r="L298" s="64" t="s">
        <v>616</v>
      </c>
      <c r="M298" s="395"/>
      <c r="N298" s="411"/>
      <c r="O298" s="396"/>
      <c r="P298" s="397"/>
    </row>
    <row r="299" spans="1:19" ht="12" hidden="1" customHeight="1" x14ac:dyDescent="0.2">
      <c r="A299" s="92" t="s">
        <v>192</v>
      </c>
      <c r="B299" s="46"/>
      <c r="C299" s="65"/>
      <c r="D299" s="46"/>
      <c r="E299" s="53"/>
      <c r="F299" s="164"/>
      <c r="G299" s="178"/>
      <c r="H299" s="165"/>
      <c r="I299" s="165"/>
      <c r="J299" s="65" t="s">
        <v>599</v>
      </c>
      <c r="K299" s="61" t="s">
        <v>617</v>
      </c>
      <c r="L299" s="62" t="s">
        <v>618</v>
      </c>
      <c r="M299" s="395"/>
      <c r="N299" s="411"/>
      <c r="O299" s="396"/>
      <c r="P299" s="397"/>
    </row>
    <row r="300" spans="1:19" ht="12" hidden="1" customHeight="1" x14ac:dyDescent="0.2">
      <c r="A300" s="52"/>
      <c r="B300" s="46"/>
      <c r="C300" s="65"/>
      <c r="D300" s="46"/>
      <c r="E300" s="53"/>
      <c r="F300" s="164"/>
      <c r="G300" s="178"/>
      <c r="H300" s="165"/>
      <c r="I300" s="165"/>
      <c r="J300" s="61"/>
      <c r="K300" s="61"/>
      <c r="L300" s="62"/>
      <c r="M300" s="395"/>
      <c r="N300" s="411"/>
      <c r="O300" s="396"/>
      <c r="P300" s="397"/>
    </row>
    <row r="301" spans="1:19" ht="12" hidden="1" customHeight="1" x14ac:dyDescent="0.2">
      <c r="A301" s="52"/>
      <c r="B301" s="46"/>
      <c r="C301" s="46"/>
      <c r="D301" s="46"/>
      <c r="E301" s="53"/>
      <c r="F301" s="164"/>
      <c r="G301" s="165"/>
      <c r="H301" s="165"/>
      <c r="I301" s="165"/>
      <c r="J301" s="61"/>
      <c r="K301" s="62"/>
      <c r="L301" s="46"/>
      <c r="M301" s="395"/>
      <c r="N301" s="396"/>
      <c r="O301" s="396"/>
      <c r="P301" s="397"/>
    </row>
    <row r="302" spans="1:19" ht="12" hidden="1" customHeight="1" thickBot="1" x14ac:dyDescent="0.25">
      <c r="A302" s="77"/>
      <c r="B302" s="78"/>
      <c r="C302" s="78"/>
      <c r="D302" s="78"/>
      <c r="E302" s="79"/>
      <c r="F302" s="176"/>
      <c r="G302" s="179"/>
      <c r="H302" s="180"/>
      <c r="I302" s="180"/>
      <c r="J302" s="80"/>
      <c r="K302" s="82"/>
      <c r="L302" s="93"/>
      <c r="M302" s="412"/>
      <c r="N302" s="413"/>
      <c r="O302" s="414"/>
      <c r="P302" s="415"/>
    </row>
    <row r="303" spans="1:19" ht="12" hidden="1" customHeight="1" x14ac:dyDescent="0.2">
      <c r="A303" s="52"/>
      <c r="B303" s="46"/>
      <c r="C303" s="46"/>
      <c r="D303" s="46"/>
      <c r="E303" s="53"/>
      <c r="F303" s="164"/>
      <c r="G303" s="178"/>
      <c r="H303" s="165"/>
      <c r="I303" s="193"/>
      <c r="J303" s="65"/>
      <c r="K303" s="61"/>
      <c r="L303" s="62"/>
      <c r="M303" s="395"/>
      <c r="N303" s="411"/>
      <c r="O303" s="396"/>
      <c r="P303" s="397"/>
    </row>
    <row r="304" spans="1:19" ht="12" hidden="1" customHeight="1" x14ac:dyDescent="0.2">
      <c r="A304" s="52"/>
      <c r="B304" s="46"/>
      <c r="C304" s="65" t="s">
        <v>619</v>
      </c>
      <c r="D304" s="46" t="s">
        <v>620</v>
      </c>
      <c r="E304" s="53"/>
      <c r="F304" s="164"/>
      <c r="G304" s="178"/>
      <c r="H304" s="165"/>
      <c r="I304" s="193"/>
      <c r="J304" s="63" t="s">
        <v>619</v>
      </c>
      <c r="K304" s="47" t="s">
        <v>621</v>
      </c>
      <c r="L304" s="64" t="s">
        <v>622</v>
      </c>
      <c r="M304" s="395"/>
      <c r="N304" s="411"/>
      <c r="O304" s="396"/>
      <c r="P304" s="397"/>
    </row>
    <row r="305" spans="1:16" ht="12" hidden="1" customHeight="1" x14ac:dyDescent="0.2">
      <c r="A305" s="52"/>
      <c r="B305" s="46"/>
      <c r="C305" s="46"/>
      <c r="D305" s="46"/>
      <c r="E305" s="53"/>
      <c r="F305" s="164"/>
      <c r="G305" s="178"/>
      <c r="H305" s="165"/>
      <c r="I305" s="193"/>
      <c r="J305" s="65" t="s">
        <v>619</v>
      </c>
      <c r="K305" s="61" t="s">
        <v>623</v>
      </c>
      <c r="L305" s="62" t="s">
        <v>624</v>
      </c>
      <c r="M305" s="395"/>
      <c r="N305" s="411"/>
      <c r="O305" s="396"/>
      <c r="P305" s="397"/>
    </row>
    <row r="306" spans="1:16" ht="12" hidden="1" customHeight="1" x14ac:dyDescent="0.2">
      <c r="A306" s="52"/>
      <c r="B306" s="46"/>
      <c r="C306" s="46"/>
      <c r="D306" s="46"/>
      <c r="E306" s="53"/>
      <c r="F306" s="164"/>
      <c r="G306" s="178"/>
      <c r="H306" s="165"/>
      <c r="I306" s="193"/>
      <c r="J306" s="65" t="s">
        <v>619</v>
      </c>
      <c r="K306" s="61" t="s">
        <v>625</v>
      </c>
      <c r="L306" s="62" t="s">
        <v>626</v>
      </c>
      <c r="M306" s="395"/>
      <c r="N306" s="411"/>
      <c r="O306" s="396"/>
      <c r="P306" s="397"/>
    </row>
    <row r="307" spans="1:16" ht="12" hidden="1" customHeight="1" x14ac:dyDescent="0.2">
      <c r="A307" s="52"/>
      <c r="B307" s="46"/>
      <c r="C307" s="46"/>
      <c r="D307" s="46"/>
      <c r="E307" s="53"/>
      <c r="F307" s="164"/>
      <c r="G307" s="178"/>
      <c r="H307" s="165"/>
      <c r="I307" s="193"/>
      <c r="J307" s="47"/>
      <c r="K307" s="47"/>
      <c r="L307" s="46"/>
      <c r="M307" s="395"/>
      <c r="N307" s="411"/>
      <c r="O307" s="396"/>
      <c r="P307" s="397"/>
    </row>
    <row r="308" spans="1:16" ht="12" hidden="1" customHeight="1" x14ac:dyDescent="0.2">
      <c r="A308" s="52"/>
      <c r="B308" s="46"/>
      <c r="C308" s="46"/>
      <c r="D308" s="57"/>
      <c r="E308" s="58"/>
      <c r="F308" s="164"/>
      <c r="G308" s="178"/>
      <c r="H308" s="165"/>
      <c r="I308" s="193"/>
      <c r="J308" s="61"/>
      <c r="K308" s="61"/>
      <c r="L308" s="62"/>
      <c r="M308" s="395"/>
      <c r="N308" s="411"/>
      <c r="O308" s="396"/>
      <c r="P308" s="397"/>
    </row>
    <row r="309" spans="1:16" ht="12" hidden="1" customHeight="1" x14ac:dyDescent="0.2">
      <c r="A309" s="56">
        <v>3</v>
      </c>
      <c r="B309" s="57" t="s">
        <v>627</v>
      </c>
      <c r="C309" s="46"/>
      <c r="D309" s="57"/>
      <c r="E309" s="58"/>
      <c r="F309" s="164"/>
      <c r="G309" s="178"/>
      <c r="H309" s="165"/>
      <c r="I309" s="193"/>
      <c r="J309" s="47">
        <v>3</v>
      </c>
      <c r="K309" s="47">
        <v>4</v>
      </c>
      <c r="L309" s="83" t="s">
        <v>628</v>
      </c>
      <c r="M309" s="395"/>
      <c r="N309" s="411"/>
      <c r="O309" s="396"/>
      <c r="P309" s="397"/>
    </row>
    <row r="310" spans="1:16" ht="12" hidden="1" customHeight="1" x14ac:dyDescent="0.2">
      <c r="A310" s="52"/>
      <c r="B310" s="57" t="s">
        <v>192</v>
      </c>
      <c r="C310" s="57"/>
      <c r="D310" s="46"/>
      <c r="E310" s="53"/>
      <c r="F310" s="164"/>
      <c r="G310" s="178"/>
      <c r="H310" s="165"/>
      <c r="I310" s="193"/>
      <c r="J310" s="61"/>
      <c r="K310" s="61"/>
      <c r="L310" s="62"/>
      <c r="M310" s="395"/>
      <c r="N310" s="411"/>
      <c r="O310" s="396"/>
      <c r="P310" s="397"/>
    </row>
    <row r="311" spans="1:16" ht="12" hidden="1" customHeight="1" x14ac:dyDescent="0.2">
      <c r="A311" s="52"/>
      <c r="B311" s="63" t="s">
        <v>629</v>
      </c>
      <c r="C311" s="94" t="s">
        <v>630</v>
      </c>
      <c r="D311" s="46"/>
      <c r="E311" s="95"/>
      <c r="F311" s="164"/>
      <c r="G311" s="178"/>
      <c r="H311" s="165"/>
      <c r="I311" s="193"/>
      <c r="J311" s="47" t="s">
        <v>629</v>
      </c>
      <c r="K311" s="47" t="s">
        <v>631</v>
      </c>
      <c r="L311" s="83" t="s">
        <v>632</v>
      </c>
      <c r="M311" s="395"/>
      <c r="N311" s="411"/>
      <c r="O311" s="396"/>
      <c r="P311" s="397"/>
    </row>
    <row r="312" spans="1:16" ht="12" hidden="1" customHeight="1" x14ac:dyDescent="0.2">
      <c r="A312" s="52"/>
      <c r="B312" s="96"/>
      <c r="C312" s="46"/>
      <c r="D312" s="46"/>
      <c r="E312" s="53"/>
      <c r="F312" s="164"/>
      <c r="G312" s="178"/>
      <c r="H312" s="165"/>
      <c r="I312" s="193"/>
      <c r="J312" s="61" t="s">
        <v>629</v>
      </c>
      <c r="K312" s="61" t="s">
        <v>633</v>
      </c>
      <c r="L312" s="62" t="s">
        <v>634</v>
      </c>
      <c r="M312" s="395"/>
      <c r="N312" s="411"/>
      <c r="O312" s="396"/>
      <c r="P312" s="397"/>
    </row>
    <row r="313" spans="1:16" ht="12" hidden="1" customHeight="1" x14ac:dyDescent="0.2">
      <c r="A313" s="52"/>
      <c r="B313" s="46"/>
      <c r="C313" s="46"/>
      <c r="D313" s="46"/>
      <c r="E313" s="53"/>
      <c r="F313" s="164"/>
      <c r="G313" s="178"/>
      <c r="H313" s="165"/>
      <c r="I313" s="193"/>
      <c r="J313" s="61" t="s">
        <v>629</v>
      </c>
      <c r="K313" s="61" t="s">
        <v>635</v>
      </c>
      <c r="L313" s="62" t="s">
        <v>636</v>
      </c>
      <c r="M313" s="395"/>
      <c r="N313" s="411"/>
      <c r="O313" s="396"/>
      <c r="P313" s="397"/>
    </row>
    <row r="314" spans="1:16" ht="12" hidden="1" customHeight="1" x14ac:dyDescent="0.2">
      <c r="A314" s="52"/>
      <c r="B314" s="96"/>
      <c r="C314" s="46"/>
      <c r="D314" s="46"/>
      <c r="E314" s="53"/>
      <c r="F314" s="164"/>
      <c r="G314" s="178"/>
      <c r="H314" s="165"/>
      <c r="I314" s="193"/>
      <c r="J314" s="61" t="s">
        <v>629</v>
      </c>
      <c r="K314" s="61" t="s">
        <v>637</v>
      </c>
      <c r="L314" s="62" t="s">
        <v>638</v>
      </c>
      <c r="M314" s="395"/>
      <c r="N314" s="411"/>
      <c r="O314" s="396"/>
      <c r="P314" s="397"/>
    </row>
    <row r="315" spans="1:16" ht="12" hidden="1" customHeight="1" x14ac:dyDescent="0.2">
      <c r="A315" s="52"/>
      <c r="B315" s="96"/>
      <c r="C315" s="46"/>
      <c r="D315" s="46"/>
      <c r="E315" s="53"/>
      <c r="F315" s="164"/>
      <c r="G315" s="178"/>
      <c r="H315" s="165"/>
      <c r="I315" s="193"/>
      <c r="J315" s="61" t="s">
        <v>629</v>
      </c>
      <c r="K315" s="61" t="s">
        <v>639</v>
      </c>
      <c r="L315" s="62" t="s">
        <v>640</v>
      </c>
      <c r="M315" s="395"/>
      <c r="N315" s="411"/>
      <c r="O315" s="396"/>
      <c r="P315" s="397"/>
    </row>
    <row r="316" spans="1:16" ht="12" hidden="1" customHeight="1" x14ac:dyDescent="0.2">
      <c r="A316" s="52"/>
      <c r="B316" s="96"/>
      <c r="C316" s="46"/>
      <c r="D316" s="46"/>
      <c r="E316" s="53"/>
      <c r="F316" s="164"/>
      <c r="G316" s="178"/>
      <c r="H316" s="165"/>
      <c r="I316" s="193"/>
      <c r="J316" s="61" t="s">
        <v>629</v>
      </c>
      <c r="K316" s="61" t="s">
        <v>641</v>
      </c>
      <c r="L316" s="62" t="s">
        <v>642</v>
      </c>
      <c r="M316" s="395"/>
      <c r="N316" s="411"/>
      <c r="O316" s="396"/>
      <c r="P316" s="397"/>
    </row>
    <row r="317" spans="1:16" ht="12" hidden="1" customHeight="1" x14ac:dyDescent="0.2">
      <c r="A317" s="52"/>
      <c r="B317" s="96"/>
      <c r="C317" s="46"/>
      <c r="D317" s="46"/>
      <c r="E317" s="53"/>
      <c r="F317" s="164"/>
      <c r="G317" s="178"/>
      <c r="H317" s="165"/>
      <c r="I317" s="193"/>
      <c r="J317" s="61" t="s">
        <v>629</v>
      </c>
      <c r="K317" s="61" t="s">
        <v>643</v>
      </c>
      <c r="L317" s="62" t="s">
        <v>644</v>
      </c>
      <c r="M317" s="395"/>
      <c r="N317" s="411"/>
      <c r="O317" s="396"/>
      <c r="P317" s="397"/>
    </row>
    <row r="318" spans="1:16" ht="12" hidden="1" customHeight="1" x14ac:dyDescent="0.2">
      <c r="A318" s="52"/>
      <c r="B318" s="96"/>
      <c r="C318" s="46"/>
      <c r="D318" s="46"/>
      <c r="E318" s="53"/>
      <c r="F318" s="164"/>
      <c r="G318" s="178"/>
      <c r="H318" s="165"/>
      <c r="I318" s="193"/>
      <c r="J318" s="61" t="s">
        <v>629</v>
      </c>
      <c r="K318" s="61" t="s">
        <v>645</v>
      </c>
      <c r="L318" s="62" t="s">
        <v>646</v>
      </c>
      <c r="M318" s="395"/>
      <c r="N318" s="411"/>
      <c r="O318" s="396"/>
      <c r="P318" s="397"/>
    </row>
    <row r="319" spans="1:16" ht="12" hidden="1" customHeight="1" x14ac:dyDescent="0.2">
      <c r="A319" s="52"/>
      <c r="B319" s="96"/>
      <c r="C319" s="46"/>
      <c r="D319" s="46"/>
      <c r="E319" s="53"/>
      <c r="F319" s="164"/>
      <c r="G319" s="178"/>
      <c r="H319" s="165"/>
      <c r="I319" s="193"/>
      <c r="J319" s="61" t="s">
        <v>629</v>
      </c>
      <c r="K319" s="61" t="s">
        <v>647</v>
      </c>
      <c r="L319" s="62" t="s">
        <v>648</v>
      </c>
      <c r="M319" s="395"/>
      <c r="N319" s="411"/>
      <c r="O319" s="396"/>
      <c r="P319" s="397"/>
    </row>
    <row r="320" spans="1:16" ht="12" hidden="1" customHeight="1" x14ac:dyDescent="0.2">
      <c r="A320" s="52"/>
      <c r="B320" s="96"/>
      <c r="C320" s="46"/>
      <c r="D320" s="57"/>
      <c r="E320" s="58"/>
      <c r="F320" s="164"/>
      <c r="G320" s="178"/>
      <c r="H320" s="165"/>
      <c r="I320" s="193"/>
      <c r="J320" s="61"/>
      <c r="K320" s="61"/>
      <c r="L320" s="46"/>
      <c r="M320" s="395"/>
      <c r="N320" s="411"/>
      <c r="O320" s="396"/>
      <c r="P320" s="397"/>
    </row>
    <row r="321" spans="1:16" ht="12" hidden="1" customHeight="1" x14ac:dyDescent="0.2">
      <c r="A321" s="52"/>
      <c r="B321" s="91" t="s">
        <v>649</v>
      </c>
      <c r="C321" s="57" t="s">
        <v>650</v>
      </c>
      <c r="D321" s="97"/>
      <c r="E321" s="53"/>
      <c r="F321" s="164"/>
      <c r="G321" s="178"/>
      <c r="H321" s="165"/>
      <c r="I321" s="193"/>
      <c r="J321" s="47" t="s">
        <v>649</v>
      </c>
      <c r="K321" s="47" t="s">
        <v>651</v>
      </c>
      <c r="L321" s="83" t="s">
        <v>650</v>
      </c>
      <c r="M321" s="395"/>
      <c r="N321" s="411"/>
      <c r="O321" s="396"/>
      <c r="P321" s="397"/>
    </row>
    <row r="322" spans="1:16" ht="12" hidden="1" customHeight="1" x14ac:dyDescent="0.2">
      <c r="A322" s="52"/>
      <c r="B322" s="46"/>
      <c r="C322" s="46"/>
      <c r="D322" s="46"/>
      <c r="E322" s="53"/>
      <c r="F322" s="164"/>
      <c r="G322" s="178"/>
      <c r="H322" s="165"/>
      <c r="I322" s="193"/>
      <c r="J322" s="61" t="s">
        <v>649</v>
      </c>
      <c r="K322" s="61" t="s">
        <v>652</v>
      </c>
      <c r="L322" s="62" t="s">
        <v>653</v>
      </c>
      <c r="M322" s="395"/>
      <c r="N322" s="411"/>
      <c r="O322" s="396"/>
      <c r="P322" s="397"/>
    </row>
    <row r="323" spans="1:16" ht="12" hidden="1" customHeight="1" x14ac:dyDescent="0.2">
      <c r="A323" s="52"/>
      <c r="B323" s="46"/>
      <c r="C323" s="46"/>
      <c r="D323" s="46"/>
      <c r="E323" s="53"/>
      <c r="F323" s="164"/>
      <c r="G323" s="178"/>
      <c r="H323" s="165"/>
      <c r="I323" s="193"/>
      <c r="J323" s="61" t="s">
        <v>649</v>
      </c>
      <c r="K323" s="61" t="s">
        <v>654</v>
      </c>
      <c r="L323" s="62" t="s">
        <v>655</v>
      </c>
      <c r="M323" s="395"/>
      <c r="N323" s="411"/>
      <c r="O323" s="396"/>
      <c r="P323" s="397"/>
    </row>
    <row r="324" spans="1:16" ht="12" hidden="1" customHeight="1" x14ac:dyDescent="0.2">
      <c r="A324" s="52"/>
      <c r="B324" s="46"/>
      <c r="C324" s="46"/>
      <c r="D324" s="46"/>
      <c r="E324" s="53"/>
      <c r="F324" s="164"/>
      <c r="G324" s="178"/>
      <c r="H324" s="165"/>
      <c r="I324" s="193"/>
      <c r="J324" s="61" t="s">
        <v>649</v>
      </c>
      <c r="K324" s="61" t="s">
        <v>656</v>
      </c>
      <c r="L324" s="62" t="s">
        <v>657</v>
      </c>
      <c r="M324" s="395"/>
      <c r="N324" s="411"/>
      <c r="O324" s="396"/>
      <c r="P324" s="397"/>
    </row>
    <row r="325" spans="1:16" ht="12" hidden="1" customHeight="1" x14ac:dyDescent="0.2">
      <c r="A325" s="52"/>
      <c r="B325" s="46"/>
      <c r="C325" s="46"/>
      <c r="D325" s="46"/>
      <c r="E325" s="53"/>
      <c r="F325" s="164"/>
      <c r="G325" s="178"/>
      <c r="H325" s="165"/>
      <c r="I325" s="193"/>
      <c r="J325" s="61" t="s">
        <v>649</v>
      </c>
      <c r="K325" s="61" t="s">
        <v>658</v>
      </c>
      <c r="L325" s="62" t="s">
        <v>659</v>
      </c>
      <c r="M325" s="395"/>
      <c r="N325" s="411"/>
      <c r="O325" s="396"/>
      <c r="P325" s="397"/>
    </row>
    <row r="326" spans="1:16" ht="12" hidden="1" customHeight="1" x14ac:dyDescent="0.2">
      <c r="A326" s="52"/>
      <c r="B326" s="46"/>
      <c r="C326" s="46"/>
      <c r="D326" s="46"/>
      <c r="E326" s="53"/>
      <c r="F326" s="164"/>
      <c r="G326" s="178"/>
      <c r="H326" s="165"/>
      <c r="I326" s="193"/>
      <c r="J326" s="61" t="s">
        <v>649</v>
      </c>
      <c r="K326" s="61" t="s">
        <v>660</v>
      </c>
      <c r="L326" s="62" t="s">
        <v>661</v>
      </c>
      <c r="M326" s="395"/>
      <c r="N326" s="411"/>
      <c r="O326" s="396"/>
      <c r="P326" s="397"/>
    </row>
    <row r="327" spans="1:16" ht="12" hidden="1" customHeight="1" x14ac:dyDescent="0.2">
      <c r="A327" s="52"/>
      <c r="B327" s="46"/>
      <c r="C327" s="46"/>
      <c r="D327" s="46"/>
      <c r="E327" s="53"/>
      <c r="F327" s="164"/>
      <c r="G327" s="178"/>
      <c r="H327" s="165"/>
      <c r="I327" s="193"/>
      <c r="J327" s="61" t="s">
        <v>649</v>
      </c>
      <c r="K327" s="61" t="s">
        <v>662</v>
      </c>
      <c r="L327" s="62" t="s">
        <v>663</v>
      </c>
      <c r="M327" s="395"/>
      <c r="N327" s="411"/>
      <c r="O327" s="396"/>
      <c r="P327" s="397"/>
    </row>
    <row r="328" spans="1:16" ht="12" hidden="1" customHeight="1" x14ac:dyDescent="0.2">
      <c r="A328" s="52"/>
      <c r="B328" s="46"/>
      <c r="C328" s="46"/>
      <c r="D328" s="46"/>
      <c r="E328" s="53"/>
      <c r="F328" s="164"/>
      <c r="G328" s="178"/>
      <c r="H328" s="165"/>
      <c r="I328" s="193"/>
      <c r="J328" s="61" t="s">
        <v>649</v>
      </c>
      <c r="K328" s="61" t="s">
        <v>664</v>
      </c>
      <c r="L328" s="62" t="s">
        <v>665</v>
      </c>
      <c r="M328" s="395"/>
      <c r="N328" s="411"/>
      <c r="O328" s="396"/>
      <c r="P328" s="397"/>
    </row>
    <row r="329" spans="1:16" ht="12" hidden="1" customHeight="1" x14ac:dyDescent="0.2">
      <c r="A329" s="52"/>
      <c r="B329" s="46"/>
      <c r="C329" s="46"/>
      <c r="D329" s="46"/>
      <c r="E329" s="53"/>
      <c r="F329" s="164"/>
      <c r="G329" s="178"/>
      <c r="H329" s="165"/>
      <c r="I329" s="193"/>
      <c r="J329" s="61" t="s">
        <v>649</v>
      </c>
      <c r="K329" s="61" t="s">
        <v>666</v>
      </c>
      <c r="L329" s="62" t="s">
        <v>667</v>
      </c>
      <c r="M329" s="395"/>
      <c r="N329" s="411"/>
      <c r="O329" s="396"/>
      <c r="P329" s="397"/>
    </row>
    <row r="330" spans="1:16" ht="12" hidden="1" customHeight="1" x14ac:dyDescent="0.2">
      <c r="A330" s="52"/>
      <c r="B330" s="46"/>
      <c r="C330" s="46"/>
      <c r="D330" s="46"/>
      <c r="E330" s="53"/>
      <c r="F330" s="164"/>
      <c r="G330" s="178"/>
      <c r="H330" s="165"/>
      <c r="I330" s="193"/>
      <c r="J330" s="61"/>
      <c r="K330" s="61"/>
      <c r="L330" s="46"/>
      <c r="M330" s="395"/>
      <c r="N330" s="411"/>
      <c r="O330" s="396"/>
      <c r="P330" s="397"/>
    </row>
    <row r="331" spans="1:16" ht="12" hidden="1" customHeight="1" x14ac:dyDescent="0.2">
      <c r="A331" s="52"/>
      <c r="B331" s="63" t="s">
        <v>668</v>
      </c>
      <c r="C331" s="57" t="s">
        <v>669</v>
      </c>
      <c r="D331" s="46"/>
      <c r="E331" s="53"/>
      <c r="F331" s="164"/>
      <c r="G331" s="178"/>
      <c r="H331" s="165"/>
      <c r="I331" s="193"/>
      <c r="J331" s="47" t="s">
        <v>668</v>
      </c>
      <c r="K331" s="47">
        <v>8</v>
      </c>
      <c r="L331" s="83" t="s">
        <v>670</v>
      </c>
      <c r="M331" s="395"/>
      <c r="N331" s="411"/>
      <c r="O331" s="396"/>
      <c r="P331" s="397"/>
    </row>
    <row r="332" spans="1:16" ht="12" hidden="1" customHeight="1" x14ac:dyDescent="0.2">
      <c r="A332" s="52"/>
      <c r="B332" s="46"/>
      <c r="C332" s="46"/>
      <c r="D332" s="46"/>
      <c r="E332" s="53"/>
      <c r="F332" s="164"/>
      <c r="G332" s="178"/>
      <c r="H332" s="165"/>
      <c r="I332" s="193"/>
      <c r="J332" s="61"/>
      <c r="K332" s="61"/>
      <c r="L332" s="46"/>
      <c r="M332" s="395"/>
      <c r="N332" s="411"/>
      <c r="O332" s="396"/>
      <c r="P332" s="397"/>
    </row>
    <row r="333" spans="1:16" ht="12" hidden="1" customHeight="1" x14ac:dyDescent="0.2">
      <c r="A333" s="52"/>
      <c r="B333" s="46"/>
      <c r="C333" s="65" t="s">
        <v>671</v>
      </c>
      <c r="D333" s="46" t="s">
        <v>672</v>
      </c>
      <c r="E333" s="53"/>
      <c r="F333" s="164"/>
      <c r="G333" s="178"/>
      <c r="H333" s="165"/>
      <c r="I333" s="193"/>
      <c r="J333" s="61"/>
      <c r="K333" s="46"/>
      <c r="L333" s="46"/>
      <c r="M333" s="395"/>
      <c r="N333" s="411"/>
      <c r="O333" s="396"/>
      <c r="P333" s="397"/>
    </row>
    <row r="334" spans="1:16" ht="12" hidden="1" customHeight="1" x14ac:dyDescent="0.2">
      <c r="A334" s="52"/>
      <c r="B334" s="46"/>
      <c r="C334" s="46"/>
      <c r="D334" s="46"/>
      <c r="E334" s="53"/>
      <c r="F334" s="164"/>
      <c r="G334" s="178"/>
      <c r="H334" s="165"/>
      <c r="I334" s="193"/>
      <c r="J334" s="47" t="s">
        <v>671</v>
      </c>
      <c r="K334" s="47" t="s">
        <v>673</v>
      </c>
      <c r="L334" s="83" t="s">
        <v>674</v>
      </c>
      <c r="M334" s="395"/>
      <c r="N334" s="411"/>
      <c r="O334" s="396"/>
      <c r="P334" s="397"/>
    </row>
    <row r="335" spans="1:16" ht="12" hidden="1" customHeight="1" x14ac:dyDescent="0.2">
      <c r="A335" s="52"/>
      <c r="B335" s="46"/>
      <c r="C335" s="46"/>
      <c r="D335" s="46"/>
      <c r="E335" s="53"/>
      <c r="F335" s="164"/>
      <c r="G335" s="178"/>
      <c r="H335" s="165"/>
      <c r="I335" s="193"/>
      <c r="J335" s="61" t="s">
        <v>671</v>
      </c>
      <c r="K335" s="61" t="s">
        <v>675</v>
      </c>
      <c r="L335" s="62" t="s">
        <v>676</v>
      </c>
      <c r="M335" s="395"/>
      <c r="N335" s="411"/>
      <c r="O335" s="396"/>
      <c r="P335" s="397"/>
    </row>
    <row r="336" spans="1:16" ht="12" hidden="1" customHeight="1" x14ac:dyDescent="0.2">
      <c r="A336" s="52"/>
      <c r="B336" s="46"/>
      <c r="C336" s="46"/>
      <c r="D336" s="46"/>
      <c r="E336" s="53"/>
      <c r="F336" s="164"/>
      <c r="G336" s="178"/>
      <c r="H336" s="165"/>
      <c r="I336" s="193"/>
      <c r="J336" s="61" t="s">
        <v>671</v>
      </c>
      <c r="K336" s="61" t="s">
        <v>677</v>
      </c>
      <c r="L336" s="62" t="s">
        <v>678</v>
      </c>
      <c r="M336" s="395"/>
      <c r="N336" s="411"/>
      <c r="O336" s="396"/>
      <c r="P336" s="397"/>
    </row>
    <row r="337" spans="1:16" ht="12" hidden="1" customHeight="1" x14ac:dyDescent="0.2">
      <c r="A337" s="52"/>
      <c r="B337" s="46"/>
      <c r="C337" s="46"/>
      <c r="D337" s="46"/>
      <c r="E337" s="53"/>
      <c r="F337" s="164"/>
      <c r="G337" s="178"/>
      <c r="H337" s="165"/>
      <c r="I337" s="193"/>
      <c r="J337" s="47" t="s">
        <v>671</v>
      </c>
      <c r="K337" s="47" t="s">
        <v>679</v>
      </c>
      <c r="L337" s="83" t="s">
        <v>680</v>
      </c>
      <c r="M337" s="395"/>
      <c r="N337" s="411"/>
      <c r="O337" s="396"/>
      <c r="P337" s="397"/>
    </row>
    <row r="338" spans="1:16" ht="12" hidden="1" customHeight="1" x14ac:dyDescent="0.2">
      <c r="A338" s="52"/>
      <c r="B338" s="46"/>
      <c r="C338" s="46"/>
      <c r="D338" s="46"/>
      <c r="E338" s="53"/>
      <c r="F338" s="164"/>
      <c r="G338" s="178"/>
      <c r="H338" s="165"/>
      <c r="I338" s="193"/>
      <c r="J338" s="61" t="s">
        <v>671</v>
      </c>
      <c r="K338" s="61" t="s">
        <v>681</v>
      </c>
      <c r="L338" s="62" t="s">
        <v>682</v>
      </c>
      <c r="M338" s="395"/>
      <c r="N338" s="411"/>
      <c r="O338" s="396"/>
      <c r="P338" s="397"/>
    </row>
    <row r="339" spans="1:16" ht="12" hidden="1" customHeight="1" x14ac:dyDescent="0.2">
      <c r="A339" s="52"/>
      <c r="B339" s="46"/>
      <c r="C339" s="46"/>
      <c r="D339" s="46"/>
      <c r="E339" s="53"/>
      <c r="F339" s="164"/>
      <c r="G339" s="178"/>
      <c r="H339" s="165"/>
      <c r="I339" s="193"/>
      <c r="J339" s="61" t="s">
        <v>671</v>
      </c>
      <c r="K339" s="61" t="s">
        <v>683</v>
      </c>
      <c r="L339" s="62" t="s">
        <v>684</v>
      </c>
      <c r="M339" s="395"/>
      <c r="N339" s="411"/>
      <c r="O339" s="396"/>
      <c r="P339" s="397"/>
    </row>
    <row r="340" spans="1:16" ht="12" hidden="1" customHeight="1" x14ac:dyDescent="0.2">
      <c r="A340" s="52"/>
      <c r="B340" s="46"/>
      <c r="C340" s="46"/>
      <c r="D340" s="46"/>
      <c r="E340" s="53"/>
      <c r="F340" s="164"/>
      <c r="G340" s="178"/>
      <c r="H340" s="165"/>
      <c r="I340" s="193"/>
      <c r="J340" s="61" t="s">
        <v>671</v>
      </c>
      <c r="K340" s="61" t="s">
        <v>685</v>
      </c>
      <c r="L340" s="62" t="s">
        <v>686</v>
      </c>
      <c r="M340" s="395"/>
      <c r="N340" s="411"/>
      <c r="O340" s="396"/>
      <c r="P340" s="397"/>
    </row>
    <row r="341" spans="1:16" ht="12" hidden="1" customHeight="1" x14ac:dyDescent="0.2">
      <c r="A341" s="52"/>
      <c r="B341" s="46"/>
      <c r="C341" s="46"/>
      <c r="D341" s="46"/>
      <c r="E341" s="53"/>
      <c r="F341" s="164"/>
      <c r="G341" s="178"/>
      <c r="H341" s="165"/>
      <c r="I341" s="193"/>
      <c r="J341" s="61" t="s">
        <v>671</v>
      </c>
      <c r="K341" s="61" t="s">
        <v>687</v>
      </c>
      <c r="L341" s="62" t="s">
        <v>688</v>
      </c>
      <c r="M341" s="395"/>
      <c r="N341" s="411"/>
      <c r="O341" s="396"/>
      <c r="P341" s="397"/>
    </row>
    <row r="342" spans="1:16" ht="12" hidden="1" customHeight="1" x14ac:dyDescent="0.2">
      <c r="A342" s="52"/>
      <c r="B342" s="46"/>
      <c r="C342" s="46"/>
      <c r="D342" s="46"/>
      <c r="E342" s="53"/>
      <c r="F342" s="164"/>
      <c r="G342" s="178"/>
      <c r="H342" s="165"/>
      <c r="I342" s="193"/>
      <c r="J342" s="61" t="s">
        <v>671</v>
      </c>
      <c r="K342" s="61" t="s">
        <v>689</v>
      </c>
      <c r="L342" s="62" t="s">
        <v>690</v>
      </c>
      <c r="M342" s="395"/>
      <c r="N342" s="411"/>
      <c r="O342" s="396"/>
      <c r="P342" s="397"/>
    </row>
    <row r="343" spans="1:16" ht="12" hidden="1" customHeight="1" x14ac:dyDescent="0.2">
      <c r="A343" s="52"/>
      <c r="B343" s="46"/>
      <c r="C343" s="46"/>
      <c r="D343" s="46"/>
      <c r="E343" s="53"/>
      <c r="F343" s="164"/>
      <c r="G343" s="178"/>
      <c r="H343" s="165"/>
      <c r="I343" s="193"/>
      <c r="J343" s="61" t="s">
        <v>671</v>
      </c>
      <c r="K343" s="61" t="s">
        <v>691</v>
      </c>
      <c r="L343" s="62" t="s">
        <v>692</v>
      </c>
      <c r="M343" s="395"/>
      <c r="N343" s="411"/>
      <c r="O343" s="396"/>
      <c r="P343" s="397"/>
    </row>
    <row r="344" spans="1:16" ht="12" hidden="1" customHeight="1" x14ac:dyDescent="0.2">
      <c r="A344" s="52"/>
      <c r="B344" s="46"/>
      <c r="C344" s="46"/>
      <c r="D344" s="46"/>
      <c r="E344" s="53"/>
      <c r="F344" s="164"/>
      <c r="G344" s="178"/>
      <c r="H344" s="165"/>
      <c r="I344" s="193"/>
      <c r="J344" s="61" t="s">
        <v>671</v>
      </c>
      <c r="K344" s="61" t="s">
        <v>693</v>
      </c>
      <c r="L344" s="62" t="s">
        <v>694</v>
      </c>
      <c r="M344" s="395"/>
      <c r="N344" s="411"/>
      <c r="O344" s="396"/>
      <c r="P344" s="397"/>
    </row>
    <row r="345" spans="1:16" ht="12" hidden="1" customHeight="1" x14ac:dyDescent="0.2">
      <c r="A345" s="52"/>
      <c r="B345" s="46"/>
      <c r="C345" s="46"/>
      <c r="D345" s="46"/>
      <c r="E345" s="53"/>
      <c r="F345" s="194"/>
      <c r="G345" s="178"/>
      <c r="H345" s="165"/>
      <c r="I345" s="193"/>
      <c r="J345" s="98" t="s">
        <v>671</v>
      </c>
      <c r="K345" s="98" t="s">
        <v>695</v>
      </c>
      <c r="L345" s="99" t="s">
        <v>696</v>
      </c>
      <c r="M345" s="431"/>
      <c r="N345" s="411"/>
      <c r="O345" s="396"/>
      <c r="P345" s="397"/>
    </row>
    <row r="346" spans="1:16" ht="12" hidden="1" customHeight="1" x14ac:dyDescent="0.2">
      <c r="A346" s="52"/>
      <c r="B346" s="46"/>
      <c r="C346" s="46"/>
      <c r="D346" s="46"/>
      <c r="E346" s="53"/>
      <c r="F346" s="164"/>
      <c r="G346" s="178"/>
      <c r="H346" s="165"/>
      <c r="I346" s="193"/>
      <c r="J346" s="100" t="s">
        <v>671</v>
      </c>
      <c r="K346" s="100" t="s">
        <v>697</v>
      </c>
      <c r="L346" s="101" t="s">
        <v>698</v>
      </c>
      <c r="M346" s="395"/>
      <c r="N346" s="411"/>
      <c r="O346" s="396"/>
      <c r="P346" s="397"/>
    </row>
    <row r="347" spans="1:16" ht="12" hidden="1" customHeight="1" x14ac:dyDescent="0.2">
      <c r="A347" s="52"/>
      <c r="B347" s="46"/>
      <c r="C347" s="46"/>
      <c r="D347" s="46"/>
      <c r="E347" s="53"/>
      <c r="F347" s="164"/>
      <c r="G347" s="178"/>
      <c r="H347" s="165"/>
      <c r="I347" s="193"/>
      <c r="J347" s="61"/>
      <c r="K347" s="61"/>
      <c r="L347" s="62"/>
      <c r="M347" s="395"/>
      <c r="N347" s="411"/>
      <c r="O347" s="396"/>
      <c r="P347" s="397"/>
    </row>
    <row r="348" spans="1:16" ht="12" hidden="1" customHeight="1" x14ac:dyDescent="0.2">
      <c r="A348" s="52"/>
      <c r="B348" s="46"/>
      <c r="C348" s="65" t="s">
        <v>699</v>
      </c>
      <c r="D348" s="46" t="s">
        <v>700</v>
      </c>
      <c r="E348" s="53"/>
      <c r="F348" s="164"/>
      <c r="G348" s="178"/>
      <c r="H348" s="165"/>
      <c r="I348" s="193"/>
      <c r="J348" s="61"/>
      <c r="K348" s="61"/>
      <c r="L348" s="46"/>
      <c r="M348" s="395"/>
      <c r="N348" s="411"/>
      <c r="O348" s="396"/>
      <c r="P348" s="397"/>
    </row>
    <row r="349" spans="1:16" ht="12" hidden="1" customHeight="1" x14ac:dyDescent="0.2">
      <c r="A349" s="52"/>
      <c r="B349" s="46"/>
      <c r="C349" s="46"/>
      <c r="D349" s="46"/>
      <c r="E349" s="53"/>
      <c r="F349" s="164"/>
      <c r="G349" s="178"/>
      <c r="H349" s="165"/>
      <c r="I349" s="193"/>
      <c r="J349" s="47" t="s">
        <v>699</v>
      </c>
      <c r="K349" s="47" t="s">
        <v>673</v>
      </c>
      <c r="L349" s="83" t="s">
        <v>674</v>
      </c>
      <c r="M349" s="395"/>
      <c r="N349" s="411"/>
      <c r="O349" s="396"/>
      <c r="P349" s="397"/>
    </row>
    <row r="350" spans="1:16" ht="12" hidden="1" customHeight="1" x14ac:dyDescent="0.2">
      <c r="A350" s="52"/>
      <c r="B350" s="46"/>
      <c r="C350" s="46"/>
      <c r="D350" s="46"/>
      <c r="E350" s="53"/>
      <c r="F350" s="164"/>
      <c r="G350" s="178"/>
      <c r="H350" s="165"/>
      <c r="I350" s="193"/>
      <c r="J350" s="61" t="s">
        <v>699</v>
      </c>
      <c r="K350" s="61" t="s">
        <v>701</v>
      </c>
      <c r="L350" s="62" t="s">
        <v>702</v>
      </c>
      <c r="M350" s="395"/>
      <c r="N350" s="411"/>
      <c r="O350" s="396"/>
      <c r="P350" s="397"/>
    </row>
    <row r="351" spans="1:16" ht="12" hidden="1" customHeight="1" x14ac:dyDescent="0.2">
      <c r="A351" s="52"/>
      <c r="B351" s="46"/>
      <c r="C351" s="46"/>
      <c r="D351" s="46"/>
      <c r="E351" s="53"/>
      <c r="F351" s="164"/>
      <c r="G351" s="178"/>
      <c r="H351" s="165"/>
      <c r="I351" s="193"/>
      <c r="J351" s="61" t="s">
        <v>699</v>
      </c>
      <c r="K351" s="61" t="s">
        <v>703</v>
      </c>
      <c r="L351" s="62" t="s">
        <v>704</v>
      </c>
      <c r="M351" s="395"/>
      <c r="N351" s="411"/>
      <c r="O351" s="396"/>
      <c r="P351" s="397"/>
    </row>
    <row r="352" spans="1:16" ht="12" hidden="1" customHeight="1" x14ac:dyDescent="0.2">
      <c r="A352" s="52"/>
      <c r="B352" s="46"/>
      <c r="C352" s="46"/>
      <c r="D352" s="46"/>
      <c r="E352" s="53"/>
      <c r="F352" s="164"/>
      <c r="G352" s="178"/>
      <c r="H352" s="165"/>
      <c r="I352" s="193"/>
      <c r="J352" s="47" t="s">
        <v>699</v>
      </c>
      <c r="K352" s="47" t="s">
        <v>679</v>
      </c>
      <c r="L352" s="83" t="s">
        <v>680</v>
      </c>
      <c r="M352" s="395"/>
      <c r="N352" s="411"/>
      <c r="O352" s="396"/>
      <c r="P352" s="397"/>
    </row>
    <row r="353" spans="1:19" ht="12" hidden="1" customHeight="1" x14ac:dyDescent="0.2">
      <c r="A353" s="52"/>
      <c r="B353" s="46"/>
      <c r="C353" s="46"/>
      <c r="D353" s="46"/>
      <c r="E353" s="53"/>
      <c r="F353" s="164"/>
      <c r="G353" s="178"/>
      <c r="H353" s="165"/>
      <c r="I353" s="193"/>
      <c r="J353" s="61" t="s">
        <v>699</v>
      </c>
      <c r="K353" s="61" t="s">
        <v>705</v>
      </c>
      <c r="L353" s="62" t="s">
        <v>706</v>
      </c>
      <c r="M353" s="395"/>
      <c r="N353" s="411"/>
      <c r="O353" s="396"/>
      <c r="P353" s="397"/>
    </row>
    <row r="354" spans="1:19" ht="12" hidden="1" customHeight="1" x14ac:dyDescent="0.2">
      <c r="A354" s="52"/>
      <c r="B354" s="46"/>
      <c r="C354" s="46"/>
      <c r="D354" s="46"/>
      <c r="E354" s="53"/>
      <c r="F354" s="164"/>
      <c r="G354" s="178"/>
      <c r="H354" s="165"/>
      <c r="I354" s="193"/>
      <c r="J354" s="61"/>
      <c r="K354" s="61"/>
      <c r="L354" s="46"/>
      <c r="M354" s="395"/>
      <c r="N354" s="411"/>
      <c r="O354" s="396"/>
      <c r="P354" s="397"/>
    </row>
    <row r="355" spans="1:19" ht="12" hidden="1" customHeight="1" x14ac:dyDescent="0.2">
      <c r="A355" s="52"/>
      <c r="B355" s="63" t="s">
        <v>707</v>
      </c>
      <c r="C355" s="57" t="s">
        <v>708</v>
      </c>
      <c r="D355" s="57"/>
      <c r="E355" s="87"/>
      <c r="F355" s="164"/>
      <c r="G355" s="178"/>
      <c r="H355" s="165"/>
      <c r="I355" s="193"/>
      <c r="J355" s="47" t="s">
        <v>707</v>
      </c>
      <c r="K355" s="47" t="s">
        <v>709</v>
      </c>
      <c r="L355" s="83" t="s">
        <v>708</v>
      </c>
      <c r="M355" s="395"/>
      <c r="N355" s="411"/>
      <c r="O355" s="396"/>
      <c r="P355" s="397"/>
    </row>
    <row r="356" spans="1:19" ht="12" hidden="1" customHeight="1" x14ac:dyDescent="0.2">
      <c r="A356" s="52"/>
      <c r="B356" s="46"/>
      <c r="C356" s="46"/>
      <c r="D356" s="46"/>
      <c r="E356" s="53"/>
      <c r="F356" s="164"/>
      <c r="G356" s="178"/>
      <c r="H356" s="165"/>
      <c r="I356" s="193"/>
      <c r="J356" s="61" t="s">
        <v>707</v>
      </c>
      <c r="K356" s="61" t="s">
        <v>710</v>
      </c>
      <c r="L356" s="62" t="s">
        <v>711</v>
      </c>
      <c r="M356" s="395"/>
      <c r="N356" s="411"/>
      <c r="O356" s="396"/>
      <c r="P356" s="397"/>
    </row>
    <row r="357" spans="1:19" ht="12" hidden="1" customHeight="1" x14ac:dyDescent="0.2">
      <c r="A357" s="52"/>
      <c r="B357" s="46"/>
      <c r="C357" s="46"/>
      <c r="D357" s="46"/>
      <c r="E357" s="53" t="s">
        <v>192</v>
      </c>
      <c r="F357" s="164"/>
      <c r="G357" s="178"/>
      <c r="H357" s="165"/>
      <c r="I357" s="193"/>
      <c r="J357" s="61" t="s">
        <v>707</v>
      </c>
      <c r="K357" s="61" t="s">
        <v>712</v>
      </c>
      <c r="L357" s="62" t="s">
        <v>713</v>
      </c>
      <c r="M357" s="395"/>
      <c r="N357" s="411"/>
      <c r="O357" s="396"/>
      <c r="P357" s="397"/>
    </row>
    <row r="358" spans="1:19" ht="12" hidden="1" customHeight="1" x14ac:dyDescent="0.2">
      <c r="A358" s="52"/>
      <c r="B358" s="46"/>
      <c r="C358" s="46"/>
      <c r="D358" s="46"/>
      <c r="E358" s="53"/>
      <c r="F358" s="164"/>
      <c r="G358" s="178"/>
      <c r="H358" s="165"/>
      <c r="I358" s="193"/>
      <c r="J358" s="61"/>
      <c r="K358" s="61"/>
      <c r="L358" s="62"/>
      <c r="M358" s="395"/>
      <c r="N358" s="411"/>
      <c r="O358" s="396"/>
      <c r="P358" s="397"/>
      <c r="S358" s="51">
        <v>290</v>
      </c>
    </row>
    <row r="359" spans="1:19" ht="12" hidden="1" customHeight="1" x14ac:dyDescent="0.2">
      <c r="A359" s="52"/>
      <c r="B359" s="46"/>
      <c r="C359" s="46"/>
      <c r="D359" s="59"/>
      <c r="E359" s="58"/>
      <c r="F359" s="164"/>
      <c r="G359" s="178"/>
      <c r="H359" s="165"/>
      <c r="I359" s="193"/>
      <c r="J359" s="61" t="s">
        <v>192</v>
      </c>
      <c r="K359" s="47">
        <v>9</v>
      </c>
      <c r="L359" s="83" t="s">
        <v>409</v>
      </c>
      <c r="M359" s="395"/>
      <c r="N359" s="411"/>
      <c r="O359" s="396"/>
      <c r="P359" s="397"/>
    </row>
    <row r="360" spans="1:19" ht="12" hidden="1" customHeight="1" x14ac:dyDescent="0.2">
      <c r="A360" s="92">
        <v>4</v>
      </c>
      <c r="B360" s="59" t="s">
        <v>714</v>
      </c>
      <c r="C360" s="46"/>
      <c r="D360" s="46"/>
      <c r="E360" s="53"/>
      <c r="F360" s="164"/>
      <c r="G360" s="178"/>
      <c r="H360" s="165"/>
      <c r="I360" s="193"/>
      <c r="J360" s="61" t="s">
        <v>192</v>
      </c>
      <c r="K360" s="47" t="s">
        <v>715</v>
      </c>
      <c r="L360" s="83" t="s">
        <v>716</v>
      </c>
      <c r="M360" s="395"/>
      <c r="N360" s="411"/>
      <c r="O360" s="396"/>
      <c r="P360" s="397"/>
    </row>
    <row r="361" spans="1:19" ht="12" hidden="1" customHeight="1" x14ac:dyDescent="0.2">
      <c r="A361" s="52"/>
      <c r="B361" s="46"/>
      <c r="C361" s="46"/>
      <c r="D361" s="46"/>
      <c r="E361" s="53"/>
      <c r="F361" s="164"/>
      <c r="G361" s="178"/>
      <c r="H361" s="165"/>
      <c r="I361" s="193"/>
      <c r="J361" s="61">
        <v>4</v>
      </c>
      <c r="K361" s="61" t="s">
        <v>717</v>
      </c>
      <c r="L361" s="62" t="s">
        <v>718</v>
      </c>
      <c r="M361" s="395"/>
      <c r="N361" s="411"/>
      <c r="O361" s="396"/>
      <c r="P361" s="397"/>
    </row>
    <row r="362" spans="1:19" ht="12" hidden="1" customHeight="1" x14ac:dyDescent="0.2">
      <c r="A362" s="52"/>
      <c r="B362" s="46"/>
      <c r="C362" s="46"/>
      <c r="D362" s="46"/>
      <c r="E362" s="53"/>
      <c r="F362" s="164"/>
      <c r="G362" s="178"/>
      <c r="H362" s="165"/>
      <c r="I362" s="193"/>
      <c r="J362" s="61">
        <v>4</v>
      </c>
      <c r="K362" s="61" t="s">
        <v>719</v>
      </c>
      <c r="L362" s="62" t="s">
        <v>720</v>
      </c>
      <c r="M362" s="395"/>
      <c r="N362" s="411"/>
      <c r="O362" s="396"/>
      <c r="P362" s="397"/>
    </row>
    <row r="363" spans="1:19" ht="12" hidden="1" customHeight="1" thickBot="1" x14ac:dyDescent="0.25">
      <c r="A363" s="52"/>
      <c r="B363" s="46"/>
      <c r="C363" s="46"/>
      <c r="D363" s="46"/>
      <c r="E363" s="53"/>
      <c r="F363" s="164"/>
      <c r="G363" s="178"/>
      <c r="H363" s="165"/>
      <c r="I363" s="193"/>
      <c r="J363" s="65"/>
      <c r="K363" s="46"/>
      <c r="L363" s="46"/>
      <c r="M363" s="395"/>
      <c r="N363" s="411"/>
      <c r="O363" s="396"/>
      <c r="P363" s="397"/>
    </row>
    <row r="364" spans="1:19" s="73" customFormat="1" ht="21.75" customHeight="1" thickBot="1" x14ac:dyDescent="0.3">
      <c r="A364" s="159"/>
      <c r="B364" s="702" t="s">
        <v>721</v>
      </c>
      <c r="C364" s="702"/>
      <c r="D364" s="702"/>
      <c r="E364" s="703"/>
      <c r="F364" s="432">
        <f>SUM(G364:I364)</f>
        <v>1126188045.3499999</v>
      </c>
      <c r="G364" s="433">
        <f>+G8+G240</f>
        <v>371634717.01999998</v>
      </c>
      <c r="H364" s="432">
        <f>+H8+H240</f>
        <v>397549538.18000001</v>
      </c>
      <c r="I364" s="432">
        <f>+I8+I240</f>
        <v>357003790.14999998</v>
      </c>
      <c r="J364" s="102"/>
      <c r="K364" s="102"/>
      <c r="L364" s="203" t="s">
        <v>721</v>
      </c>
      <c r="M364" s="434">
        <f>+M12+M50+M113+M155+M162+M196+M241+M280+M309+M331+M359</f>
        <v>1126188045.3499999</v>
      </c>
      <c r="N364" s="435">
        <f t="shared" ref="N364:P364" si="57">+N12+N50+N113+N155+N162+N196+N241+N280+N309+N331+N359</f>
        <v>371634717.01999998</v>
      </c>
      <c r="O364" s="435">
        <f>+O12+O50+O113+O155+O162+O196+O241+O280+O309+O331+O359</f>
        <v>397549538.17999995</v>
      </c>
      <c r="P364" s="436">
        <f t="shared" si="57"/>
        <v>357003790.14999998</v>
      </c>
      <c r="Q364" s="407"/>
    </row>
    <row r="366" spans="1:19" ht="11.25" x14ac:dyDescent="0.2">
      <c r="G366" s="195"/>
      <c r="H366" s="195"/>
      <c r="I366" s="195"/>
    </row>
    <row r="367" spans="1:19" s="55" customFormat="1" ht="12.75" x14ac:dyDescent="0.2">
      <c r="B367" s="103"/>
      <c r="C367" s="104" t="s">
        <v>722</v>
      </c>
      <c r="D367" s="104"/>
      <c r="E367" s="104"/>
      <c r="F367" s="197"/>
      <c r="G367" s="198"/>
      <c r="H367" s="198"/>
      <c r="I367" s="191"/>
      <c r="J367" s="54"/>
      <c r="K367" s="104"/>
      <c r="M367" s="438"/>
      <c r="N367" s="439"/>
      <c r="O367" s="439"/>
      <c r="P367" s="438"/>
      <c r="Q367" s="289"/>
    </row>
    <row r="368" spans="1:19" ht="12" customHeight="1" x14ac:dyDescent="0.2">
      <c r="B368" s="704"/>
      <c r="C368" s="704"/>
      <c r="D368" s="704"/>
      <c r="E368" s="704"/>
      <c r="F368" s="704"/>
      <c r="G368" s="704"/>
      <c r="H368" s="704"/>
      <c r="I368" s="704"/>
    </row>
    <row r="369" spans="1:20" ht="12" customHeight="1" x14ac:dyDescent="0.2">
      <c r="B369" s="105"/>
    </row>
    <row r="370" spans="1:20" ht="16.5" customHeight="1" x14ac:dyDescent="0.2"/>
    <row r="371" spans="1:20" ht="12" customHeight="1" x14ac:dyDescent="0.2">
      <c r="C371" s="106"/>
    </row>
    <row r="372" spans="1:20" s="55" customFormat="1" ht="34.5" customHeight="1" x14ac:dyDescent="0.2">
      <c r="A372" s="51"/>
      <c r="B372" s="51"/>
      <c r="C372" s="107" t="s">
        <v>723</v>
      </c>
      <c r="D372" s="51"/>
      <c r="E372" s="51"/>
      <c r="F372" s="195"/>
      <c r="G372" s="162"/>
      <c r="H372" s="162"/>
      <c r="I372" s="196"/>
      <c r="J372" s="54"/>
      <c r="L372" s="51"/>
      <c r="M372" s="437"/>
      <c r="N372" s="393"/>
      <c r="O372" s="393"/>
      <c r="P372" s="437"/>
      <c r="Q372" s="288"/>
      <c r="R372" s="51"/>
      <c r="S372" s="51"/>
      <c r="T372" s="51"/>
    </row>
    <row r="373" spans="1:20" s="55" customFormat="1" ht="51" customHeight="1" x14ac:dyDescent="0.2">
      <c r="A373" s="51"/>
      <c r="B373" s="51"/>
      <c r="C373" s="106"/>
      <c r="D373" s="51"/>
      <c r="E373" s="51"/>
      <c r="F373" s="195"/>
      <c r="G373" s="162"/>
      <c r="H373" s="162"/>
      <c r="I373" s="196"/>
      <c r="J373" s="54"/>
      <c r="L373" s="51"/>
      <c r="M373" s="437"/>
      <c r="N373" s="393"/>
      <c r="O373" s="393"/>
      <c r="P373" s="437"/>
      <c r="Q373" s="288"/>
      <c r="R373" s="51"/>
      <c r="S373" s="51"/>
      <c r="T373" s="51"/>
    </row>
    <row r="374" spans="1:20" s="55" customFormat="1" ht="48.75" customHeight="1" x14ac:dyDescent="0.2">
      <c r="A374" s="51"/>
      <c r="B374" s="51"/>
      <c r="C374" s="699"/>
      <c r="D374" s="699"/>
      <c r="E374" s="699"/>
      <c r="F374" s="699"/>
      <c r="G374" s="699"/>
      <c r="H374" s="699"/>
      <c r="I374" s="699"/>
      <c r="J374" s="54"/>
      <c r="L374" s="51"/>
      <c r="M374" s="437"/>
      <c r="N374" s="393"/>
      <c r="O374" s="393"/>
      <c r="P374" s="437"/>
      <c r="Q374" s="288"/>
      <c r="R374" s="51"/>
      <c r="S374" s="51"/>
      <c r="T374" s="51"/>
    </row>
    <row r="375" spans="1:20" s="55" customFormat="1" ht="12" customHeight="1" x14ac:dyDescent="0.2">
      <c r="A375" s="51"/>
      <c r="B375" s="51"/>
      <c r="C375" s="60"/>
      <c r="D375" s="60"/>
      <c r="E375" s="60"/>
      <c r="F375" s="195"/>
      <c r="G375" s="162"/>
      <c r="H375" s="162"/>
      <c r="I375" s="196"/>
      <c r="J375" s="54"/>
      <c r="L375" s="51"/>
      <c r="M375" s="437"/>
      <c r="N375" s="393"/>
      <c r="O375" s="393"/>
      <c r="P375" s="437"/>
      <c r="Q375" s="288"/>
      <c r="R375" s="51"/>
      <c r="S375" s="51"/>
      <c r="T375" s="51"/>
    </row>
    <row r="376" spans="1:20" s="55" customFormat="1" ht="12" customHeight="1" x14ac:dyDescent="0.2">
      <c r="A376" s="51"/>
      <c r="B376" s="51"/>
      <c r="C376" s="60"/>
      <c r="D376" s="60"/>
      <c r="E376" s="60"/>
      <c r="F376" s="195"/>
      <c r="G376" s="162"/>
      <c r="H376" s="162"/>
      <c r="I376" s="196"/>
      <c r="J376" s="54"/>
      <c r="L376" s="51"/>
      <c r="M376" s="437"/>
      <c r="N376" s="393"/>
      <c r="O376" s="393"/>
      <c r="P376" s="437"/>
      <c r="Q376" s="288"/>
      <c r="R376" s="51"/>
      <c r="S376" s="51"/>
      <c r="T376" s="51"/>
    </row>
    <row r="377" spans="1:20" s="55" customFormat="1" ht="42.75" customHeight="1" x14ac:dyDescent="0.2">
      <c r="A377" s="51"/>
      <c r="B377" s="51"/>
      <c r="C377" s="699"/>
      <c r="D377" s="699"/>
      <c r="E377" s="699"/>
      <c r="F377" s="699"/>
      <c r="G377" s="699"/>
      <c r="H377" s="699"/>
      <c r="I377" s="699"/>
      <c r="J377" s="54"/>
      <c r="L377" s="51"/>
      <c r="M377" s="437"/>
      <c r="N377" s="393"/>
      <c r="O377" s="393"/>
      <c r="P377" s="437"/>
      <c r="Q377" s="288"/>
      <c r="R377" s="51"/>
      <c r="S377" s="51"/>
      <c r="T377" s="51"/>
    </row>
    <row r="378" spans="1:20" s="55" customFormat="1" ht="12" customHeight="1" x14ac:dyDescent="0.2">
      <c r="A378" s="51"/>
      <c r="B378" s="51"/>
      <c r="C378" s="60"/>
      <c r="D378" s="60"/>
      <c r="E378" s="60"/>
      <c r="F378" s="195"/>
      <c r="G378" s="162"/>
      <c r="H378" s="162"/>
      <c r="I378" s="196"/>
      <c r="J378" s="54"/>
      <c r="L378" s="51"/>
      <c r="M378" s="437"/>
      <c r="N378" s="393"/>
      <c r="O378" s="393"/>
      <c r="P378" s="437"/>
      <c r="Q378" s="288"/>
      <c r="R378" s="51"/>
      <c r="S378" s="51"/>
      <c r="T378" s="51"/>
    </row>
    <row r="379" spans="1:20" s="55" customFormat="1" ht="12" customHeight="1" x14ac:dyDescent="0.2">
      <c r="A379" s="51"/>
      <c r="B379" s="51"/>
      <c r="C379" s="60"/>
      <c r="D379" s="60"/>
      <c r="E379" s="60"/>
      <c r="F379" s="195"/>
      <c r="G379" s="162"/>
      <c r="H379" s="162"/>
      <c r="I379" s="196"/>
      <c r="J379" s="54"/>
      <c r="L379" s="51"/>
      <c r="M379" s="437"/>
      <c r="N379" s="393"/>
      <c r="O379" s="393"/>
      <c r="P379" s="437"/>
      <c r="Q379" s="288"/>
      <c r="R379" s="51"/>
      <c r="S379" s="51"/>
      <c r="T379" s="51"/>
    </row>
    <row r="380" spans="1:20" s="55" customFormat="1" ht="31.5" customHeight="1" x14ac:dyDescent="0.2">
      <c r="A380" s="51"/>
      <c r="B380" s="51"/>
      <c r="C380" s="699"/>
      <c r="D380" s="699"/>
      <c r="E380" s="699"/>
      <c r="F380" s="699"/>
      <c r="G380" s="699"/>
      <c r="H380" s="699"/>
      <c r="I380" s="699"/>
      <c r="J380" s="54"/>
      <c r="L380" s="51"/>
      <c r="M380" s="437"/>
      <c r="N380" s="393"/>
      <c r="O380" s="393"/>
      <c r="P380" s="437"/>
      <c r="Q380" s="288"/>
      <c r="R380" s="51"/>
      <c r="S380" s="51"/>
      <c r="T380" s="51"/>
    </row>
  </sheetData>
  <mergeCells count="9">
    <mergeCell ref="C374:I374"/>
    <mergeCell ref="C377:I377"/>
    <mergeCell ref="C380:I380"/>
    <mergeCell ref="A2:P2"/>
    <mergeCell ref="A3:P3"/>
    <mergeCell ref="A4:P4"/>
    <mergeCell ref="A6:E6"/>
    <mergeCell ref="B364:E364"/>
    <mergeCell ref="B368:I368"/>
  </mergeCells>
  <printOptions horizontalCentered="1"/>
  <pageMargins left="0.19685039370078741" right="0.19685039370078741" top="0.59055118110236227" bottom="0.39370078740157483" header="0.19685039370078741" footer="0.19685039370078741"/>
  <pageSetup paperSize="9" scale="75"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topLeftCell="A7" workbookViewId="0">
      <selection activeCell="C33" sqref="C33"/>
    </sheetView>
  </sheetViews>
  <sheetFormatPr baseColWidth="10" defaultColWidth="11.42578125" defaultRowHeight="12.75" x14ac:dyDescent="0.2"/>
  <cols>
    <col min="1" max="1" width="9.7109375" style="376" customWidth="1"/>
    <col min="2" max="2" width="53.42578125" style="376" customWidth="1"/>
    <col min="3" max="3" width="41.7109375" style="376" bestFit="1" customWidth="1"/>
    <col min="4" max="4" width="22.140625" style="377" bestFit="1" customWidth="1"/>
    <col min="5" max="5" width="92.140625" style="376" bestFit="1" customWidth="1"/>
    <col min="6" max="6" width="16.85546875" style="376" bestFit="1" customWidth="1"/>
    <col min="7" max="7" width="18.5703125" style="377" bestFit="1" customWidth="1"/>
    <col min="8" max="8" width="14.140625" style="378" bestFit="1" customWidth="1"/>
    <col min="9" max="9" width="15.5703125" style="378" bestFit="1" customWidth="1"/>
    <col min="10" max="16384" width="11.42578125" style="376"/>
  </cols>
  <sheetData>
    <row r="1" spans="2:9" x14ac:dyDescent="0.2">
      <c r="C1" s="713"/>
      <c r="D1" s="713"/>
    </row>
    <row r="2" spans="2:9" ht="15" customHeight="1" x14ac:dyDescent="0.2">
      <c r="B2" s="713" t="s">
        <v>1210</v>
      </c>
      <c r="C2" s="713"/>
      <c r="D2" s="713"/>
      <c r="E2" s="713"/>
    </row>
    <row r="3" spans="2:9" ht="15" customHeight="1" x14ac:dyDescent="0.2">
      <c r="B3" s="713" t="s">
        <v>1239</v>
      </c>
      <c r="C3" s="713"/>
      <c r="D3" s="713"/>
      <c r="E3" s="713"/>
    </row>
    <row r="4" spans="2:9" x14ac:dyDescent="0.2">
      <c r="C4" s="713"/>
      <c r="D4" s="713"/>
    </row>
    <row r="5" spans="2:9" ht="24.75" customHeight="1" x14ac:dyDescent="0.2">
      <c r="B5" s="379" t="s">
        <v>1211</v>
      </c>
      <c r="C5" s="379" t="s">
        <v>1212</v>
      </c>
      <c r="D5" s="380" t="s">
        <v>1213</v>
      </c>
      <c r="E5" s="381" t="s">
        <v>1214</v>
      </c>
    </row>
    <row r="6" spans="2:9" s="388" customFormat="1" ht="25.5" x14ac:dyDescent="0.25">
      <c r="B6" s="382" t="s">
        <v>212</v>
      </c>
      <c r="C6" s="383" t="s">
        <v>1095</v>
      </c>
      <c r="D6" s="384">
        <v>10394000</v>
      </c>
      <c r="E6" s="382" t="s">
        <v>1215</v>
      </c>
      <c r="F6" s="385"/>
      <c r="G6" s="386"/>
      <c r="H6" s="387"/>
      <c r="I6" s="385"/>
    </row>
    <row r="7" spans="2:9" s="388" customFormat="1" ht="25.5" x14ac:dyDescent="0.25">
      <c r="B7" s="382" t="s">
        <v>212</v>
      </c>
      <c r="C7" s="383" t="s">
        <v>1236</v>
      </c>
      <c r="D7" s="384">
        <v>195586324</v>
      </c>
      <c r="E7" s="382"/>
      <c r="F7" s="385"/>
      <c r="G7" s="386"/>
      <c r="H7" s="387"/>
      <c r="I7" s="385"/>
    </row>
    <row r="8" spans="2:9" s="388" customFormat="1" x14ac:dyDescent="0.25">
      <c r="B8" s="382" t="s">
        <v>196</v>
      </c>
      <c r="C8" s="382" t="s">
        <v>197</v>
      </c>
      <c r="D8" s="384">
        <f>64374999.96+21458833.35+28968250.03</f>
        <v>114802083.34</v>
      </c>
      <c r="E8" s="382" t="s">
        <v>726</v>
      </c>
      <c r="G8" s="386"/>
      <c r="H8" s="387"/>
      <c r="I8" s="385"/>
    </row>
    <row r="9" spans="2:9" s="388" customFormat="1" x14ac:dyDescent="0.25">
      <c r="B9" s="382" t="s">
        <v>1039</v>
      </c>
      <c r="C9" s="382" t="s">
        <v>1237</v>
      </c>
      <c r="D9" s="384">
        <v>8756000</v>
      </c>
      <c r="E9" s="382" t="s">
        <v>1238</v>
      </c>
      <c r="G9" s="386"/>
      <c r="H9" s="387"/>
      <c r="I9" s="385"/>
    </row>
    <row r="10" spans="2:9" s="388" customFormat="1" x14ac:dyDescent="0.25">
      <c r="B10" s="382" t="s">
        <v>724</v>
      </c>
      <c r="C10" s="382" t="s">
        <v>1216</v>
      </c>
      <c r="D10" s="384">
        <v>6995000</v>
      </c>
      <c r="E10" s="382" t="s">
        <v>1180</v>
      </c>
      <c r="G10" s="386"/>
      <c r="H10" s="387"/>
      <c r="I10" s="385"/>
    </row>
    <row r="11" spans="2:9" s="388" customFormat="1" x14ac:dyDescent="0.2">
      <c r="B11" s="382" t="s">
        <v>1054</v>
      </c>
      <c r="C11" s="382" t="s">
        <v>211</v>
      </c>
      <c r="D11" s="389">
        <v>659350.29</v>
      </c>
      <c r="E11" s="382" t="s">
        <v>148</v>
      </c>
      <c r="G11" s="386"/>
      <c r="H11" s="387"/>
      <c r="I11" s="385"/>
    </row>
    <row r="12" spans="2:9" s="388" customFormat="1" x14ac:dyDescent="0.2">
      <c r="B12" s="382" t="s">
        <v>210</v>
      </c>
      <c r="C12" s="382" t="s">
        <v>211</v>
      </c>
      <c r="D12" s="389">
        <v>1738979.23</v>
      </c>
      <c r="E12" s="382" t="s">
        <v>1217</v>
      </c>
      <c r="G12" s="386"/>
      <c r="H12" s="387"/>
      <c r="I12" s="385"/>
    </row>
    <row r="13" spans="2:9" s="388" customFormat="1" ht="20.25" customHeight="1" x14ac:dyDescent="0.2">
      <c r="B13" s="715" t="s">
        <v>1218</v>
      </c>
      <c r="C13" s="382" t="s">
        <v>1219</v>
      </c>
      <c r="D13" s="389">
        <v>30000000</v>
      </c>
      <c r="E13" s="715" t="s">
        <v>1141</v>
      </c>
      <c r="F13" s="385"/>
      <c r="G13" s="386"/>
      <c r="H13" s="387"/>
      <c r="I13" s="385"/>
    </row>
    <row r="14" spans="2:9" s="388" customFormat="1" ht="33" customHeight="1" x14ac:dyDescent="0.2">
      <c r="B14" s="716"/>
      <c r="C14" s="382" t="s">
        <v>1220</v>
      </c>
      <c r="D14" s="389">
        <v>76755983.150000006</v>
      </c>
      <c r="E14" s="716"/>
      <c r="G14" s="386"/>
      <c r="H14" s="387"/>
      <c r="I14" s="385"/>
    </row>
    <row r="15" spans="2:9" s="388" customFormat="1" ht="48.75" customHeight="1" x14ac:dyDescent="0.25">
      <c r="B15" s="382" t="s">
        <v>1218</v>
      </c>
      <c r="C15" s="382" t="s">
        <v>1221</v>
      </c>
      <c r="D15" s="384">
        <v>1216900</v>
      </c>
      <c r="E15" s="382" t="s">
        <v>1222</v>
      </c>
      <c r="G15" s="386"/>
      <c r="H15" s="387"/>
      <c r="I15" s="385"/>
    </row>
    <row r="16" spans="2:9" s="388" customFormat="1" ht="24" customHeight="1" x14ac:dyDescent="0.2">
      <c r="B16" s="715" t="s">
        <v>1223</v>
      </c>
      <c r="C16" s="382" t="s">
        <v>1224</v>
      </c>
      <c r="D16" s="389">
        <v>1794000</v>
      </c>
      <c r="E16" s="715" t="s">
        <v>1225</v>
      </c>
      <c r="G16" s="386"/>
      <c r="H16" s="387"/>
      <c r="I16" s="385"/>
    </row>
    <row r="17" spans="1:11" s="388" customFormat="1" x14ac:dyDescent="0.2">
      <c r="B17" s="716"/>
      <c r="C17" s="382" t="s">
        <v>1226</v>
      </c>
      <c r="D17" s="389">
        <v>1495000</v>
      </c>
      <c r="E17" s="716"/>
      <c r="G17" s="386"/>
      <c r="H17" s="387"/>
      <c r="I17" s="385"/>
    </row>
    <row r="18" spans="1:11" s="388" customFormat="1" x14ac:dyDescent="0.25">
      <c r="B18" s="382" t="s">
        <v>1223</v>
      </c>
      <c r="C18" s="382" t="s">
        <v>1227</v>
      </c>
      <c r="D18" s="384">
        <v>35511483</v>
      </c>
      <c r="E18" s="382" t="s">
        <v>1141</v>
      </c>
      <c r="G18" s="386"/>
      <c r="H18" s="387"/>
      <c r="I18" s="385"/>
    </row>
    <row r="19" spans="1:11" s="388" customFormat="1" ht="25.5" x14ac:dyDescent="0.2">
      <c r="B19" s="715" t="s">
        <v>1066</v>
      </c>
      <c r="C19" s="382" t="s">
        <v>1228</v>
      </c>
      <c r="D19" s="389">
        <v>519538.63</v>
      </c>
      <c r="E19" s="715" t="s">
        <v>1229</v>
      </c>
      <c r="G19" s="386"/>
      <c r="H19" s="387"/>
      <c r="I19" s="385"/>
    </row>
    <row r="20" spans="1:11" s="388" customFormat="1" x14ac:dyDescent="0.2">
      <c r="B20" s="716"/>
      <c r="C20" s="382" t="s">
        <v>1230</v>
      </c>
      <c r="D20" s="389">
        <f>483129.51+2980461.37</f>
        <v>3463590.88</v>
      </c>
      <c r="E20" s="716"/>
      <c r="G20" s="386"/>
      <c r="H20" s="387"/>
      <c r="I20" s="385"/>
    </row>
    <row r="21" spans="1:11" s="388" customFormat="1" ht="39" customHeight="1" x14ac:dyDescent="0.25">
      <c r="B21" s="382" t="s">
        <v>1231</v>
      </c>
      <c r="C21" s="383" t="s">
        <v>1096</v>
      </c>
      <c r="D21" s="384">
        <v>2515292</v>
      </c>
      <c r="E21" s="382" t="s">
        <v>1232</v>
      </c>
      <c r="G21" s="386"/>
      <c r="H21" s="387"/>
      <c r="I21" s="385"/>
    </row>
    <row r="22" spans="1:11" s="388" customFormat="1" ht="25.5" x14ac:dyDescent="0.25">
      <c r="B22" s="382" t="s">
        <v>1231</v>
      </c>
      <c r="C22" s="382" t="s">
        <v>1233</v>
      </c>
      <c r="D22" s="384">
        <v>181260</v>
      </c>
      <c r="E22" s="382" t="s">
        <v>1234</v>
      </c>
      <c r="G22" s="386"/>
      <c r="H22" s="387"/>
      <c r="I22" s="385"/>
    </row>
    <row r="23" spans="1:11" s="388" customFormat="1" x14ac:dyDescent="0.2">
      <c r="B23" s="382"/>
      <c r="C23" s="390" t="s">
        <v>8</v>
      </c>
      <c r="D23" s="391">
        <f>SUM(D6:D22)</f>
        <v>492384784.5200001</v>
      </c>
      <c r="E23" s="382"/>
      <c r="G23" s="386"/>
      <c r="H23" s="387"/>
      <c r="I23" s="385"/>
    </row>
    <row r="24" spans="1:11" s="378" customFormat="1" x14ac:dyDescent="0.2">
      <c r="A24" s="376"/>
      <c r="B24" s="376"/>
      <c r="C24" s="714"/>
      <c r="D24" s="714"/>
      <c r="E24" s="376"/>
      <c r="F24" s="376"/>
      <c r="G24" s="377"/>
      <c r="H24" s="392"/>
      <c r="J24" s="376"/>
      <c r="K24" s="376"/>
    </row>
    <row r="25" spans="1:11" s="378" customFormat="1" x14ac:dyDescent="0.2">
      <c r="A25" s="376"/>
      <c r="B25" s="376"/>
      <c r="C25" s="376"/>
      <c r="D25" s="377"/>
      <c r="E25" s="376"/>
      <c r="F25" s="376"/>
      <c r="G25" s="377"/>
      <c r="H25" s="392"/>
      <c r="J25" s="376"/>
      <c r="K25" s="376"/>
    </row>
    <row r="26" spans="1:11" s="378" customFormat="1" x14ac:dyDescent="0.2">
      <c r="A26" s="376"/>
      <c r="B26" s="376"/>
      <c r="C26" s="376"/>
      <c r="D26" s="377"/>
      <c r="E26" s="376"/>
      <c r="F26" s="376"/>
      <c r="G26" s="377"/>
      <c r="H26" s="392"/>
      <c r="J26" s="376"/>
      <c r="K26" s="376"/>
    </row>
  </sheetData>
  <mergeCells count="11">
    <mergeCell ref="C1:D1"/>
    <mergeCell ref="C4:D4"/>
    <mergeCell ref="C24:D24"/>
    <mergeCell ref="B2:E2"/>
    <mergeCell ref="B3:E3"/>
    <mergeCell ref="B13:B14"/>
    <mergeCell ref="B16:B17"/>
    <mergeCell ref="E16:E17"/>
    <mergeCell ref="B19:B20"/>
    <mergeCell ref="E19:E20"/>
    <mergeCell ref="E13:E14"/>
  </mergeCells>
  <printOptions horizontalCentered="1"/>
  <pageMargins left="0.11811023622047245" right="0.11811023622047245" top="0.94488188976377963" bottom="0.74803149606299213"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88"/>
  <sheetViews>
    <sheetView showGridLines="0" topLeftCell="G1" zoomScaleNormal="100" workbookViewId="0">
      <pane xSplit="1" ySplit="3" topLeftCell="H176" activePane="bottomRight" state="frozen"/>
      <selection activeCell="G1" sqref="G1"/>
      <selection pane="topRight" activeCell="H1" sqref="H1"/>
      <selection pane="bottomLeft" activeCell="G6" sqref="G6"/>
      <selection pane="bottomRight" activeCell="Z183" sqref="Z183:Z184"/>
    </sheetView>
  </sheetViews>
  <sheetFormatPr baseColWidth="10" defaultRowHeight="13.5" x14ac:dyDescent="0.25"/>
  <cols>
    <col min="1" max="1" width="6.28515625" style="125" customWidth="1"/>
    <col min="2" max="2" width="20.5703125" style="122" customWidth="1"/>
    <col min="3" max="3" width="14" style="122" customWidth="1"/>
    <col min="4" max="4" width="15.85546875" style="122" customWidth="1"/>
    <col min="5" max="5" width="26.42578125" style="122" customWidth="1"/>
    <col min="6" max="6" width="20.5703125" style="122" customWidth="1"/>
    <col min="7" max="7" width="12.28515625" style="123" customWidth="1"/>
    <col min="8" max="8" width="19.85546875" style="124" customWidth="1"/>
    <col min="9" max="9" width="20.5703125" style="123" hidden="1" customWidth="1"/>
    <col min="10" max="10" width="18" style="123" hidden="1" customWidth="1"/>
    <col min="11" max="11" width="15" style="123" hidden="1" customWidth="1"/>
    <col min="12" max="24" width="19.42578125" style="123" hidden="1" customWidth="1"/>
    <col min="25" max="27" width="20.85546875" style="123" customWidth="1"/>
    <col min="28" max="28" width="21.28515625" style="123" customWidth="1"/>
    <col min="29" max="29" width="20.85546875" style="123" customWidth="1"/>
    <col min="30" max="30" width="10.85546875" style="125" customWidth="1"/>
    <col min="31" max="31" width="11.140625" style="147" customWidth="1"/>
    <col min="32" max="32" width="17.7109375" style="126" customWidth="1"/>
    <col min="33" max="33" width="11.7109375" style="147" customWidth="1"/>
    <col min="34" max="34" width="18.42578125" style="147" customWidth="1"/>
    <col min="35" max="35" width="11.28515625" style="147" customWidth="1"/>
    <col min="36" max="37" width="21.42578125" style="147" customWidth="1"/>
    <col min="38" max="16384" width="11.42578125" style="125"/>
  </cols>
  <sheetData>
    <row r="1" spans="2:37" ht="8.25" customHeight="1" x14ac:dyDescent="0.25">
      <c r="AE1" s="125"/>
      <c r="AG1" s="125"/>
      <c r="AH1" s="125"/>
      <c r="AI1" s="125"/>
      <c r="AJ1" s="125"/>
      <c r="AK1" s="125"/>
    </row>
    <row r="2" spans="2:37" ht="8.25" customHeight="1" x14ac:dyDescent="0.25">
      <c r="AE2" s="125"/>
      <c r="AG2" s="125"/>
      <c r="AH2" s="125"/>
      <c r="AI2" s="125"/>
      <c r="AJ2" s="125"/>
      <c r="AK2" s="125"/>
    </row>
    <row r="3" spans="2:37" ht="64.5" customHeight="1" x14ac:dyDescent="0.25">
      <c r="B3" s="127" t="s">
        <v>727</v>
      </c>
      <c r="C3" s="127" t="s">
        <v>728</v>
      </c>
      <c r="D3" s="127" t="s">
        <v>729</v>
      </c>
      <c r="E3" s="127" t="s">
        <v>730</v>
      </c>
      <c r="F3" s="127" t="s">
        <v>731</v>
      </c>
      <c r="G3" s="127" t="s">
        <v>3</v>
      </c>
      <c r="H3" s="128" t="s">
        <v>732</v>
      </c>
      <c r="I3" s="127" t="s">
        <v>733</v>
      </c>
      <c r="J3" s="127" t="s">
        <v>734</v>
      </c>
      <c r="K3" s="127" t="s">
        <v>735</v>
      </c>
      <c r="L3" s="127" t="s">
        <v>1097</v>
      </c>
      <c r="M3" s="127" t="s">
        <v>1147</v>
      </c>
      <c r="N3" s="127" t="s">
        <v>1148</v>
      </c>
      <c r="O3" s="127" t="s">
        <v>1149</v>
      </c>
      <c r="P3" s="127" t="s">
        <v>1150</v>
      </c>
      <c r="Q3" s="127" t="s">
        <v>1151</v>
      </c>
      <c r="R3" s="127" t="s">
        <v>1152</v>
      </c>
      <c r="S3" s="127" t="s">
        <v>1153</v>
      </c>
      <c r="T3" s="127" t="s">
        <v>1154</v>
      </c>
      <c r="U3" s="127" t="s">
        <v>1155</v>
      </c>
      <c r="V3" s="127" t="s">
        <v>1156</v>
      </c>
      <c r="W3" s="127" t="s">
        <v>1157</v>
      </c>
      <c r="X3" s="127" t="s">
        <v>1158</v>
      </c>
      <c r="Y3" s="127" t="s">
        <v>1098</v>
      </c>
      <c r="Z3" s="127" t="s">
        <v>162</v>
      </c>
      <c r="AA3" s="127" t="s">
        <v>195</v>
      </c>
      <c r="AB3" s="127" t="s">
        <v>736</v>
      </c>
      <c r="AC3" s="127" t="s">
        <v>737</v>
      </c>
      <c r="AD3" s="127" t="s">
        <v>1159</v>
      </c>
      <c r="AE3" s="127" t="s">
        <v>738</v>
      </c>
      <c r="AF3" s="127" t="s">
        <v>739</v>
      </c>
      <c r="AG3" s="127" t="s">
        <v>740</v>
      </c>
      <c r="AH3" s="127" t="s">
        <v>741</v>
      </c>
      <c r="AI3" s="127" t="s">
        <v>742</v>
      </c>
      <c r="AJ3" s="127" t="s">
        <v>743</v>
      </c>
      <c r="AK3" s="127" t="s">
        <v>744</v>
      </c>
    </row>
    <row r="4" spans="2:37" ht="43.5" hidden="1" customHeight="1" x14ac:dyDescent="0.25">
      <c r="B4" s="129" t="s">
        <v>745</v>
      </c>
      <c r="C4" s="130" t="s">
        <v>746</v>
      </c>
      <c r="D4" s="130" t="s">
        <v>746</v>
      </c>
      <c r="E4" s="129" t="s">
        <v>747</v>
      </c>
      <c r="F4" s="131">
        <v>43831</v>
      </c>
      <c r="G4" s="129" t="s">
        <v>1099</v>
      </c>
      <c r="H4" s="132" t="s">
        <v>748</v>
      </c>
      <c r="I4" s="133">
        <v>162823800</v>
      </c>
      <c r="J4" s="133"/>
      <c r="K4" s="133">
        <v>-5500000</v>
      </c>
      <c r="L4" s="133"/>
      <c r="M4" s="133"/>
      <c r="N4" s="133"/>
      <c r="O4" s="133"/>
      <c r="P4" s="133"/>
      <c r="Q4" s="133"/>
      <c r="R4" s="133"/>
      <c r="S4" s="133"/>
      <c r="T4" s="133"/>
      <c r="U4" s="133"/>
      <c r="V4" s="133">
        <v>-1300000</v>
      </c>
      <c r="W4" s="133"/>
      <c r="X4" s="133"/>
      <c r="Y4" s="133">
        <f>SUM(Tabla2[[#This Row],[Monto Aprobado Escenario 6]:[Modificación 07-2020]])</f>
        <v>156023800</v>
      </c>
      <c r="Z4" s="133"/>
      <c r="AA4" s="133"/>
      <c r="AB4" s="133">
        <v>151163495</v>
      </c>
      <c r="AC4" s="133">
        <f>+Tabla2[[#This Row],[PRESUPUESTO TOTAL AJUSTADO]]-Tabla2[[#This Row],[Reservas]]-Tabla2[[#This Row],[Compromisos]]-Tabla2[[#This Row],[Ejecutado]]</f>
        <v>4860305</v>
      </c>
      <c r="AD4" s="133" t="s">
        <v>749</v>
      </c>
      <c r="AE4" s="129" t="s">
        <v>750</v>
      </c>
      <c r="AF4" s="132" t="s">
        <v>24</v>
      </c>
      <c r="AG4" s="129" t="s">
        <v>751</v>
      </c>
      <c r="AH4" s="132" t="s">
        <v>752</v>
      </c>
      <c r="AI4" s="129" t="s">
        <v>753</v>
      </c>
      <c r="AJ4" s="129" t="s">
        <v>754</v>
      </c>
      <c r="AK4" s="129" t="s">
        <v>746</v>
      </c>
    </row>
    <row r="5" spans="2:37" ht="55.5" hidden="1" customHeight="1" x14ac:dyDescent="0.25">
      <c r="B5" s="129" t="s">
        <v>755</v>
      </c>
      <c r="C5" s="130" t="s">
        <v>746</v>
      </c>
      <c r="D5" s="130" t="s">
        <v>746</v>
      </c>
      <c r="E5" s="129" t="s">
        <v>756</v>
      </c>
      <c r="F5" s="131">
        <v>43831</v>
      </c>
      <c r="G5" s="129" t="s">
        <v>1099</v>
      </c>
      <c r="H5" s="132" t="s">
        <v>748</v>
      </c>
      <c r="I5" s="133">
        <v>222746268</v>
      </c>
      <c r="J5" s="133"/>
      <c r="K5" s="133">
        <v>-3250000</v>
      </c>
      <c r="L5" s="133"/>
      <c r="M5" s="133"/>
      <c r="N5" s="133"/>
      <c r="O5" s="133"/>
      <c r="P5" s="133">
        <v>-8777803.3300000001</v>
      </c>
      <c r="Q5" s="133">
        <v>-1000000</v>
      </c>
      <c r="R5" s="133"/>
      <c r="S5" s="133"/>
      <c r="T5" s="133"/>
      <c r="U5" s="133"/>
      <c r="V5" s="133"/>
      <c r="W5" s="133"/>
      <c r="X5" s="133"/>
      <c r="Y5" s="133">
        <f>SUM(Tabla2[[#This Row],[Monto Aprobado Escenario 6]:[Modificación 07-2020]])</f>
        <v>209718464.66999999</v>
      </c>
      <c r="Z5" s="133"/>
      <c r="AA5" s="133"/>
      <c r="AB5" s="133">
        <v>200259533.09</v>
      </c>
      <c r="AC5" s="133">
        <f>+Tabla2[[#This Row],[PRESUPUESTO TOTAL AJUSTADO]]-Tabla2[[#This Row],[Reservas]]-Tabla2[[#This Row],[Compromisos]]-Tabla2[[#This Row],[Ejecutado]]</f>
        <v>9458931.5799999833</v>
      </c>
      <c r="AD5" s="133" t="s">
        <v>757</v>
      </c>
      <c r="AE5" s="129" t="s">
        <v>755</v>
      </c>
      <c r="AF5" s="132" t="s">
        <v>24</v>
      </c>
      <c r="AG5" s="129" t="s">
        <v>758</v>
      </c>
      <c r="AH5" s="132" t="s">
        <v>759</v>
      </c>
      <c r="AI5" s="129" t="s">
        <v>753</v>
      </c>
      <c r="AJ5" s="129" t="s">
        <v>754</v>
      </c>
      <c r="AK5" s="129" t="s">
        <v>746</v>
      </c>
    </row>
    <row r="6" spans="2:37" ht="43.5" hidden="1" customHeight="1" x14ac:dyDescent="0.25">
      <c r="B6" s="129" t="s">
        <v>745</v>
      </c>
      <c r="C6" s="130" t="s">
        <v>746</v>
      </c>
      <c r="D6" s="130" t="s">
        <v>746</v>
      </c>
      <c r="E6" s="129" t="s">
        <v>747</v>
      </c>
      <c r="F6" s="131">
        <v>43831</v>
      </c>
      <c r="G6" s="129" t="s">
        <v>1099</v>
      </c>
      <c r="H6" s="132" t="s">
        <v>760</v>
      </c>
      <c r="I6" s="133">
        <v>500000</v>
      </c>
      <c r="J6" s="133"/>
      <c r="K6" s="133"/>
      <c r="L6" s="133"/>
      <c r="M6" s="133"/>
      <c r="N6" s="133"/>
      <c r="O6" s="133"/>
      <c r="P6" s="133"/>
      <c r="Q6" s="133"/>
      <c r="R6" s="133"/>
      <c r="S6" s="133"/>
      <c r="T6" s="133"/>
      <c r="U6" s="133"/>
      <c r="V6" s="133"/>
      <c r="W6" s="133"/>
      <c r="X6" s="133"/>
      <c r="Y6" s="133">
        <f>SUM(Tabla2[[#This Row],[Monto Aprobado Escenario 6]:[Modificación 07-2020]])</f>
        <v>500000</v>
      </c>
      <c r="Z6" s="133"/>
      <c r="AA6" s="133"/>
      <c r="AB6" s="133">
        <v>0</v>
      </c>
      <c r="AC6" s="133">
        <f>+Tabla2[[#This Row],[PRESUPUESTO TOTAL AJUSTADO]]-Tabla2[[#This Row],[Reservas]]-Tabla2[[#This Row],[Compromisos]]-Tabla2[[#This Row],[Ejecutado]]</f>
        <v>500000</v>
      </c>
      <c r="AD6" s="133" t="s">
        <v>749</v>
      </c>
      <c r="AE6" s="129" t="s">
        <v>750</v>
      </c>
      <c r="AF6" s="132" t="s">
        <v>24</v>
      </c>
      <c r="AG6" s="129" t="s">
        <v>751</v>
      </c>
      <c r="AH6" s="132" t="s">
        <v>752</v>
      </c>
      <c r="AI6" s="129" t="s">
        <v>753</v>
      </c>
      <c r="AJ6" s="129" t="s">
        <v>754</v>
      </c>
      <c r="AK6" s="129"/>
    </row>
    <row r="7" spans="2:37" ht="43.5" hidden="1" customHeight="1" x14ac:dyDescent="0.25">
      <c r="B7" s="129" t="s">
        <v>755</v>
      </c>
      <c r="C7" s="130" t="s">
        <v>746</v>
      </c>
      <c r="D7" s="130" t="s">
        <v>746</v>
      </c>
      <c r="E7" s="129" t="s">
        <v>756</v>
      </c>
      <c r="F7" s="131">
        <v>43831</v>
      </c>
      <c r="G7" s="129" t="s">
        <v>1099</v>
      </c>
      <c r="H7" s="132" t="s">
        <v>760</v>
      </c>
      <c r="I7" s="133">
        <v>500000</v>
      </c>
      <c r="J7" s="133">
        <v>1000000</v>
      </c>
      <c r="K7" s="133"/>
      <c r="L7" s="133"/>
      <c r="M7" s="133"/>
      <c r="N7" s="133"/>
      <c r="O7" s="133"/>
      <c r="P7" s="133"/>
      <c r="Q7" s="133"/>
      <c r="R7" s="133"/>
      <c r="S7" s="133"/>
      <c r="T7" s="133"/>
      <c r="U7" s="133"/>
      <c r="V7" s="133"/>
      <c r="W7" s="133"/>
      <c r="X7" s="133"/>
      <c r="Y7" s="133">
        <f>SUM(Tabla2[[#This Row],[Monto Aprobado Escenario 6]:[Modificación 07-2020]])</f>
        <v>1500000</v>
      </c>
      <c r="Z7" s="133"/>
      <c r="AA7" s="133"/>
      <c r="AB7" s="133">
        <v>271983.2</v>
      </c>
      <c r="AC7" s="133">
        <f>+Tabla2[[#This Row],[PRESUPUESTO TOTAL AJUSTADO]]-Tabla2[[#This Row],[Reservas]]-Tabla2[[#This Row],[Compromisos]]-Tabla2[[#This Row],[Ejecutado]]</f>
        <v>1228016.8</v>
      </c>
      <c r="AD7" s="133" t="s">
        <v>757</v>
      </c>
      <c r="AE7" s="129" t="s">
        <v>755</v>
      </c>
      <c r="AF7" s="132" t="s">
        <v>24</v>
      </c>
      <c r="AG7" s="129" t="s">
        <v>758</v>
      </c>
      <c r="AH7" s="132" t="s">
        <v>759</v>
      </c>
      <c r="AI7" s="129" t="s">
        <v>753</v>
      </c>
      <c r="AJ7" s="129" t="s">
        <v>754</v>
      </c>
      <c r="AK7" s="129"/>
    </row>
    <row r="8" spans="2:37" ht="43.5" hidden="1" customHeight="1" x14ac:dyDescent="0.25">
      <c r="B8" s="129"/>
      <c r="C8" s="130"/>
      <c r="D8" s="130"/>
      <c r="E8" s="129"/>
      <c r="F8" s="131">
        <v>43831</v>
      </c>
      <c r="G8" s="129" t="s">
        <v>1099</v>
      </c>
      <c r="H8" s="132" t="s">
        <v>761</v>
      </c>
      <c r="I8" s="133">
        <v>0</v>
      </c>
      <c r="J8" s="133">
        <v>1000000</v>
      </c>
      <c r="K8" s="133"/>
      <c r="L8" s="133"/>
      <c r="M8" s="133"/>
      <c r="N8" s="133"/>
      <c r="O8" s="133"/>
      <c r="P8" s="133"/>
      <c r="Q8" s="133"/>
      <c r="R8" s="133"/>
      <c r="S8" s="133"/>
      <c r="T8" s="133"/>
      <c r="U8" s="133"/>
      <c r="V8" s="133"/>
      <c r="W8" s="133"/>
      <c r="X8" s="133"/>
      <c r="Y8" s="133">
        <f>SUM(Tabla2[[#This Row],[Monto Aprobado Escenario 6]:[Modificación 07-2020]])</f>
        <v>1000000</v>
      </c>
      <c r="Z8" s="133"/>
      <c r="AA8" s="133"/>
      <c r="AB8" s="133">
        <v>202893.93</v>
      </c>
      <c r="AC8" s="133">
        <f>+Tabla2[[#This Row],[PRESUPUESTO TOTAL AJUSTADO]]-Tabla2[[#This Row],[Reservas]]-Tabla2[[#This Row],[Compromisos]]-Tabla2[[#This Row],[Ejecutado]]</f>
        <v>797106.07000000007</v>
      </c>
      <c r="AD8" s="133" t="s">
        <v>749</v>
      </c>
      <c r="AE8" s="129" t="s">
        <v>750</v>
      </c>
      <c r="AF8" s="132" t="s">
        <v>24</v>
      </c>
      <c r="AG8" s="129" t="s">
        <v>751</v>
      </c>
      <c r="AH8" s="132" t="s">
        <v>752</v>
      </c>
      <c r="AI8" s="129" t="s">
        <v>753</v>
      </c>
      <c r="AJ8" s="129" t="s">
        <v>754</v>
      </c>
      <c r="AK8" s="129"/>
    </row>
    <row r="9" spans="2:37" ht="43.5" hidden="1" customHeight="1" x14ac:dyDescent="0.25">
      <c r="B9" s="129"/>
      <c r="C9" s="130"/>
      <c r="D9" s="130"/>
      <c r="E9" s="129"/>
      <c r="F9" s="131"/>
      <c r="G9" s="129" t="s">
        <v>1099</v>
      </c>
      <c r="H9" s="132" t="s">
        <v>761</v>
      </c>
      <c r="I9" s="133">
        <v>0</v>
      </c>
      <c r="J9" s="133">
        <v>3000000</v>
      </c>
      <c r="K9" s="133"/>
      <c r="L9" s="133"/>
      <c r="M9" s="133"/>
      <c r="N9" s="133"/>
      <c r="O9" s="133"/>
      <c r="P9" s="133"/>
      <c r="Q9" s="133"/>
      <c r="R9" s="133"/>
      <c r="S9" s="133"/>
      <c r="T9" s="133"/>
      <c r="U9" s="133"/>
      <c r="V9" s="133"/>
      <c r="W9" s="133"/>
      <c r="X9" s="133"/>
      <c r="Y9" s="133">
        <f>SUM(Tabla2[[#This Row],[Monto Aprobado Escenario 6]:[Modificación 07-2020]])</f>
        <v>3000000</v>
      </c>
      <c r="Z9" s="133"/>
      <c r="AA9" s="133"/>
      <c r="AB9" s="133">
        <v>2575321.0699999998</v>
      </c>
      <c r="AC9" s="133">
        <f>+Tabla2[[#This Row],[PRESUPUESTO TOTAL AJUSTADO]]-Tabla2[[#This Row],[Reservas]]-Tabla2[[#This Row],[Compromisos]]-Tabla2[[#This Row],[Ejecutado]]</f>
        <v>424678.93000000017</v>
      </c>
      <c r="AD9" s="133" t="s">
        <v>757</v>
      </c>
      <c r="AE9" s="129" t="s">
        <v>755</v>
      </c>
      <c r="AF9" s="132" t="s">
        <v>24</v>
      </c>
      <c r="AG9" s="129" t="s">
        <v>758</v>
      </c>
      <c r="AH9" s="132" t="s">
        <v>759</v>
      </c>
      <c r="AI9" s="129" t="s">
        <v>753</v>
      </c>
      <c r="AJ9" s="129" t="s">
        <v>754</v>
      </c>
      <c r="AK9" s="129"/>
    </row>
    <row r="10" spans="2:37" ht="135" hidden="1" x14ac:dyDescent="0.25">
      <c r="B10" s="134" t="s">
        <v>762</v>
      </c>
      <c r="C10" s="129" t="s">
        <v>763</v>
      </c>
      <c r="D10" s="129" t="s">
        <v>763</v>
      </c>
      <c r="E10" s="129" t="s">
        <v>747</v>
      </c>
      <c r="F10" s="131">
        <v>43831</v>
      </c>
      <c r="G10" s="129" t="s">
        <v>1099</v>
      </c>
      <c r="H10" s="132" t="s">
        <v>764</v>
      </c>
      <c r="I10" s="133">
        <v>12000000</v>
      </c>
      <c r="J10" s="133"/>
      <c r="K10" s="133"/>
      <c r="L10" s="133"/>
      <c r="M10" s="133"/>
      <c r="N10" s="133"/>
      <c r="O10" s="133"/>
      <c r="P10" s="133"/>
      <c r="Q10" s="133"/>
      <c r="R10" s="133"/>
      <c r="S10" s="133"/>
      <c r="T10" s="133"/>
      <c r="U10" s="133"/>
      <c r="V10" s="133"/>
      <c r="W10" s="133"/>
      <c r="X10" s="133"/>
      <c r="Y10" s="133">
        <f>SUM(Tabla2[[#This Row],[Monto Aprobado Escenario 6]:[Modificación 07-2020]])</f>
        <v>12000000</v>
      </c>
      <c r="Z10" s="133"/>
      <c r="AA10" s="133"/>
      <c r="AB10" s="133">
        <v>8207343.7300000004</v>
      </c>
      <c r="AC10" s="133">
        <f>+Tabla2[[#This Row],[PRESUPUESTO TOTAL AJUSTADO]]-Tabla2[[#This Row],[Reservas]]-Tabla2[[#This Row],[Compromisos]]-Tabla2[[#This Row],[Ejecutado]]</f>
        <v>3792656.2699999996</v>
      </c>
      <c r="AD10" s="133" t="s">
        <v>757</v>
      </c>
      <c r="AE10" s="129" t="s">
        <v>765</v>
      </c>
      <c r="AF10" s="132" t="s">
        <v>24</v>
      </c>
      <c r="AG10" s="129" t="s">
        <v>766</v>
      </c>
      <c r="AH10" s="129" t="s">
        <v>767</v>
      </c>
      <c r="AI10" s="129" t="s">
        <v>766</v>
      </c>
      <c r="AJ10" s="129" t="s">
        <v>768</v>
      </c>
      <c r="AK10" s="129" t="s">
        <v>769</v>
      </c>
    </row>
    <row r="11" spans="2:37" ht="43.5" hidden="1" customHeight="1" x14ac:dyDescent="0.25">
      <c r="B11" s="129" t="s">
        <v>745</v>
      </c>
      <c r="C11" s="130" t="s">
        <v>746</v>
      </c>
      <c r="D11" s="130" t="s">
        <v>746</v>
      </c>
      <c r="E11" s="129" t="s">
        <v>747</v>
      </c>
      <c r="F11" s="131">
        <v>43831</v>
      </c>
      <c r="G11" s="129" t="s">
        <v>1099</v>
      </c>
      <c r="H11" s="132" t="s">
        <v>770</v>
      </c>
      <c r="I11" s="133">
        <v>70589887</v>
      </c>
      <c r="J11" s="133"/>
      <c r="K11" s="133"/>
      <c r="L11" s="133"/>
      <c r="M11" s="133"/>
      <c r="N11" s="133"/>
      <c r="O11" s="133"/>
      <c r="P11" s="133"/>
      <c r="Q11" s="133">
        <v>-2000000</v>
      </c>
      <c r="R11" s="133"/>
      <c r="S11" s="133"/>
      <c r="T11" s="133"/>
      <c r="U11" s="133"/>
      <c r="V11" s="133"/>
      <c r="W11" s="133"/>
      <c r="X11" s="133"/>
      <c r="Y11" s="133">
        <f>SUM(Tabla2[[#This Row],[Monto Aprobado Escenario 6]:[Modificación 07-2020]])</f>
        <v>68589887</v>
      </c>
      <c r="Z11" s="133"/>
      <c r="AA11" s="133"/>
      <c r="AB11" s="133">
        <v>64651029.100000001</v>
      </c>
      <c r="AC11" s="133">
        <f>+Tabla2[[#This Row],[PRESUPUESTO TOTAL AJUSTADO]]-Tabla2[[#This Row],[Reservas]]-Tabla2[[#This Row],[Compromisos]]-Tabla2[[#This Row],[Ejecutado]]</f>
        <v>3938857.8999999985</v>
      </c>
      <c r="AD11" s="133" t="s">
        <v>749</v>
      </c>
      <c r="AE11" s="129" t="s">
        <v>750</v>
      </c>
      <c r="AF11" s="132" t="s">
        <v>24</v>
      </c>
      <c r="AG11" s="129" t="s">
        <v>751</v>
      </c>
      <c r="AH11" s="132" t="s">
        <v>752</v>
      </c>
      <c r="AI11" s="129" t="s">
        <v>753</v>
      </c>
      <c r="AJ11" s="129" t="s">
        <v>754</v>
      </c>
      <c r="AK11" s="129" t="s">
        <v>746</v>
      </c>
    </row>
    <row r="12" spans="2:37" ht="43.5" hidden="1" customHeight="1" x14ac:dyDescent="0.25">
      <c r="B12" s="129" t="s">
        <v>755</v>
      </c>
      <c r="C12" s="130" t="s">
        <v>746</v>
      </c>
      <c r="D12" s="130" t="s">
        <v>746</v>
      </c>
      <c r="E12" s="129" t="s">
        <v>756</v>
      </c>
      <c r="F12" s="131">
        <v>43831</v>
      </c>
      <c r="G12" s="129" t="s">
        <v>1099</v>
      </c>
      <c r="H12" s="132" t="s">
        <v>770</v>
      </c>
      <c r="I12" s="133">
        <v>58351936</v>
      </c>
      <c r="J12" s="133"/>
      <c r="K12" s="133">
        <v>-1000000</v>
      </c>
      <c r="L12" s="133"/>
      <c r="M12" s="133"/>
      <c r="N12" s="133"/>
      <c r="O12" s="133"/>
      <c r="P12" s="133">
        <v>-575604</v>
      </c>
      <c r="Q12" s="133">
        <v>4000000</v>
      </c>
      <c r="R12" s="133"/>
      <c r="S12" s="133"/>
      <c r="T12" s="133"/>
      <c r="U12" s="133"/>
      <c r="V12" s="133">
        <v>1300000</v>
      </c>
      <c r="W12" s="133"/>
      <c r="X12" s="133"/>
      <c r="Y12" s="133">
        <f>SUM(Tabla2[[#This Row],[Monto Aprobado Escenario 6]:[Modificación 07-2020]])</f>
        <v>62076332</v>
      </c>
      <c r="Z12" s="133"/>
      <c r="AA12" s="133"/>
      <c r="AB12" s="133">
        <v>60205496.5</v>
      </c>
      <c r="AC12" s="133">
        <f>+Tabla2[[#This Row],[PRESUPUESTO TOTAL AJUSTADO]]-Tabla2[[#This Row],[Reservas]]-Tabla2[[#This Row],[Compromisos]]-Tabla2[[#This Row],[Ejecutado]]</f>
        <v>1870835.5</v>
      </c>
      <c r="AD12" s="133" t="s">
        <v>757</v>
      </c>
      <c r="AE12" s="129" t="s">
        <v>755</v>
      </c>
      <c r="AF12" s="132" t="s">
        <v>24</v>
      </c>
      <c r="AG12" s="129" t="s">
        <v>758</v>
      </c>
      <c r="AH12" s="132" t="s">
        <v>759</v>
      </c>
      <c r="AI12" s="129" t="s">
        <v>753</v>
      </c>
      <c r="AJ12" s="129" t="s">
        <v>754</v>
      </c>
      <c r="AK12" s="129" t="s">
        <v>746</v>
      </c>
    </row>
    <row r="13" spans="2:37" ht="43.5" hidden="1" customHeight="1" x14ac:dyDescent="0.25">
      <c r="B13" s="129" t="s">
        <v>745</v>
      </c>
      <c r="C13" s="130" t="s">
        <v>746</v>
      </c>
      <c r="D13" s="130" t="s">
        <v>746</v>
      </c>
      <c r="E13" s="129" t="s">
        <v>747</v>
      </c>
      <c r="F13" s="131">
        <v>43831</v>
      </c>
      <c r="G13" s="129" t="s">
        <v>1099</v>
      </c>
      <c r="H13" s="132" t="s">
        <v>771</v>
      </c>
      <c r="I13" s="133">
        <v>75036345</v>
      </c>
      <c r="J13" s="133"/>
      <c r="K13" s="133">
        <v>-1000000</v>
      </c>
      <c r="L13" s="133"/>
      <c r="M13" s="133"/>
      <c r="N13" s="133"/>
      <c r="O13" s="133"/>
      <c r="P13" s="133"/>
      <c r="Q13" s="133">
        <v>600000</v>
      </c>
      <c r="R13" s="133"/>
      <c r="S13" s="133"/>
      <c r="T13" s="133"/>
      <c r="U13" s="133"/>
      <c r="V13" s="133"/>
      <c r="W13" s="133"/>
      <c r="X13" s="133"/>
      <c r="Y13" s="133">
        <f>SUM(Tabla2[[#This Row],[Monto Aprobado Escenario 6]:[Modificación 07-2020]])</f>
        <v>74636345</v>
      </c>
      <c r="Z13" s="133"/>
      <c r="AA13" s="133"/>
      <c r="AB13" s="133">
        <v>72959764.75</v>
      </c>
      <c r="AC13" s="133">
        <f>+Tabla2[[#This Row],[PRESUPUESTO TOTAL AJUSTADO]]-Tabla2[[#This Row],[Reservas]]-Tabla2[[#This Row],[Compromisos]]-Tabla2[[#This Row],[Ejecutado]]</f>
        <v>1676580.25</v>
      </c>
      <c r="AD13" s="133" t="s">
        <v>749</v>
      </c>
      <c r="AE13" s="129" t="s">
        <v>750</v>
      </c>
      <c r="AF13" s="132" t="s">
        <v>24</v>
      </c>
      <c r="AG13" s="129" t="s">
        <v>751</v>
      </c>
      <c r="AH13" s="132" t="s">
        <v>752</v>
      </c>
      <c r="AI13" s="129" t="s">
        <v>753</v>
      </c>
      <c r="AJ13" s="129" t="s">
        <v>754</v>
      </c>
      <c r="AK13" s="129" t="s">
        <v>746</v>
      </c>
    </row>
    <row r="14" spans="2:37" ht="43.5" hidden="1" customHeight="1" x14ac:dyDescent="0.25">
      <c r="B14" s="129" t="s">
        <v>755</v>
      </c>
      <c r="C14" s="130" t="s">
        <v>746</v>
      </c>
      <c r="D14" s="130" t="s">
        <v>746</v>
      </c>
      <c r="E14" s="129" t="s">
        <v>756</v>
      </c>
      <c r="F14" s="131">
        <v>43831</v>
      </c>
      <c r="G14" s="129" t="s">
        <v>1099</v>
      </c>
      <c r="H14" s="132" t="s">
        <v>771</v>
      </c>
      <c r="I14" s="133">
        <v>71172120</v>
      </c>
      <c r="J14" s="133"/>
      <c r="K14" s="133">
        <v>-2000000</v>
      </c>
      <c r="L14" s="133"/>
      <c r="M14" s="133"/>
      <c r="N14" s="133"/>
      <c r="O14" s="133"/>
      <c r="P14" s="133">
        <v>-2045825.83</v>
      </c>
      <c r="Q14" s="133">
        <v>-1000000</v>
      </c>
      <c r="R14" s="133"/>
      <c r="S14" s="133"/>
      <c r="T14" s="133"/>
      <c r="U14" s="133"/>
      <c r="V14" s="133"/>
      <c r="W14" s="133"/>
      <c r="X14" s="133"/>
      <c r="Y14" s="133">
        <f>SUM(Tabla2[[#This Row],[Monto Aprobado Escenario 6]:[Modificación 07-2020]])</f>
        <v>66126294.170000002</v>
      </c>
      <c r="Z14" s="133"/>
      <c r="AA14" s="133"/>
      <c r="AB14" s="133">
        <v>63354900.57</v>
      </c>
      <c r="AC14" s="133">
        <f>+Tabla2[[#This Row],[PRESUPUESTO TOTAL AJUSTADO]]-Tabla2[[#This Row],[Reservas]]-Tabla2[[#This Row],[Compromisos]]-Tabla2[[#This Row],[Ejecutado]]</f>
        <v>2771393.6000000015</v>
      </c>
      <c r="AD14" s="133" t="s">
        <v>757</v>
      </c>
      <c r="AE14" s="129" t="s">
        <v>755</v>
      </c>
      <c r="AF14" s="132" t="s">
        <v>24</v>
      </c>
      <c r="AG14" s="129" t="s">
        <v>758</v>
      </c>
      <c r="AH14" s="132" t="s">
        <v>759</v>
      </c>
      <c r="AI14" s="129" t="s">
        <v>753</v>
      </c>
      <c r="AJ14" s="129" t="s">
        <v>754</v>
      </c>
      <c r="AK14" s="129" t="s">
        <v>746</v>
      </c>
    </row>
    <row r="15" spans="2:37" ht="43.5" hidden="1" customHeight="1" x14ac:dyDescent="0.25">
      <c r="B15" s="129" t="s">
        <v>745</v>
      </c>
      <c r="C15" s="130" t="s">
        <v>746</v>
      </c>
      <c r="D15" s="130" t="s">
        <v>746</v>
      </c>
      <c r="E15" s="129" t="s">
        <v>747</v>
      </c>
      <c r="F15" s="131">
        <v>43831</v>
      </c>
      <c r="G15" s="129" t="s">
        <v>1099</v>
      </c>
      <c r="H15" s="132" t="s">
        <v>772</v>
      </c>
      <c r="I15" s="133">
        <v>30964667.829999998</v>
      </c>
      <c r="J15" s="133"/>
      <c r="K15" s="133"/>
      <c r="L15" s="133"/>
      <c r="M15" s="133"/>
      <c r="N15" s="133"/>
      <c r="O15" s="133"/>
      <c r="P15" s="133"/>
      <c r="Q15" s="133"/>
      <c r="R15" s="133"/>
      <c r="S15" s="133"/>
      <c r="T15" s="133"/>
      <c r="U15" s="133"/>
      <c r="V15" s="133"/>
      <c r="W15" s="133"/>
      <c r="X15" s="133"/>
      <c r="Y15" s="133">
        <f>SUM(Tabla2[[#This Row],[Monto Aprobado Escenario 6]:[Modificación 07-2020]])</f>
        <v>30964667.829999998</v>
      </c>
      <c r="Z15" s="133"/>
      <c r="AA15" s="133"/>
      <c r="AB15" s="133">
        <v>28095188.989999998</v>
      </c>
      <c r="AC15" s="133">
        <f>+Tabla2[[#This Row],[PRESUPUESTO TOTAL AJUSTADO]]-Tabla2[[#This Row],[Reservas]]-Tabla2[[#This Row],[Compromisos]]-Tabla2[[#This Row],[Ejecutado]]</f>
        <v>2869478.84</v>
      </c>
      <c r="AD15" s="133" t="s">
        <v>749</v>
      </c>
      <c r="AE15" s="129" t="s">
        <v>750</v>
      </c>
      <c r="AF15" s="132" t="s">
        <v>24</v>
      </c>
      <c r="AG15" s="129" t="s">
        <v>751</v>
      </c>
      <c r="AH15" s="132" t="s">
        <v>752</v>
      </c>
      <c r="AI15" s="129" t="s">
        <v>753</v>
      </c>
      <c r="AJ15" s="129" t="s">
        <v>754</v>
      </c>
      <c r="AK15" s="129" t="s">
        <v>746</v>
      </c>
    </row>
    <row r="16" spans="2:37" ht="43.5" hidden="1" customHeight="1" x14ac:dyDescent="0.25">
      <c r="B16" s="129" t="s">
        <v>755</v>
      </c>
      <c r="C16" s="130" t="s">
        <v>746</v>
      </c>
      <c r="D16" s="130" t="s">
        <v>746</v>
      </c>
      <c r="E16" s="129" t="s">
        <v>756</v>
      </c>
      <c r="F16" s="131">
        <v>43831</v>
      </c>
      <c r="G16" s="129" t="s">
        <v>1099</v>
      </c>
      <c r="H16" s="132" t="s">
        <v>772</v>
      </c>
      <c r="I16" s="133">
        <v>34116767.420000002</v>
      </c>
      <c r="J16" s="133"/>
      <c r="K16" s="133"/>
      <c r="L16" s="133"/>
      <c r="M16" s="133"/>
      <c r="N16" s="133"/>
      <c r="O16" s="133"/>
      <c r="P16" s="133">
        <v>-969130.32</v>
      </c>
      <c r="Q16" s="133"/>
      <c r="R16" s="133"/>
      <c r="S16" s="133"/>
      <c r="T16" s="133"/>
      <c r="U16" s="133"/>
      <c r="V16" s="133">
        <v>1000000</v>
      </c>
      <c r="W16" s="133"/>
      <c r="X16" s="133"/>
      <c r="Y16" s="133">
        <f>SUM(Tabla2[[#This Row],[Monto Aprobado Escenario 6]:[Modificación 07-2020]])</f>
        <v>34147637.100000001</v>
      </c>
      <c r="Z16" s="133"/>
      <c r="AA16" s="133"/>
      <c r="AB16" s="133">
        <v>30391513.16</v>
      </c>
      <c r="AC16" s="133">
        <f>+Tabla2[[#This Row],[PRESUPUESTO TOTAL AJUSTADO]]-Tabla2[[#This Row],[Reservas]]-Tabla2[[#This Row],[Compromisos]]-Tabla2[[#This Row],[Ejecutado]]</f>
        <v>3756123.9400000013</v>
      </c>
      <c r="AD16" s="133" t="s">
        <v>757</v>
      </c>
      <c r="AE16" s="129" t="s">
        <v>755</v>
      </c>
      <c r="AF16" s="132" t="s">
        <v>24</v>
      </c>
      <c r="AG16" s="129" t="s">
        <v>758</v>
      </c>
      <c r="AH16" s="132" t="s">
        <v>759</v>
      </c>
      <c r="AI16" s="129" t="s">
        <v>753</v>
      </c>
      <c r="AJ16" s="129" t="s">
        <v>754</v>
      </c>
      <c r="AK16" s="129" t="s">
        <v>746</v>
      </c>
    </row>
    <row r="17" spans="2:37" ht="43.5" hidden="1" customHeight="1" x14ac:dyDescent="0.25">
      <c r="B17" s="129" t="s">
        <v>745</v>
      </c>
      <c r="C17" s="130" t="s">
        <v>746</v>
      </c>
      <c r="D17" s="130" t="s">
        <v>746</v>
      </c>
      <c r="E17" s="129" t="s">
        <v>747</v>
      </c>
      <c r="F17" s="131">
        <v>43831</v>
      </c>
      <c r="G17" s="129" t="s">
        <v>1099</v>
      </c>
      <c r="H17" s="132" t="s">
        <v>773</v>
      </c>
      <c r="I17" s="133">
        <v>29500000</v>
      </c>
      <c r="J17" s="133">
        <v>-3000000</v>
      </c>
      <c r="K17" s="133"/>
      <c r="L17" s="133"/>
      <c r="M17" s="133"/>
      <c r="N17" s="133"/>
      <c r="O17" s="133"/>
      <c r="P17" s="133">
        <v>-250774.8</v>
      </c>
      <c r="Q17" s="133"/>
      <c r="R17" s="133"/>
      <c r="S17" s="133"/>
      <c r="T17" s="133"/>
      <c r="U17" s="133"/>
      <c r="V17" s="133"/>
      <c r="W17" s="133"/>
      <c r="X17" s="133"/>
      <c r="Y17" s="133">
        <f>SUM(Tabla2[[#This Row],[Monto Aprobado Escenario 6]:[Modificación 07-2020]])</f>
        <v>26249225.199999999</v>
      </c>
      <c r="Z17" s="133"/>
      <c r="AA17" s="133"/>
      <c r="AB17" s="133">
        <v>26249225.199999999</v>
      </c>
      <c r="AC17" s="133">
        <f>+Tabla2[[#This Row],[PRESUPUESTO TOTAL AJUSTADO]]-Tabla2[[#This Row],[Reservas]]-Tabla2[[#This Row],[Compromisos]]-Tabla2[[#This Row],[Ejecutado]]</f>
        <v>0</v>
      </c>
      <c r="AD17" s="133" t="s">
        <v>749</v>
      </c>
      <c r="AE17" s="129" t="s">
        <v>750</v>
      </c>
      <c r="AF17" s="132" t="s">
        <v>24</v>
      </c>
      <c r="AG17" s="129" t="s">
        <v>751</v>
      </c>
      <c r="AH17" s="132" t="s">
        <v>752</v>
      </c>
      <c r="AI17" s="129" t="s">
        <v>753</v>
      </c>
      <c r="AJ17" s="129" t="s">
        <v>754</v>
      </c>
      <c r="AK17" s="129" t="s">
        <v>746</v>
      </c>
    </row>
    <row r="18" spans="2:37" ht="73.5" hidden="1" customHeight="1" x14ac:dyDescent="0.25">
      <c r="B18" s="129" t="s">
        <v>755</v>
      </c>
      <c r="C18" s="130" t="s">
        <v>746</v>
      </c>
      <c r="D18" s="130" t="s">
        <v>746</v>
      </c>
      <c r="E18" s="129" t="s">
        <v>756</v>
      </c>
      <c r="F18" s="131">
        <v>43831</v>
      </c>
      <c r="G18" s="129" t="s">
        <v>1099</v>
      </c>
      <c r="H18" s="132" t="s">
        <v>773</v>
      </c>
      <c r="I18" s="133">
        <v>30500000</v>
      </c>
      <c r="J18" s="133">
        <v>-5000000</v>
      </c>
      <c r="K18" s="133"/>
      <c r="L18" s="133"/>
      <c r="M18" s="133"/>
      <c r="N18" s="133"/>
      <c r="O18" s="133"/>
      <c r="P18" s="133">
        <v>-60000</v>
      </c>
      <c r="Q18" s="133"/>
      <c r="R18" s="133"/>
      <c r="S18" s="133"/>
      <c r="T18" s="133"/>
      <c r="U18" s="133"/>
      <c r="V18" s="133"/>
      <c r="W18" s="133"/>
      <c r="X18" s="133"/>
      <c r="Y18" s="133">
        <f>SUM(Tabla2[[#This Row],[Monto Aprobado Escenario 6]:[Modificación 07-2020]])</f>
        <v>25440000</v>
      </c>
      <c r="Z18" s="133"/>
      <c r="AA18" s="133"/>
      <c r="AB18" s="133">
        <v>25432592.010000002</v>
      </c>
      <c r="AC18" s="133">
        <f>+Tabla2[[#This Row],[PRESUPUESTO TOTAL AJUSTADO]]-Tabla2[[#This Row],[Reservas]]-Tabla2[[#This Row],[Compromisos]]-Tabla2[[#This Row],[Ejecutado]]</f>
        <v>7407.9899999983609</v>
      </c>
      <c r="AD18" s="133" t="s">
        <v>757</v>
      </c>
      <c r="AE18" s="129" t="s">
        <v>755</v>
      </c>
      <c r="AF18" s="132" t="s">
        <v>24</v>
      </c>
      <c r="AG18" s="129" t="s">
        <v>758</v>
      </c>
      <c r="AH18" s="132" t="s">
        <v>759</v>
      </c>
      <c r="AI18" s="129" t="s">
        <v>753</v>
      </c>
      <c r="AJ18" s="129" t="s">
        <v>754</v>
      </c>
      <c r="AK18" s="129" t="s">
        <v>746</v>
      </c>
    </row>
    <row r="19" spans="2:37" ht="43.5" hidden="1" customHeight="1" x14ac:dyDescent="0.25">
      <c r="B19" s="129" t="s">
        <v>745</v>
      </c>
      <c r="C19" s="130" t="s">
        <v>746</v>
      </c>
      <c r="D19" s="130" t="s">
        <v>746</v>
      </c>
      <c r="E19" s="129" t="s">
        <v>747</v>
      </c>
      <c r="F19" s="131">
        <v>43831</v>
      </c>
      <c r="G19" s="129" t="s">
        <v>1099</v>
      </c>
      <c r="H19" s="132" t="s">
        <v>774</v>
      </c>
      <c r="I19" s="133">
        <v>27125982</v>
      </c>
      <c r="J19" s="133"/>
      <c r="K19" s="133"/>
      <c r="L19" s="133"/>
      <c r="M19" s="133"/>
      <c r="N19" s="133"/>
      <c r="O19" s="133"/>
      <c r="P19" s="133"/>
      <c r="Q19" s="133">
        <v>-600000</v>
      </c>
      <c r="R19" s="133"/>
      <c r="S19" s="133"/>
      <c r="T19" s="133"/>
      <c r="U19" s="133"/>
      <c r="V19" s="133">
        <v>-1000000</v>
      </c>
      <c r="W19" s="133"/>
      <c r="X19" s="133"/>
      <c r="Y19" s="133">
        <f>SUM(Tabla2[[#This Row],[Monto Aprobado Escenario 6]:[Modificación 07-2020]])</f>
        <v>25525982</v>
      </c>
      <c r="Z19" s="133"/>
      <c r="AA19" s="133"/>
      <c r="AB19" s="133">
        <v>22816601.289999999</v>
      </c>
      <c r="AC19" s="133">
        <f>+Tabla2[[#This Row],[PRESUPUESTO TOTAL AJUSTADO]]-Tabla2[[#This Row],[Reservas]]-Tabla2[[#This Row],[Compromisos]]-Tabla2[[#This Row],[Ejecutado]]</f>
        <v>2709380.7100000009</v>
      </c>
      <c r="AD19" s="133" t="s">
        <v>749</v>
      </c>
      <c r="AE19" s="129" t="s">
        <v>750</v>
      </c>
      <c r="AF19" s="132" t="s">
        <v>24</v>
      </c>
      <c r="AG19" s="129" t="s">
        <v>751</v>
      </c>
      <c r="AH19" s="132" t="s">
        <v>752</v>
      </c>
      <c r="AI19" s="129" t="s">
        <v>753</v>
      </c>
      <c r="AJ19" s="129" t="s">
        <v>754</v>
      </c>
      <c r="AK19" s="129" t="s">
        <v>746</v>
      </c>
    </row>
    <row r="20" spans="2:37" ht="43.5" hidden="1" customHeight="1" x14ac:dyDescent="0.25">
      <c r="B20" s="129" t="s">
        <v>755</v>
      </c>
      <c r="C20" s="130" t="s">
        <v>746</v>
      </c>
      <c r="D20" s="130" t="s">
        <v>746</v>
      </c>
      <c r="E20" s="129" t="s">
        <v>756</v>
      </c>
      <c r="F20" s="131">
        <v>43831</v>
      </c>
      <c r="G20" s="129" t="s">
        <v>1099</v>
      </c>
      <c r="H20" s="132" t="s">
        <v>774</v>
      </c>
      <c r="I20" s="133">
        <v>19025010</v>
      </c>
      <c r="J20" s="133"/>
      <c r="K20" s="133"/>
      <c r="L20" s="133"/>
      <c r="M20" s="133"/>
      <c r="N20" s="133"/>
      <c r="O20" s="133"/>
      <c r="P20" s="133">
        <v>-230330.67</v>
      </c>
      <c r="Q20" s="133"/>
      <c r="R20" s="133"/>
      <c r="S20" s="133"/>
      <c r="T20" s="133"/>
      <c r="U20" s="133"/>
      <c r="V20" s="133"/>
      <c r="W20" s="133"/>
      <c r="X20" s="133"/>
      <c r="Y20" s="133">
        <f>SUM(Tabla2[[#This Row],[Monto Aprobado Escenario 6]:[Modificación 07-2020]])</f>
        <v>18794679.329999998</v>
      </c>
      <c r="Z20" s="133"/>
      <c r="AA20" s="133"/>
      <c r="AB20" s="133">
        <v>16928794.079999998</v>
      </c>
      <c r="AC20" s="133">
        <f>+Tabla2[[#This Row],[PRESUPUESTO TOTAL AJUSTADO]]-Tabla2[[#This Row],[Reservas]]-Tabla2[[#This Row],[Compromisos]]-Tabla2[[#This Row],[Ejecutado]]</f>
        <v>1865885.25</v>
      </c>
      <c r="AD20" s="133" t="s">
        <v>757</v>
      </c>
      <c r="AE20" s="129" t="s">
        <v>755</v>
      </c>
      <c r="AF20" s="132" t="s">
        <v>24</v>
      </c>
      <c r="AG20" s="129" t="s">
        <v>758</v>
      </c>
      <c r="AH20" s="132" t="s">
        <v>759</v>
      </c>
      <c r="AI20" s="129" t="s">
        <v>753</v>
      </c>
      <c r="AJ20" s="129" t="s">
        <v>754</v>
      </c>
      <c r="AK20" s="129" t="s">
        <v>746</v>
      </c>
    </row>
    <row r="21" spans="2:37" ht="43.5" hidden="1" customHeight="1" x14ac:dyDescent="0.25">
      <c r="B21" s="129" t="s">
        <v>755</v>
      </c>
      <c r="C21" s="130" t="s">
        <v>746</v>
      </c>
      <c r="D21" s="130" t="s">
        <v>746</v>
      </c>
      <c r="E21" s="129" t="s">
        <v>756</v>
      </c>
      <c r="F21" s="131">
        <v>43831</v>
      </c>
      <c r="G21" s="129" t="s">
        <v>1099</v>
      </c>
      <c r="H21" s="132" t="s">
        <v>774</v>
      </c>
      <c r="I21" s="133">
        <v>1105875</v>
      </c>
      <c r="J21" s="133"/>
      <c r="K21" s="133"/>
      <c r="L21" s="133"/>
      <c r="M21" s="133"/>
      <c r="N21" s="133"/>
      <c r="O21" s="133"/>
      <c r="P21" s="133"/>
      <c r="Q21" s="133"/>
      <c r="R21" s="133"/>
      <c r="S21" s="133"/>
      <c r="T21" s="133"/>
      <c r="U21" s="133"/>
      <c r="V21" s="133"/>
      <c r="W21" s="133"/>
      <c r="X21" s="133"/>
      <c r="Y21" s="133">
        <f>SUM(Tabla2[[#This Row],[Monto Aprobado Escenario 6]:[Modificación 07-2020]])</f>
        <v>1105875</v>
      </c>
      <c r="Z21" s="133"/>
      <c r="AA21" s="133"/>
      <c r="AB21" s="133"/>
      <c r="AC21" s="133">
        <f>+Tabla2[[#This Row],[PRESUPUESTO TOTAL AJUSTADO]]-Tabla2[[#This Row],[Reservas]]-Tabla2[[#This Row],[Compromisos]]-Tabla2[[#This Row],[Ejecutado]]</f>
        <v>1105875</v>
      </c>
      <c r="AD21" s="133" t="s">
        <v>757</v>
      </c>
      <c r="AE21" s="129" t="s">
        <v>755</v>
      </c>
      <c r="AF21" s="132" t="s">
        <v>24</v>
      </c>
      <c r="AG21" s="129" t="s">
        <v>758</v>
      </c>
      <c r="AH21" s="132" t="s">
        <v>759</v>
      </c>
      <c r="AI21" s="129" t="s">
        <v>753</v>
      </c>
      <c r="AJ21" s="129" t="s">
        <v>754</v>
      </c>
      <c r="AK21" s="129" t="s">
        <v>775</v>
      </c>
    </row>
    <row r="22" spans="2:37" ht="43.5" hidden="1" customHeight="1" x14ac:dyDescent="0.25">
      <c r="B22" s="129" t="s">
        <v>745</v>
      </c>
      <c r="C22" s="130" t="s">
        <v>746</v>
      </c>
      <c r="D22" s="130" t="s">
        <v>746</v>
      </c>
      <c r="E22" s="129" t="s">
        <v>747</v>
      </c>
      <c r="F22" s="131">
        <v>43831</v>
      </c>
      <c r="G22" s="129" t="s">
        <v>1099</v>
      </c>
      <c r="H22" s="132" t="s">
        <v>776</v>
      </c>
      <c r="I22" s="133">
        <v>33815781</v>
      </c>
      <c r="J22" s="133"/>
      <c r="K22" s="133"/>
      <c r="L22" s="133"/>
      <c r="M22" s="133"/>
      <c r="N22" s="133"/>
      <c r="O22" s="133"/>
      <c r="P22" s="133"/>
      <c r="Q22" s="133">
        <v>-1000000</v>
      </c>
      <c r="R22" s="133"/>
      <c r="S22" s="133"/>
      <c r="T22" s="133"/>
      <c r="U22" s="133"/>
      <c r="V22" s="133"/>
      <c r="W22" s="133">
        <v>-350000</v>
      </c>
      <c r="X22" s="133"/>
      <c r="Y22" s="133">
        <f>SUM(Tabla2[[#This Row],[Monto Aprobado Escenario 6]:[Modificación 07-2020]])</f>
        <v>32465781</v>
      </c>
      <c r="Z22" s="133"/>
      <c r="AA22" s="133"/>
      <c r="AB22" s="133">
        <v>31185659.899999999</v>
      </c>
      <c r="AC22" s="133">
        <f>+Tabla2[[#This Row],[PRESUPUESTO TOTAL AJUSTADO]]-Tabla2[[#This Row],[Reservas]]-Tabla2[[#This Row],[Compromisos]]-Tabla2[[#This Row],[Ejecutado]]</f>
        <v>1280121.1000000015</v>
      </c>
      <c r="AD22" s="133" t="s">
        <v>749</v>
      </c>
      <c r="AE22" s="129" t="s">
        <v>750</v>
      </c>
      <c r="AF22" s="132" t="s">
        <v>24</v>
      </c>
      <c r="AG22" s="129" t="s">
        <v>751</v>
      </c>
      <c r="AH22" s="132" t="s">
        <v>752</v>
      </c>
      <c r="AI22" s="129" t="s">
        <v>753</v>
      </c>
      <c r="AJ22" s="129" t="s">
        <v>754</v>
      </c>
      <c r="AK22" s="129" t="s">
        <v>746</v>
      </c>
    </row>
    <row r="23" spans="2:37" ht="43.5" hidden="1" customHeight="1" x14ac:dyDescent="0.25">
      <c r="B23" s="129" t="s">
        <v>755</v>
      </c>
      <c r="C23" s="130" t="s">
        <v>746</v>
      </c>
      <c r="D23" s="130" t="s">
        <v>746</v>
      </c>
      <c r="E23" s="129" t="s">
        <v>756</v>
      </c>
      <c r="F23" s="131">
        <v>43831</v>
      </c>
      <c r="G23" s="129" t="s">
        <v>1099</v>
      </c>
      <c r="H23" s="132" t="s">
        <v>776</v>
      </c>
      <c r="I23" s="133">
        <v>37314612</v>
      </c>
      <c r="J23" s="133"/>
      <c r="K23" s="133"/>
      <c r="L23" s="133"/>
      <c r="M23" s="133"/>
      <c r="N23" s="133"/>
      <c r="O23" s="133"/>
      <c r="P23" s="133">
        <v>-1075734.6499999999</v>
      </c>
      <c r="Q23" s="133"/>
      <c r="R23" s="133"/>
      <c r="S23" s="133"/>
      <c r="T23" s="133"/>
      <c r="U23" s="133"/>
      <c r="V23" s="133"/>
      <c r="W23" s="133">
        <v>-300000</v>
      </c>
      <c r="X23" s="133"/>
      <c r="Y23" s="133">
        <f>SUM(Tabla2[[#This Row],[Monto Aprobado Escenario 6]:[Modificación 07-2020]])</f>
        <v>35938877.350000001</v>
      </c>
      <c r="Z23" s="133"/>
      <c r="AA23" s="133"/>
      <c r="AB23" s="133">
        <v>34062315.859999999</v>
      </c>
      <c r="AC23" s="133">
        <f>+Tabla2[[#This Row],[PRESUPUESTO TOTAL AJUSTADO]]-Tabla2[[#This Row],[Reservas]]-Tabla2[[#This Row],[Compromisos]]-Tabla2[[#This Row],[Ejecutado]]</f>
        <v>1876561.4900000021</v>
      </c>
      <c r="AD23" s="133" t="s">
        <v>757</v>
      </c>
      <c r="AE23" s="129" t="s">
        <v>755</v>
      </c>
      <c r="AF23" s="132" t="s">
        <v>24</v>
      </c>
      <c r="AG23" s="129" t="s">
        <v>758</v>
      </c>
      <c r="AH23" s="132" t="s">
        <v>759</v>
      </c>
      <c r="AI23" s="129" t="s">
        <v>753</v>
      </c>
      <c r="AJ23" s="129" t="s">
        <v>754</v>
      </c>
      <c r="AK23" s="129" t="s">
        <v>746</v>
      </c>
    </row>
    <row r="24" spans="2:37" ht="69.75" hidden="1" customHeight="1" x14ac:dyDescent="0.25">
      <c r="B24" s="129" t="s">
        <v>745</v>
      </c>
      <c r="C24" s="130" t="s">
        <v>746</v>
      </c>
      <c r="D24" s="130" t="s">
        <v>746</v>
      </c>
      <c r="E24" s="129" t="s">
        <v>747</v>
      </c>
      <c r="F24" s="131">
        <v>43831</v>
      </c>
      <c r="G24" s="129" t="s">
        <v>1099</v>
      </c>
      <c r="H24" s="132" t="s">
        <v>777</v>
      </c>
      <c r="I24" s="133">
        <v>5483640</v>
      </c>
      <c r="J24" s="133"/>
      <c r="K24" s="133"/>
      <c r="L24" s="133"/>
      <c r="M24" s="133"/>
      <c r="N24" s="133"/>
      <c r="O24" s="133"/>
      <c r="P24" s="133"/>
      <c r="Q24" s="133"/>
      <c r="R24" s="133"/>
      <c r="S24" s="133"/>
      <c r="T24" s="133"/>
      <c r="U24" s="133"/>
      <c r="V24" s="133"/>
      <c r="W24" s="133"/>
      <c r="X24" s="133"/>
      <c r="Y24" s="133">
        <f>SUM(Tabla2[[#This Row],[Monto Aprobado Escenario 6]:[Modificación 07-2020]])</f>
        <v>5483640</v>
      </c>
      <c r="Z24" s="133"/>
      <c r="AA24" s="133"/>
      <c r="AB24" s="133">
        <v>5057134.26</v>
      </c>
      <c r="AC24" s="133">
        <f>+Tabla2[[#This Row],[PRESUPUESTO TOTAL AJUSTADO]]-Tabla2[[#This Row],[Reservas]]-Tabla2[[#This Row],[Compromisos]]-Tabla2[[#This Row],[Ejecutado]]</f>
        <v>426505.74000000022</v>
      </c>
      <c r="AD24" s="133" t="s">
        <v>749</v>
      </c>
      <c r="AE24" s="129" t="s">
        <v>750</v>
      </c>
      <c r="AF24" s="132" t="s">
        <v>24</v>
      </c>
      <c r="AG24" s="129" t="s">
        <v>751</v>
      </c>
      <c r="AH24" s="132" t="s">
        <v>752</v>
      </c>
      <c r="AI24" s="129" t="s">
        <v>753</v>
      </c>
      <c r="AJ24" s="129" t="s">
        <v>754</v>
      </c>
      <c r="AK24" s="129" t="s">
        <v>746</v>
      </c>
    </row>
    <row r="25" spans="2:37" ht="68.25" hidden="1" customHeight="1" x14ac:dyDescent="0.25">
      <c r="B25" s="129" t="s">
        <v>755</v>
      </c>
      <c r="C25" s="130" t="s">
        <v>746</v>
      </c>
      <c r="D25" s="130" t="s">
        <v>746</v>
      </c>
      <c r="E25" s="129" t="s">
        <v>756</v>
      </c>
      <c r="F25" s="131">
        <v>43831</v>
      </c>
      <c r="G25" s="129" t="s">
        <v>1099</v>
      </c>
      <c r="H25" s="132" t="s">
        <v>777</v>
      </c>
      <c r="I25" s="133">
        <v>6051018</v>
      </c>
      <c r="J25" s="133"/>
      <c r="K25" s="133"/>
      <c r="L25" s="133"/>
      <c r="M25" s="133"/>
      <c r="N25" s="133"/>
      <c r="O25" s="133"/>
      <c r="P25" s="133">
        <v>-174443.46</v>
      </c>
      <c r="Q25" s="133"/>
      <c r="R25" s="133"/>
      <c r="S25" s="133"/>
      <c r="T25" s="133"/>
      <c r="U25" s="133"/>
      <c r="V25" s="133"/>
      <c r="W25" s="133"/>
      <c r="X25" s="133"/>
      <c r="Y25" s="133">
        <f>SUM(Tabla2[[#This Row],[Monto Aprobado Escenario 6]:[Modificación 07-2020]])</f>
        <v>5876574.54</v>
      </c>
      <c r="Z25" s="133"/>
      <c r="AA25" s="133"/>
      <c r="AB25" s="133">
        <v>5575768.2999999998</v>
      </c>
      <c r="AC25" s="133">
        <f>+Tabla2[[#This Row],[PRESUPUESTO TOTAL AJUSTADO]]-Tabla2[[#This Row],[Reservas]]-Tabla2[[#This Row],[Compromisos]]-Tabla2[[#This Row],[Ejecutado]]</f>
        <v>300806.24000000022</v>
      </c>
      <c r="AD25" s="133" t="s">
        <v>757</v>
      </c>
      <c r="AE25" s="129" t="s">
        <v>755</v>
      </c>
      <c r="AF25" s="132" t="s">
        <v>24</v>
      </c>
      <c r="AG25" s="129" t="s">
        <v>758</v>
      </c>
      <c r="AH25" s="132" t="s">
        <v>759</v>
      </c>
      <c r="AI25" s="129" t="s">
        <v>753</v>
      </c>
      <c r="AJ25" s="129" t="s">
        <v>754</v>
      </c>
      <c r="AK25" s="129" t="s">
        <v>746</v>
      </c>
    </row>
    <row r="26" spans="2:37" ht="43.5" hidden="1" customHeight="1" x14ac:dyDescent="0.25">
      <c r="B26" s="129" t="s">
        <v>745</v>
      </c>
      <c r="C26" s="130" t="s">
        <v>746</v>
      </c>
      <c r="D26" s="130" t="s">
        <v>746</v>
      </c>
      <c r="E26" s="129" t="s">
        <v>747</v>
      </c>
      <c r="F26" s="131">
        <v>43831</v>
      </c>
      <c r="G26" s="129" t="s">
        <v>1099</v>
      </c>
      <c r="H26" s="132" t="s">
        <v>778</v>
      </c>
      <c r="I26" s="133">
        <v>18278801</v>
      </c>
      <c r="J26" s="133"/>
      <c r="K26" s="133"/>
      <c r="L26" s="133"/>
      <c r="M26" s="133"/>
      <c r="N26" s="133"/>
      <c r="O26" s="133"/>
      <c r="P26" s="133"/>
      <c r="Q26" s="133"/>
      <c r="R26" s="133"/>
      <c r="S26" s="133"/>
      <c r="T26" s="133"/>
      <c r="U26" s="133"/>
      <c r="V26" s="133"/>
      <c r="W26" s="133">
        <v>-150000</v>
      </c>
      <c r="X26" s="133"/>
      <c r="Y26" s="133">
        <f>SUM(Tabla2[[#This Row],[Monto Aprobado Escenario 6]:[Modificación 07-2020]])</f>
        <v>18128801</v>
      </c>
      <c r="Z26" s="133"/>
      <c r="AA26" s="133"/>
      <c r="AB26" s="133">
        <v>16857114.210000001</v>
      </c>
      <c r="AC26" s="133">
        <f>+Tabla2[[#This Row],[PRESUPUESTO TOTAL AJUSTADO]]-Tabla2[[#This Row],[Reservas]]-Tabla2[[#This Row],[Compromisos]]-Tabla2[[#This Row],[Ejecutado]]</f>
        <v>1271686.7899999991</v>
      </c>
      <c r="AD26" s="133" t="s">
        <v>749</v>
      </c>
      <c r="AE26" s="129" t="s">
        <v>750</v>
      </c>
      <c r="AF26" s="132" t="s">
        <v>24</v>
      </c>
      <c r="AG26" s="129" t="s">
        <v>751</v>
      </c>
      <c r="AH26" s="132" t="s">
        <v>752</v>
      </c>
      <c r="AI26" s="129" t="s">
        <v>753</v>
      </c>
      <c r="AJ26" s="129" t="s">
        <v>754</v>
      </c>
      <c r="AK26" s="129" t="s">
        <v>746</v>
      </c>
    </row>
    <row r="27" spans="2:37" ht="43.5" hidden="1" customHeight="1" x14ac:dyDescent="0.25">
      <c r="B27" s="129" t="s">
        <v>755</v>
      </c>
      <c r="C27" s="130" t="s">
        <v>746</v>
      </c>
      <c r="D27" s="130" t="s">
        <v>746</v>
      </c>
      <c r="E27" s="129" t="s">
        <v>756</v>
      </c>
      <c r="F27" s="131">
        <v>43831</v>
      </c>
      <c r="G27" s="129" t="s">
        <v>1099</v>
      </c>
      <c r="H27" s="132" t="s">
        <v>778</v>
      </c>
      <c r="I27" s="133">
        <v>20170060</v>
      </c>
      <c r="J27" s="133"/>
      <c r="K27" s="133"/>
      <c r="L27" s="133"/>
      <c r="M27" s="133"/>
      <c r="N27" s="133"/>
      <c r="O27" s="133"/>
      <c r="P27" s="133">
        <v>-581478.18999999994</v>
      </c>
      <c r="Q27" s="133"/>
      <c r="R27" s="133"/>
      <c r="S27" s="133"/>
      <c r="T27" s="133"/>
      <c r="U27" s="133"/>
      <c r="V27" s="133"/>
      <c r="W27" s="133"/>
      <c r="X27" s="133"/>
      <c r="Y27" s="133">
        <f>SUM(Tabla2[[#This Row],[Monto Aprobado Escenario 6]:[Modificación 07-2020]])</f>
        <v>19588581.809999999</v>
      </c>
      <c r="Z27" s="133"/>
      <c r="AA27" s="133"/>
      <c r="AB27" s="133">
        <v>18252976.93</v>
      </c>
      <c r="AC27" s="133">
        <f>+Tabla2[[#This Row],[PRESUPUESTO TOTAL AJUSTADO]]-Tabla2[[#This Row],[Reservas]]-Tabla2[[#This Row],[Compromisos]]-Tabla2[[#This Row],[Ejecutado]]</f>
        <v>1335604.879999999</v>
      </c>
      <c r="AD27" s="133" t="s">
        <v>757</v>
      </c>
      <c r="AE27" s="129" t="s">
        <v>755</v>
      </c>
      <c r="AF27" s="132" t="s">
        <v>24</v>
      </c>
      <c r="AG27" s="129" t="s">
        <v>758</v>
      </c>
      <c r="AH27" s="132" t="s">
        <v>759</v>
      </c>
      <c r="AI27" s="129" t="s">
        <v>753</v>
      </c>
      <c r="AJ27" s="129" t="s">
        <v>754</v>
      </c>
      <c r="AK27" s="129" t="s">
        <v>746</v>
      </c>
    </row>
    <row r="28" spans="2:37" ht="43.5" hidden="1" customHeight="1" x14ac:dyDescent="0.25">
      <c r="B28" s="129" t="s">
        <v>745</v>
      </c>
      <c r="C28" s="130" t="s">
        <v>746</v>
      </c>
      <c r="D28" s="130" t="s">
        <v>746</v>
      </c>
      <c r="E28" s="129" t="s">
        <v>747</v>
      </c>
      <c r="F28" s="131">
        <v>43831</v>
      </c>
      <c r="G28" s="129" t="s">
        <v>1099</v>
      </c>
      <c r="H28" s="132" t="s">
        <v>779</v>
      </c>
      <c r="I28" s="133">
        <f>913940*2</f>
        <v>1827880</v>
      </c>
      <c r="J28" s="133"/>
      <c r="K28" s="133"/>
      <c r="L28" s="133"/>
      <c r="M28" s="133"/>
      <c r="N28" s="133"/>
      <c r="O28" s="133"/>
      <c r="P28" s="133"/>
      <c r="Q28" s="133"/>
      <c r="R28" s="133"/>
      <c r="S28" s="133"/>
      <c r="T28" s="133"/>
      <c r="U28" s="133"/>
      <c r="V28" s="133"/>
      <c r="W28" s="133"/>
      <c r="X28" s="133"/>
      <c r="Y28" s="133">
        <f>SUM(Tabla2[[#This Row],[Monto Aprobado Escenario 6]:[Modificación 07-2020]])</f>
        <v>1827880</v>
      </c>
      <c r="Z28" s="133"/>
      <c r="AA28" s="133"/>
      <c r="AB28" s="133">
        <v>1685711.55</v>
      </c>
      <c r="AC28" s="133">
        <f>+Tabla2[[#This Row],[PRESUPUESTO TOTAL AJUSTADO]]-Tabla2[[#This Row],[Reservas]]-Tabla2[[#This Row],[Compromisos]]-Tabla2[[#This Row],[Ejecutado]]</f>
        <v>142168.44999999995</v>
      </c>
      <c r="AD28" s="133" t="s">
        <v>749</v>
      </c>
      <c r="AE28" s="129" t="s">
        <v>750</v>
      </c>
      <c r="AF28" s="132" t="s">
        <v>24</v>
      </c>
      <c r="AG28" s="129" t="s">
        <v>751</v>
      </c>
      <c r="AH28" s="132" t="s">
        <v>752</v>
      </c>
      <c r="AI28" s="129" t="s">
        <v>753</v>
      </c>
      <c r="AJ28" s="129" t="s">
        <v>754</v>
      </c>
      <c r="AK28" s="129" t="s">
        <v>746</v>
      </c>
    </row>
    <row r="29" spans="2:37" ht="54.75" hidden="1" customHeight="1" x14ac:dyDescent="0.25">
      <c r="B29" s="129" t="s">
        <v>755</v>
      </c>
      <c r="C29" s="130" t="s">
        <v>746</v>
      </c>
      <c r="D29" s="130" t="s">
        <v>746</v>
      </c>
      <c r="E29" s="129" t="s">
        <v>756</v>
      </c>
      <c r="F29" s="131">
        <v>43831</v>
      </c>
      <c r="G29" s="129" t="s">
        <v>1099</v>
      </c>
      <c r="H29" s="132" t="s">
        <v>779</v>
      </c>
      <c r="I29" s="133">
        <f>1008503*2</f>
        <v>2017006</v>
      </c>
      <c r="J29" s="133"/>
      <c r="K29" s="133"/>
      <c r="L29" s="133"/>
      <c r="M29" s="133"/>
      <c r="N29" s="133"/>
      <c r="O29" s="133"/>
      <c r="P29" s="133">
        <v>-58147.82</v>
      </c>
      <c r="Q29" s="133"/>
      <c r="R29" s="133"/>
      <c r="S29" s="133"/>
      <c r="T29" s="133"/>
      <c r="U29" s="133"/>
      <c r="V29" s="133"/>
      <c r="W29" s="133">
        <v>150000</v>
      </c>
      <c r="X29" s="133"/>
      <c r="Y29" s="133">
        <f>SUM(Tabla2[[#This Row],[Monto Aprobado Escenario 6]:[Modificación 07-2020]])</f>
        <v>2108858.1799999997</v>
      </c>
      <c r="Z29" s="133"/>
      <c r="AA29" s="133"/>
      <c r="AB29" s="133">
        <v>1858589.05</v>
      </c>
      <c r="AC29" s="133">
        <f>+Tabla2[[#This Row],[PRESUPUESTO TOTAL AJUSTADO]]-Tabla2[[#This Row],[Reservas]]-Tabla2[[#This Row],[Compromisos]]-Tabla2[[#This Row],[Ejecutado]]</f>
        <v>250269.12999999966</v>
      </c>
      <c r="AD29" s="133" t="s">
        <v>757</v>
      </c>
      <c r="AE29" s="129" t="s">
        <v>755</v>
      </c>
      <c r="AF29" s="132" t="s">
        <v>24</v>
      </c>
      <c r="AG29" s="129" t="s">
        <v>758</v>
      </c>
      <c r="AH29" s="132" t="s">
        <v>759</v>
      </c>
      <c r="AI29" s="129" t="s">
        <v>753</v>
      </c>
      <c r="AJ29" s="129" t="s">
        <v>754</v>
      </c>
      <c r="AK29" s="129" t="s">
        <v>746</v>
      </c>
    </row>
    <row r="30" spans="2:37" ht="56.25" hidden="1" customHeight="1" x14ac:dyDescent="0.25">
      <c r="B30" s="129" t="s">
        <v>755</v>
      </c>
      <c r="C30" s="130" t="s">
        <v>746</v>
      </c>
      <c r="D30" s="130" t="s">
        <v>746</v>
      </c>
      <c r="E30" s="129" t="s">
        <v>756</v>
      </c>
      <c r="F30" s="131">
        <v>43831</v>
      </c>
      <c r="G30" s="129" t="s">
        <v>1099</v>
      </c>
      <c r="H30" s="132" t="s">
        <v>779</v>
      </c>
      <c r="I30" s="133"/>
      <c r="J30" s="133"/>
      <c r="K30" s="133"/>
      <c r="L30" s="133"/>
      <c r="M30" s="133"/>
      <c r="N30" s="133"/>
      <c r="O30" s="133"/>
      <c r="P30" s="133"/>
      <c r="Q30" s="133"/>
      <c r="R30" s="133"/>
      <c r="S30" s="133"/>
      <c r="T30" s="133"/>
      <c r="U30" s="133"/>
      <c r="V30" s="133"/>
      <c r="W30" s="133"/>
      <c r="X30" s="133"/>
      <c r="Y30" s="133">
        <f>SUM(Tabla2[[#This Row],[Monto Aprobado Escenario 6]:[Modificación 07-2020]])</f>
        <v>0</v>
      </c>
      <c r="Z30" s="133"/>
      <c r="AA30" s="133"/>
      <c r="AB30" s="133"/>
      <c r="AC30" s="133">
        <f>+Tabla2[[#This Row],[PRESUPUESTO TOTAL AJUSTADO]]-Tabla2[[#This Row],[Reservas]]-Tabla2[[#This Row],[Compromisos]]-Tabla2[[#This Row],[Ejecutado]]</f>
        <v>0</v>
      </c>
      <c r="AD30" s="133" t="s">
        <v>757</v>
      </c>
      <c r="AE30" s="129" t="s">
        <v>755</v>
      </c>
      <c r="AF30" s="132" t="s">
        <v>24</v>
      </c>
      <c r="AG30" s="129" t="s">
        <v>758</v>
      </c>
      <c r="AH30" s="132" t="s">
        <v>759</v>
      </c>
      <c r="AI30" s="129" t="s">
        <v>753</v>
      </c>
      <c r="AJ30" s="129" t="s">
        <v>754</v>
      </c>
      <c r="AK30" s="129" t="s">
        <v>746</v>
      </c>
    </row>
    <row r="31" spans="2:37" ht="43.5" hidden="1" customHeight="1" x14ac:dyDescent="0.25">
      <c r="B31" s="129" t="s">
        <v>745</v>
      </c>
      <c r="C31" s="130" t="s">
        <v>746</v>
      </c>
      <c r="D31" s="130" t="s">
        <v>746</v>
      </c>
      <c r="E31" s="129" t="s">
        <v>747</v>
      </c>
      <c r="F31" s="131">
        <v>43831</v>
      </c>
      <c r="G31" s="129" t="s">
        <v>1099</v>
      </c>
      <c r="H31" s="132" t="s">
        <v>780</v>
      </c>
      <c r="I31" s="133">
        <v>19192741</v>
      </c>
      <c r="J31" s="133"/>
      <c r="K31" s="133"/>
      <c r="L31" s="133"/>
      <c r="M31" s="133"/>
      <c r="N31" s="133"/>
      <c r="O31" s="133"/>
      <c r="P31" s="133"/>
      <c r="Q31" s="133">
        <v>-500000</v>
      </c>
      <c r="R31" s="133"/>
      <c r="S31" s="133"/>
      <c r="T31" s="133"/>
      <c r="U31" s="133"/>
      <c r="V31" s="133"/>
      <c r="W31" s="133"/>
      <c r="X31" s="133"/>
      <c r="Y31" s="133">
        <f>SUM(Tabla2[[#This Row],[Monto Aprobado Escenario 6]:[Modificación 07-2020]])</f>
        <v>18692741</v>
      </c>
      <c r="Z31" s="133"/>
      <c r="AA31" s="133"/>
      <c r="AB31" s="133">
        <v>17611970.260000002</v>
      </c>
      <c r="AC31" s="133">
        <f>+Tabla2[[#This Row],[PRESUPUESTO TOTAL AJUSTADO]]-Tabla2[[#This Row],[Reservas]]-Tabla2[[#This Row],[Compromisos]]-Tabla2[[#This Row],[Ejecutado]]</f>
        <v>1080770.7399999984</v>
      </c>
      <c r="AD31" s="133" t="s">
        <v>749</v>
      </c>
      <c r="AE31" s="129" t="s">
        <v>750</v>
      </c>
      <c r="AF31" s="132" t="s">
        <v>24</v>
      </c>
      <c r="AG31" s="129" t="s">
        <v>751</v>
      </c>
      <c r="AH31" s="132" t="s">
        <v>752</v>
      </c>
      <c r="AI31" s="129" t="s">
        <v>753</v>
      </c>
      <c r="AJ31" s="129" t="s">
        <v>754</v>
      </c>
      <c r="AK31" s="129" t="s">
        <v>746</v>
      </c>
    </row>
    <row r="32" spans="2:37" ht="43.5" hidden="1" customHeight="1" x14ac:dyDescent="0.25">
      <c r="B32" s="129" t="s">
        <v>755</v>
      </c>
      <c r="C32" s="130" t="s">
        <v>746</v>
      </c>
      <c r="D32" s="130" t="s">
        <v>746</v>
      </c>
      <c r="E32" s="129" t="s">
        <v>756</v>
      </c>
      <c r="F32" s="131">
        <v>43831</v>
      </c>
      <c r="G32" s="129" t="s">
        <v>1099</v>
      </c>
      <c r="H32" s="132" t="s">
        <v>780</v>
      </c>
      <c r="I32" s="133">
        <v>21178563</v>
      </c>
      <c r="J32" s="133"/>
      <c r="K32" s="133"/>
      <c r="L32" s="133"/>
      <c r="M32" s="133"/>
      <c r="N32" s="133"/>
      <c r="O32" s="133"/>
      <c r="P32" s="133">
        <v>-610552.1</v>
      </c>
      <c r="Q32" s="133"/>
      <c r="R32" s="133"/>
      <c r="S32" s="133"/>
      <c r="T32" s="133"/>
      <c r="U32" s="133"/>
      <c r="V32" s="133"/>
      <c r="W32" s="133"/>
      <c r="X32" s="133"/>
      <c r="Y32" s="133">
        <f>SUM(Tabla2[[#This Row],[Monto Aprobado Escenario 6]:[Modificación 07-2020]])</f>
        <v>20568010.899999999</v>
      </c>
      <c r="Z32" s="133"/>
      <c r="AA32" s="133"/>
      <c r="AB32" s="133">
        <v>19061162.719999999</v>
      </c>
      <c r="AC32" s="133">
        <f>+Tabla2[[#This Row],[PRESUPUESTO TOTAL AJUSTADO]]-Tabla2[[#This Row],[Reservas]]-Tabla2[[#This Row],[Compromisos]]-Tabla2[[#This Row],[Ejecutado]]</f>
        <v>1506848.1799999997</v>
      </c>
      <c r="AD32" s="133" t="s">
        <v>757</v>
      </c>
      <c r="AE32" s="129" t="s">
        <v>755</v>
      </c>
      <c r="AF32" s="132" t="s">
        <v>24</v>
      </c>
      <c r="AG32" s="129" t="s">
        <v>758</v>
      </c>
      <c r="AH32" s="132" t="s">
        <v>759</v>
      </c>
      <c r="AI32" s="129" t="s">
        <v>753</v>
      </c>
      <c r="AJ32" s="129" t="s">
        <v>754</v>
      </c>
      <c r="AK32" s="129" t="s">
        <v>746</v>
      </c>
    </row>
    <row r="33" spans="2:37" ht="60.75" hidden="1" customHeight="1" x14ac:dyDescent="0.25">
      <c r="B33" s="129" t="s">
        <v>745</v>
      </c>
      <c r="C33" s="130" t="s">
        <v>746</v>
      </c>
      <c r="D33" s="130" t="s">
        <v>746</v>
      </c>
      <c r="E33" s="129" t="s">
        <v>747</v>
      </c>
      <c r="F33" s="131">
        <v>43831</v>
      </c>
      <c r="G33" s="129" t="s">
        <v>1099</v>
      </c>
      <c r="H33" s="132" t="s">
        <v>781</v>
      </c>
      <c r="I33" s="133">
        <f>1827880+3655760</f>
        <v>5483640</v>
      </c>
      <c r="J33" s="133"/>
      <c r="K33" s="133"/>
      <c r="L33" s="133"/>
      <c r="M33" s="133"/>
      <c r="N33" s="133"/>
      <c r="O33" s="133"/>
      <c r="P33" s="133"/>
      <c r="Q33" s="133"/>
      <c r="R33" s="133"/>
      <c r="S33" s="133"/>
      <c r="T33" s="133"/>
      <c r="U33" s="133"/>
      <c r="V33" s="133">
        <v>150000</v>
      </c>
      <c r="W33" s="133">
        <v>350000</v>
      </c>
      <c r="X33" s="133"/>
      <c r="Y33" s="133">
        <f>SUM(Tabla2[[#This Row],[Monto Aprobado Escenario 6]:[Modificación 07-2020]])</f>
        <v>5983640</v>
      </c>
      <c r="Z33" s="133"/>
      <c r="AA33" s="133"/>
      <c r="AB33" s="133">
        <v>5871037.2400000002</v>
      </c>
      <c r="AC33" s="133">
        <f>+Tabla2[[#This Row],[PRESUPUESTO TOTAL AJUSTADO]]-Tabla2[[#This Row],[Reservas]]-Tabla2[[#This Row],[Compromisos]]-Tabla2[[#This Row],[Ejecutado]]</f>
        <v>112602.75999999978</v>
      </c>
      <c r="AD33" s="133" t="s">
        <v>749</v>
      </c>
      <c r="AE33" s="129" t="s">
        <v>750</v>
      </c>
      <c r="AF33" s="132" t="s">
        <v>24</v>
      </c>
      <c r="AG33" s="129" t="s">
        <v>751</v>
      </c>
      <c r="AH33" s="132" t="s">
        <v>752</v>
      </c>
      <c r="AI33" s="129" t="s">
        <v>753</v>
      </c>
      <c r="AJ33" s="129" t="s">
        <v>754</v>
      </c>
      <c r="AK33" s="129" t="s">
        <v>746</v>
      </c>
    </row>
    <row r="34" spans="2:37" ht="66" hidden="1" customHeight="1" x14ac:dyDescent="0.25">
      <c r="B34" s="129" t="s">
        <v>755</v>
      </c>
      <c r="C34" s="130" t="s">
        <v>746</v>
      </c>
      <c r="D34" s="130" t="s">
        <v>746</v>
      </c>
      <c r="E34" s="129" t="s">
        <v>756</v>
      </c>
      <c r="F34" s="131">
        <v>43831</v>
      </c>
      <c r="G34" s="129" t="s">
        <v>1099</v>
      </c>
      <c r="H34" s="132" t="s">
        <v>781</v>
      </c>
      <c r="I34" s="133">
        <f>2017006+4034012</f>
        <v>6051018</v>
      </c>
      <c r="J34" s="133"/>
      <c r="K34" s="133"/>
      <c r="L34" s="133"/>
      <c r="M34" s="133"/>
      <c r="N34" s="133"/>
      <c r="O34" s="133"/>
      <c r="P34" s="133">
        <v>-174443.46</v>
      </c>
      <c r="Q34" s="133"/>
      <c r="R34" s="133"/>
      <c r="S34" s="133"/>
      <c r="T34" s="133"/>
      <c r="U34" s="133"/>
      <c r="V34" s="133">
        <v>700000</v>
      </c>
      <c r="W34" s="133">
        <v>300000</v>
      </c>
      <c r="X34" s="133"/>
      <c r="Y34" s="133">
        <f>SUM(Tabla2[[#This Row],[Monto Aprobado Escenario 6]:[Modificación 07-2020]])</f>
        <v>6876574.54</v>
      </c>
      <c r="Z34" s="133"/>
      <c r="AA34" s="133"/>
      <c r="AB34" s="133">
        <v>6505285.96</v>
      </c>
      <c r="AC34" s="133">
        <f>+Tabla2[[#This Row],[PRESUPUESTO TOTAL AJUSTADO]]-Tabla2[[#This Row],[Reservas]]-Tabla2[[#This Row],[Compromisos]]-Tabla2[[#This Row],[Ejecutado]]</f>
        <v>371288.58000000007</v>
      </c>
      <c r="AD34" s="133" t="s">
        <v>757</v>
      </c>
      <c r="AE34" s="129" t="s">
        <v>755</v>
      </c>
      <c r="AF34" s="132" t="s">
        <v>24</v>
      </c>
      <c r="AG34" s="129" t="s">
        <v>758</v>
      </c>
      <c r="AH34" s="132" t="s">
        <v>759</v>
      </c>
      <c r="AI34" s="129" t="s">
        <v>753</v>
      </c>
      <c r="AJ34" s="129" t="s">
        <v>754</v>
      </c>
      <c r="AK34" s="129" t="s">
        <v>746</v>
      </c>
    </row>
    <row r="35" spans="2:37" ht="92.25" hidden="1" customHeight="1" x14ac:dyDescent="0.25">
      <c r="B35" s="129" t="s">
        <v>755</v>
      </c>
      <c r="C35" s="130" t="s">
        <v>746</v>
      </c>
      <c r="D35" s="130" t="s">
        <v>746</v>
      </c>
      <c r="E35" s="129" t="s">
        <v>756</v>
      </c>
      <c r="F35" s="131">
        <v>43831</v>
      </c>
      <c r="G35" s="129" t="s">
        <v>1099</v>
      </c>
      <c r="H35" s="132" t="s">
        <v>781</v>
      </c>
      <c r="I35" s="133">
        <v>0</v>
      </c>
      <c r="J35" s="133"/>
      <c r="K35" s="133"/>
      <c r="L35" s="133"/>
      <c r="M35" s="133"/>
      <c r="N35" s="133"/>
      <c r="O35" s="133"/>
      <c r="P35" s="133"/>
      <c r="Q35" s="133"/>
      <c r="R35" s="133"/>
      <c r="S35" s="133"/>
      <c r="T35" s="133"/>
      <c r="U35" s="133"/>
      <c r="V35" s="133"/>
      <c r="W35" s="133"/>
      <c r="X35" s="133"/>
      <c r="Y35" s="133">
        <f>SUM(Tabla2[[#This Row],[Monto Aprobado Escenario 6]:[Modificación 07-2020]])</f>
        <v>0</v>
      </c>
      <c r="Z35" s="133"/>
      <c r="AA35" s="133"/>
      <c r="AB35" s="133"/>
      <c r="AC35" s="133">
        <f>+Tabla2[[#This Row],[PRESUPUESTO TOTAL AJUSTADO]]-Tabla2[[#This Row],[Reservas]]-Tabla2[[#This Row],[Compromisos]]-Tabla2[[#This Row],[Ejecutado]]</f>
        <v>0</v>
      </c>
      <c r="AD35" s="133" t="s">
        <v>757</v>
      </c>
      <c r="AE35" s="129" t="s">
        <v>755</v>
      </c>
      <c r="AF35" s="132" t="s">
        <v>24</v>
      </c>
      <c r="AG35" s="129" t="s">
        <v>758</v>
      </c>
      <c r="AH35" s="132" t="s">
        <v>759</v>
      </c>
      <c r="AI35" s="129" t="s">
        <v>753</v>
      </c>
      <c r="AJ35" s="129" t="s">
        <v>754</v>
      </c>
      <c r="AK35" s="129" t="s">
        <v>746</v>
      </c>
    </row>
    <row r="36" spans="2:37" ht="43.5" hidden="1" customHeight="1" x14ac:dyDescent="0.25">
      <c r="B36" s="129" t="s">
        <v>745</v>
      </c>
      <c r="C36" s="130" t="s">
        <v>746</v>
      </c>
      <c r="D36" s="130" t="s">
        <v>746</v>
      </c>
      <c r="E36" s="129" t="s">
        <v>747</v>
      </c>
      <c r="F36" s="131">
        <v>43831</v>
      </c>
      <c r="G36" s="129" t="s">
        <v>1099</v>
      </c>
      <c r="H36" s="132" t="s">
        <v>782</v>
      </c>
      <c r="I36" s="133">
        <v>10967280</v>
      </c>
      <c r="J36" s="133"/>
      <c r="K36" s="133"/>
      <c r="L36" s="133"/>
      <c r="M36" s="133"/>
      <c r="N36" s="133"/>
      <c r="O36" s="133"/>
      <c r="P36" s="133"/>
      <c r="Q36" s="133"/>
      <c r="R36" s="133"/>
      <c r="S36" s="133"/>
      <c r="T36" s="133"/>
      <c r="U36" s="133"/>
      <c r="V36" s="133">
        <v>-150000</v>
      </c>
      <c r="W36" s="133"/>
      <c r="X36" s="133"/>
      <c r="Y36" s="133">
        <f>SUM(Tabla2[[#This Row],[Monto Aprobado Escenario 6]:[Modificación 07-2020]])</f>
        <v>10817280</v>
      </c>
      <c r="Z36" s="133"/>
      <c r="AA36" s="133"/>
      <c r="AB36" s="133">
        <v>9300365.5500000007</v>
      </c>
      <c r="AC36" s="133">
        <f>+Tabla2[[#This Row],[PRESUPUESTO TOTAL AJUSTADO]]-Tabla2[[#This Row],[Reservas]]-Tabla2[[#This Row],[Compromisos]]-Tabla2[[#This Row],[Ejecutado]]</f>
        <v>1516914.4499999993</v>
      </c>
      <c r="AD36" s="133" t="s">
        <v>749</v>
      </c>
      <c r="AE36" s="129" t="s">
        <v>750</v>
      </c>
      <c r="AF36" s="132" t="s">
        <v>24</v>
      </c>
      <c r="AG36" s="129" t="s">
        <v>751</v>
      </c>
      <c r="AH36" s="132" t="s">
        <v>752</v>
      </c>
      <c r="AI36" s="129" t="s">
        <v>753</v>
      </c>
      <c r="AJ36" s="129" t="s">
        <v>754</v>
      </c>
      <c r="AK36" s="129" t="s">
        <v>746</v>
      </c>
    </row>
    <row r="37" spans="2:37" ht="66.75" hidden="1" customHeight="1" x14ac:dyDescent="0.25">
      <c r="B37" s="129" t="s">
        <v>755</v>
      </c>
      <c r="C37" s="130" t="s">
        <v>746</v>
      </c>
      <c r="D37" s="130" t="s">
        <v>746</v>
      </c>
      <c r="E37" s="129" t="s">
        <v>756</v>
      </c>
      <c r="F37" s="131">
        <v>43831</v>
      </c>
      <c r="G37" s="129" t="s">
        <v>1099</v>
      </c>
      <c r="H37" s="132" t="s">
        <v>782</v>
      </c>
      <c r="I37" s="133">
        <v>12102036</v>
      </c>
      <c r="J37" s="133"/>
      <c r="K37" s="133"/>
      <c r="L37" s="133"/>
      <c r="M37" s="133"/>
      <c r="N37" s="133"/>
      <c r="O37" s="133"/>
      <c r="P37" s="133">
        <v>-348886.92</v>
      </c>
      <c r="Q37" s="133"/>
      <c r="R37" s="133"/>
      <c r="S37" s="133"/>
      <c r="T37" s="133"/>
      <c r="U37" s="133"/>
      <c r="V37" s="133">
        <v>-700000</v>
      </c>
      <c r="W37" s="133"/>
      <c r="X37" s="133"/>
      <c r="Y37" s="133">
        <f>SUM(Tabla2[[#This Row],[Monto Aprobado Escenario 6]:[Modificación 07-2020]])</f>
        <v>11053149.08</v>
      </c>
      <c r="Z37" s="133"/>
      <c r="AA37" s="133"/>
      <c r="AB37" s="133">
        <v>10222017.869999999</v>
      </c>
      <c r="AC37" s="133">
        <f>+Tabla2[[#This Row],[PRESUPUESTO TOTAL AJUSTADO]]-Tabla2[[#This Row],[Reservas]]-Tabla2[[#This Row],[Compromisos]]-Tabla2[[#This Row],[Ejecutado]]</f>
        <v>831131.21000000089</v>
      </c>
      <c r="AD37" s="133" t="s">
        <v>757</v>
      </c>
      <c r="AE37" s="129" t="s">
        <v>755</v>
      </c>
      <c r="AF37" s="132" t="s">
        <v>24</v>
      </c>
      <c r="AG37" s="129" t="s">
        <v>758</v>
      </c>
      <c r="AH37" s="132" t="s">
        <v>759</v>
      </c>
      <c r="AI37" s="129" t="s">
        <v>753</v>
      </c>
      <c r="AJ37" s="129" t="s">
        <v>754</v>
      </c>
      <c r="AK37" s="129" t="s">
        <v>746</v>
      </c>
    </row>
    <row r="38" spans="2:37" ht="54" hidden="1" customHeight="1" x14ac:dyDescent="0.25">
      <c r="B38" s="129" t="s">
        <v>745</v>
      </c>
      <c r="C38" s="130" t="s">
        <v>746</v>
      </c>
      <c r="D38" s="130" t="s">
        <v>746</v>
      </c>
      <c r="E38" s="129" t="s">
        <v>747</v>
      </c>
      <c r="F38" s="131">
        <v>43831</v>
      </c>
      <c r="G38" s="129" t="s">
        <v>1099</v>
      </c>
      <c r="H38" s="132" t="s">
        <v>783</v>
      </c>
      <c r="I38" s="133">
        <v>19485202</v>
      </c>
      <c r="J38" s="133"/>
      <c r="K38" s="133"/>
      <c r="L38" s="133"/>
      <c r="M38" s="133"/>
      <c r="N38" s="133"/>
      <c r="O38" s="133"/>
      <c r="P38" s="133"/>
      <c r="Q38" s="133"/>
      <c r="R38" s="133"/>
      <c r="S38" s="133"/>
      <c r="T38" s="133"/>
      <c r="U38" s="133"/>
      <c r="V38" s="133"/>
      <c r="W38" s="133"/>
      <c r="X38" s="133"/>
      <c r="Y38" s="133">
        <f>SUM(Tabla2[[#This Row],[Monto Aprobado Escenario 6]:[Modificación 07-2020]])</f>
        <v>19485202</v>
      </c>
      <c r="Z38" s="133"/>
      <c r="AA38" s="133"/>
      <c r="AB38" s="133">
        <v>17538442.989999998</v>
      </c>
      <c r="AC38" s="133">
        <f>+Tabla2[[#This Row],[PRESUPUESTO TOTAL AJUSTADO]]-Tabla2[[#This Row],[Reservas]]-Tabla2[[#This Row],[Compromisos]]-Tabla2[[#This Row],[Ejecutado]]</f>
        <v>1946759.0100000016</v>
      </c>
      <c r="AD38" s="133" t="s">
        <v>749</v>
      </c>
      <c r="AE38" s="129" t="s">
        <v>750</v>
      </c>
      <c r="AF38" s="132" t="s">
        <v>24</v>
      </c>
      <c r="AG38" s="129" t="s">
        <v>751</v>
      </c>
      <c r="AH38" s="132" t="s">
        <v>752</v>
      </c>
      <c r="AI38" s="129" t="s">
        <v>753</v>
      </c>
      <c r="AJ38" s="129" t="s">
        <v>754</v>
      </c>
      <c r="AK38" s="129" t="s">
        <v>746</v>
      </c>
    </row>
    <row r="39" spans="2:37" ht="66.75" hidden="1" customHeight="1" x14ac:dyDescent="0.25">
      <c r="B39" s="129" t="s">
        <v>755</v>
      </c>
      <c r="C39" s="130" t="s">
        <v>746</v>
      </c>
      <c r="D39" s="130" t="s">
        <v>746</v>
      </c>
      <c r="E39" s="129" t="s">
        <v>756</v>
      </c>
      <c r="F39" s="131">
        <v>43831</v>
      </c>
      <c r="G39" s="129" t="s">
        <v>1099</v>
      </c>
      <c r="H39" s="132" t="s">
        <v>783</v>
      </c>
      <c r="I39" s="133">
        <v>21501284</v>
      </c>
      <c r="J39" s="133"/>
      <c r="K39" s="133"/>
      <c r="L39" s="133"/>
      <c r="M39" s="133"/>
      <c r="N39" s="133"/>
      <c r="O39" s="133"/>
      <c r="P39" s="133">
        <v>-619855.75</v>
      </c>
      <c r="Q39" s="133"/>
      <c r="R39" s="133"/>
      <c r="S39" s="133"/>
      <c r="T39" s="133"/>
      <c r="U39" s="133"/>
      <c r="V39" s="133"/>
      <c r="W39" s="133"/>
      <c r="X39" s="133"/>
      <c r="Y39" s="133">
        <f>SUM(Tabla2[[#This Row],[Monto Aprobado Escenario 6]:[Modificación 07-2020]])</f>
        <v>20881428.25</v>
      </c>
      <c r="Z39" s="133"/>
      <c r="AA39" s="133"/>
      <c r="AB39" s="133">
        <v>18492700.309999999</v>
      </c>
      <c r="AC39" s="133">
        <f>+Tabla2[[#This Row],[PRESUPUESTO TOTAL AJUSTADO]]-Tabla2[[#This Row],[Reservas]]-Tabla2[[#This Row],[Compromisos]]-Tabla2[[#This Row],[Ejecutado]]</f>
        <v>2388727.9400000013</v>
      </c>
      <c r="AD39" s="133" t="s">
        <v>757</v>
      </c>
      <c r="AE39" s="129" t="s">
        <v>755</v>
      </c>
      <c r="AF39" s="132" t="s">
        <v>24</v>
      </c>
      <c r="AG39" s="129" t="s">
        <v>758</v>
      </c>
      <c r="AH39" s="132" t="s">
        <v>759</v>
      </c>
      <c r="AI39" s="129" t="s">
        <v>753</v>
      </c>
      <c r="AJ39" s="129" t="s">
        <v>754</v>
      </c>
      <c r="AK39" s="129" t="s">
        <v>746</v>
      </c>
    </row>
    <row r="40" spans="2:37" ht="61.5" hidden="1" customHeight="1" x14ac:dyDescent="0.25">
      <c r="B40" s="129" t="s">
        <v>784</v>
      </c>
      <c r="C40" s="129" t="s">
        <v>785</v>
      </c>
      <c r="D40" s="129" t="s">
        <v>786</v>
      </c>
      <c r="E40" s="129" t="s">
        <v>787</v>
      </c>
      <c r="F40" s="135">
        <v>43860</v>
      </c>
      <c r="G40" s="129" t="s">
        <v>1100</v>
      </c>
      <c r="H40" s="132" t="s">
        <v>788</v>
      </c>
      <c r="I40" s="136">
        <v>170286.47999999998</v>
      </c>
      <c r="J40" s="136"/>
      <c r="K40" s="136"/>
      <c r="L40" s="136"/>
      <c r="M40" s="136"/>
      <c r="N40" s="136"/>
      <c r="O40" s="136"/>
      <c r="P40" s="136"/>
      <c r="Q40" s="136"/>
      <c r="R40" s="136"/>
      <c r="S40" s="136"/>
      <c r="T40" s="136"/>
      <c r="U40" s="136"/>
      <c r="V40" s="136">
        <v>42000</v>
      </c>
      <c r="W40" s="136"/>
      <c r="X40" s="136"/>
      <c r="Y40" s="133">
        <f>SUM(Tabla2[[#This Row],[Monto Aprobado Escenario 6]:[Modificación 07-2020]])</f>
        <v>212286.47999999998</v>
      </c>
      <c r="Z40" s="133"/>
      <c r="AA40" s="133"/>
      <c r="AB40" s="133">
        <v>167794.83</v>
      </c>
      <c r="AC40" s="133">
        <f>+Tabla2[[#This Row],[PRESUPUESTO TOTAL AJUSTADO]]-Tabla2[[#This Row],[Reservas]]-Tabla2[[#This Row],[Compromisos]]-Tabla2[[#This Row],[Ejecutado]]</f>
        <v>44491.649999999994</v>
      </c>
      <c r="AD40" s="133" t="s">
        <v>757</v>
      </c>
      <c r="AE40" s="129" t="s">
        <v>789</v>
      </c>
      <c r="AF40" s="132" t="s">
        <v>24</v>
      </c>
      <c r="AG40" s="129" t="s">
        <v>790</v>
      </c>
      <c r="AH40" s="129" t="s">
        <v>791</v>
      </c>
      <c r="AI40" s="129" t="s">
        <v>790</v>
      </c>
      <c r="AJ40" s="129" t="s">
        <v>792</v>
      </c>
      <c r="AK40" s="129" t="s">
        <v>793</v>
      </c>
    </row>
    <row r="41" spans="2:37" ht="43.5" hidden="1" customHeight="1" x14ac:dyDescent="0.25">
      <c r="B41" s="129" t="s">
        <v>794</v>
      </c>
      <c r="C41" s="129" t="s">
        <v>795</v>
      </c>
      <c r="D41" s="129" t="s">
        <v>796</v>
      </c>
      <c r="E41" s="129" t="s">
        <v>797</v>
      </c>
      <c r="F41" s="131">
        <v>43831</v>
      </c>
      <c r="G41" s="129" t="s">
        <v>1100</v>
      </c>
      <c r="H41" s="132" t="s">
        <v>798</v>
      </c>
      <c r="I41" s="133">
        <v>1656000</v>
      </c>
      <c r="J41" s="133"/>
      <c r="K41" s="133"/>
      <c r="L41" s="133"/>
      <c r="M41" s="133"/>
      <c r="N41" s="133"/>
      <c r="O41" s="133"/>
      <c r="P41" s="133"/>
      <c r="Q41" s="133"/>
      <c r="R41" s="133"/>
      <c r="S41" s="133"/>
      <c r="T41" s="133"/>
      <c r="U41" s="133"/>
      <c r="V41" s="133"/>
      <c r="W41" s="133">
        <v>-370000</v>
      </c>
      <c r="X41" s="133"/>
      <c r="Y41" s="133">
        <f>SUM(Tabla2[[#This Row],[Monto Aprobado Escenario 6]:[Modificación 07-2020]])</f>
        <v>1286000</v>
      </c>
      <c r="Z41" s="133"/>
      <c r="AA41" s="133"/>
      <c r="AB41" s="133">
        <v>1078843</v>
      </c>
      <c r="AC41" s="133">
        <f>+Tabla2[[#This Row],[PRESUPUESTO TOTAL AJUSTADO]]-Tabla2[[#This Row],[Reservas]]-Tabla2[[#This Row],[Compromisos]]-Tabla2[[#This Row],[Ejecutado]]</f>
        <v>207157</v>
      </c>
      <c r="AD41" s="133" t="s">
        <v>757</v>
      </c>
      <c r="AE41" s="129" t="s">
        <v>799</v>
      </c>
      <c r="AF41" s="132" t="s">
        <v>24</v>
      </c>
      <c r="AG41" s="129" t="s">
        <v>800</v>
      </c>
      <c r="AH41" s="129" t="s">
        <v>801</v>
      </c>
      <c r="AI41" s="129" t="s">
        <v>800</v>
      </c>
      <c r="AJ41" s="129" t="s">
        <v>802</v>
      </c>
      <c r="AK41" s="129" t="s">
        <v>803</v>
      </c>
    </row>
    <row r="42" spans="2:37" ht="43.5" hidden="1" customHeight="1" x14ac:dyDescent="0.25">
      <c r="B42" s="129" t="s">
        <v>794</v>
      </c>
      <c r="C42" s="129" t="s">
        <v>795</v>
      </c>
      <c r="D42" s="129" t="s">
        <v>796</v>
      </c>
      <c r="E42" s="129" t="s">
        <v>797</v>
      </c>
      <c r="F42" s="131">
        <v>43831</v>
      </c>
      <c r="G42" s="129" t="s">
        <v>1100</v>
      </c>
      <c r="H42" s="132" t="s">
        <v>804</v>
      </c>
      <c r="I42" s="133">
        <v>6100000</v>
      </c>
      <c r="J42" s="133"/>
      <c r="K42" s="133"/>
      <c r="L42" s="133"/>
      <c r="M42" s="133"/>
      <c r="N42" s="133"/>
      <c r="O42" s="133"/>
      <c r="P42" s="133"/>
      <c r="Q42" s="133"/>
      <c r="R42" s="133"/>
      <c r="S42" s="133"/>
      <c r="T42" s="133"/>
      <c r="U42" s="133"/>
      <c r="V42" s="133"/>
      <c r="W42" s="133">
        <v>50000</v>
      </c>
      <c r="X42" s="133"/>
      <c r="Y42" s="133">
        <f>SUM(Tabla2[[#This Row],[Monto Aprobado Escenario 6]:[Modificación 07-2020]])</f>
        <v>6150000</v>
      </c>
      <c r="Z42" s="133">
        <v>459565</v>
      </c>
      <c r="AA42" s="133"/>
      <c r="AB42" s="133">
        <v>5640435</v>
      </c>
      <c r="AC42" s="133">
        <f>+Tabla2[[#This Row],[PRESUPUESTO TOTAL AJUSTADO]]-Tabla2[[#This Row],[Reservas]]-Tabla2[[#This Row],[Compromisos]]-Tabla2[[#This Row],[Ejecutado]]</f>
        <v>50000</v>
      </c>
      <c r="AD42" s="133" t="s">
        <v>757</v>
      </c>
      <c r="AE42" s="129" t="s">
        <v>799</v>
      </c>
      <c r="AF42" s="132" t="s">
        <v>24</v>
      </c>
      <c r="AG42" s="129" t="s">
        <v>800</v>
      </c>
      <c r="AH42" s="129" t="s">
        <v>801</v>
      </c>
      <c r="AI42" s="129" t="s">
        <v>800</v>
      </c>
      <c r="AJ42" s="129" t="s">
        <v>802</v>
      </c>
      <c r="AK42" s="129" t="s">
        <v>805</v>
      </c>
    </row>
    <row r="43" spans="2:37" ht="36" hidden="1" customHeight="1" x14ac:dyDescent="0.25">
      <c r="B43" s="129" t="s">
        <v>794</v>
      </c>
      <c r="C43" s="129" t="s">
        <v>795</v>
      </c>
      <c r="D43" s="129" t="s">
        <v>806</v>
      </c>
      <c r="E43" s="129" t="s">
        <v>797</v>
      </c>
      <c r="F43" s="131">
        <v>43831</v>
      </c>
      <c r="G43" s="129" t="s">
        <v>1100</v>
      </c>
      <c r="H43" s="132" t="s">
        <v>807</v>
      </c>
      <c r="I43" s="133">
        <v>18000</v>
      </c>
      <c r="J43" s="133"/>
      <c r="K43" s="133"/>
      <c r="L43" s="133"/>
      <c r="M43" s="133"/>
      <c r="N43" s="133"/>
      <c r="O43" s="133"/>
      <c r="P43" s="133"/>
      <c r="Q43" s="133"/>
      <c r="R43" s="133"/>
      <c r="S43" s="133"/>
      <c r="T43" s="133"/>
      <c r="U43" s="133"/>
      <c r="V43" s="133"/>
      <c r="W43" s="133"/>
      <c r="X43" s="133"/>
      <c r="Y43" s="133">
        <f>SUM(Tabla2[[#This Row],[Monto Aprobado Escenario 6]:[Modificación 07-2020]])</f>
        <v>18000</v>
      </c>
      <c r="Z43" s="133">
        <v>0</v>
      </c>
      <c r="AA43" s="133"/>
      <c r="AB43" s="133">
        <v>18000</v>
      </c>
      <c r="AC43" s="133">
        <f>+Tabla2[[#This Row],[PRESUPUESTO TOTAL AJUSTADO]]-Tabla2[[#This Row],[Reservas]]-Tabla2[[#This Row],[Compromisos]]-Tabla2[[#This Row],[Ejecutado]]</f>
        <v>0</v>
      </c>
      <c r="AD43" s="133" t="s">
        <v>757</v>
      </c>
      <c r="AE43" s="129" t="s">
        <v>799</v>
      </c>
      <c r="AF43" s="132" t="s">
        <v>24</v>
      </c>
      <c r="AG43" s="129" t="s">
        <v>800</v>
      </c>
      <c r="AH43" s="129" t="s">
        <v>801</v>
      </c>
      <c r="AI43" s="129" t="s">
        <v>800</v>
      </c>
      <c r="AJ43" s="129" t="s">
        <v>802</v>
      </c>
      <c r="AK43" s="129" t="s">
        <v>808</v>
      </c>
    </row>
    <row r="44" spans="2:37" ht="231.75" hidden="1" customHeight="1" x14ac:dyDescent="0.25">
      <c r="B44" s="129" t="s">
        <v>794</v>
      </c>
      <c r="C44" s="129" t="s">
        <v>795</v>
      </c>
      <c r="D44" s="129" t="s">
        <v>809</v>
      </c>
      <c r="E44" s="129" t="s">
        <v>797</v>
      </c>
      <c r="F44" s="131">
        <v>43831</v>
      </c>
      <c r="G44" s="129" t="s">
        <v>1100</v>
      </c>
      <c r="H44" s="132" t="s">
        <v>810</v>
      </c>
      <c r="I44" s="133">
        <v>9500000</v>
      </c>
      <c r="J44" s="133"/>
      <c r="K44" s="133"/>
      <c r="L44" s="133"/>
      <c r="M44" s="133"/>
      <c r="N44" s="133">
        <v>-1200000</v>
      </c>
      <c r="O44" s="133"/>
      <c r="P44" s="133"/>
      <c r="Q44" s="133"/>
      <c r="R44" s="133"/>
      <c r="S44" s="133"/>
      <c r="T44" s="133"/>
      <c r="U44" s="133"/>
      <c r="V44" s="133">
        <v>104670</v>
      </c>
      <c r="W44" s="133">
        <v>300000</v>
      </c>
      <c r="X44" s="133"/>
      <c r="Y44" s="133">
        <f>SUM(Tabla2[[#This Row],[Monto Aprobado Escenario 6]:[Modificación 07-2020]])</f>
        <v>8704670</v>
      </c>
      <c r="Z44" s="133">
        <v>400509.38</v>
      </c>
      <c r="AA44" s="133"/>
      <c r="AB44" s="133">
        <v>8052979.3499999996</v>
      </c>
      <c r="AC44" s="133">
        <f>+Tabla2[[#This Row],[PRESUPUESTO TOTAL AJUSTADO]]-Tabla2[[#This Row],[Reservas]]-Tabla2[[#This Row],[Compromisos]]-Tabla2[[#This Row],[Ejecutado]]</f>
        <v>251181.27000000048</v>
      </c>
      <c r="AD44" s="133" t="s">
        <v>757</v>
      </c>
      <c r="AE44" s="129" t="s">
        <v>799</v>
      </c>
      <c r="AF44" s="132" t="s">
        <v>24</v>
      </c>
      <c r="AG44" s="129" t="s">
        <v>800</v>
      </c>
      <c r="AH44" s="129" t="s">
        <v>801</v>
      </c>
      <c r="AI44" s="129" t="s">
        <v>800</v>
      </c>
      <c r="AJ44" s="129" t="s">
        <v>802</v>
      </c>
      <c r="AK44" s="129" t="s">
        <v>811</v>
      </c>
    </row>
    <row r="45" spans="2:37" ht="78.75" hidden="1" customHeight="1" x14ac:dyDescent="0.25">
      <c r="B45" s="129"/>
      <c r="C45" s="129"/>
      <c r="D45" s="129"/>
      <c r="E45" s="129"/>
      <c r="F45" s="131"/>
      <c r="G45" s="129" t="s">
        <v>1100</v>
      </c>
      <c r="H45" s="132" t="s">
        <v>810</v>
      </c>
      <c r="I45" s="133"/>
      <c r="J45" s="133"/>
      <c r="K45" s="133"/>
      <c r="L45" s="133"/>
      <c r="M45" s="133"/>
      <c r="N45" s="133">
        <v>1200000</v>
      </c>
      <c r="O45" s="133"/>
      <c r="P45" s="133"/>
      <c r="Q45" s="133"/>
      <c r="R45" s="133"/>
      <c r="S45" s="133"/>
      <c r="T45" s="133"/>
      <c r="U45" s="133"/>
      <c r="V45" s="133"/>
      <c r="W45" s="133"/>
      <c r="X45" s="133"/>
      <c r="Y45" s="133">
        <f>SUM(Tabla2[[#This Row],[Monto Aprobado Escenario 6]:[Modificación 07-2020]])</f>
        <v>1200000</v>
      </c>
      <c r="Z45" s="133"/>
      <c r="AA45" s="133"/>
      <c r="AB45" s="133">
        <v>735309.77</v>
      </c>
      <c r="AC45" s="133">
        <f>+Tabla2[[#This Row],[PRESUPUESTO TOTAL AJUSTADO]]-Tabla2[[#This Row],[Reservas]]-Tabla2[[#This Row],[Compromisos]]-Tabla2[[#This Row],[Ejecutado]]</f>
        <v>464690.23</v>
      </c>
      <c r="AD45" s="133" t="s">
        <v>757</v>
      </c>
      <c r="AE45" s="136" t="s">
        <v>789</v>
      </c>
      <c r="AF45" s="132" t="s">
        <v>24</v>
      </c>
      <c r="AG45" s="129" t="s">
        <v>790</v>
      </c>
      <c r="AH45" s="129" t="s">
        <v>791</v>
      </c>
      <c r="AI45" s="129" t="s">
        <v>790</v>
      </c>
      <c r="AJ45" s="129" t="s">
        <v>792</v>
      </c>
      <c r="AK45" s="129" t="s">
        <v>1160</v>
      </c>
    </row>
    <row r="46" spans="2:37" ht="43.5" hidden="1" customHeight="1" x14ac:dyDescent="0.25">
      <c r="B46" s="129" t="s">
        <v>794</v>
      </c>
      <c r="C46" s="129" t="s">
        <v>795</v>
      </c>
      <c r="D46" s="129" t="s">
        <v>812</v>
      </c>
      <c r="E46" s="129" t="s">
        <v>797</v>
      </c>
      <c r="F46" s="131">
        <v>43831</v>
      </c>
      <c r="G46" s="129" t="s">
        <v>1100</v>
      </c>
      <c r="H46" s="132" t="s">
        <v>813</v>
      </c>
      <c r="I46" s="133">
        <v>950000</v>
      </c>
      <c r="J46" s="133"/>
      <c r="K46" s="133"/>
      <c r="L46" s="133"/>
      <c r="M46" s="133"/>
      <c r="N46" s="133"/>
      <c r="O46" s="133"/>
      <c r="P46" s="133"/>
      <c r="Q46" s="133"/>
      <c r="R46" s="133"/>
      <c r="S46" s="133"/>
      <c r="T46" s="133"/>
      <c r="U46" s="133"/>
      <c r="V46" s="133"/>
      <c r="W46" s="133"/>
      <c r="X46" s="133"/>
      <c r="Y46" s="133">
        <f>SUM(Tabla2[[#This Row],[Monto Aprobado Escenario 6]:[Modificación 07-2020]])</f>
        <v>950000</v>
      </c>
      <c r="Z46" s="133"/>
      <c r="AA46" s="133"/>
      <c r="AB46" s="133">
        <v>901894.2</v>
      </c>
      <c r="AC46" s="133">
        <f>+Tabla2[[#This Row],[PRESUPUESTO TOTAL AJUSTADO]]-Tabla2[[#This Row],[Reservas]]-Tabla2[[#This Row],[Compromisos]]-Tabla2[[#This Row],[Ejecutado]]</f>
        <v>48105.800000000047</v>
      </c>
      <c r="AD46" s="133" t="s">
        <v>757</v>
      </c>
      <c r="AE46" s="129" t="s">
        <v>799</v>
      </c>
      <c r="AF46" s="132" t="s">
        <v>24</v>
      </c>
      <c r="AG46" s="129" t="s">
        <v>800</v>
      </c>
      <c r="AH46" s="129" t="s">
        <v>801</v>
      </c>
      <c r="AI46" s="129" t="s">
        <v>800</v>
      </c>
      <c r="AJ46" s="129" t="s">
        <v>802</v>
      </c>
      <c r="AK46" s="129" t="s">
        <v>814</v>
      </c>
    </row>
    <row r="47" spans="2:37" ht="43.5" hidden="1" customHeight="1" x14ac:dyDescent="0.25">
      <c r="B47" s="129"/>
      <c r="C47" s="129"/>
      <c r="D47" s="129"/>
      <c r="E47" s="129"/>
      <c r="F47" s="131"/>
      <c r="G47" s="129" t="s">
        <v>1100</v>
      </c>
      <c r="H47" s="132" t="s">
        <v>818</v>
      </c>
      <c r="I47" s="133"/>
      <c r="J47" s="133"/>
      <c r="K47" s="133"/>
      <c r="L47" s="133"/>
      <c r="M47" s="133"/>
      <c r="N47" s="133"/>
      <c r="O47" s="133"/>
      <c r="P47" s="133"/>
      <c r="Q47" s="133"/>
      <c r="R47" s="133"/>
      <c r="S47" s="133"/>
      <c r="T47" s="133"/>
      <c r="U47" s="133"/>
      <c r="V47" s="133">
        <v>111000</v>
      </c>
      <c r="W47" s="133"/>
      <c r="X47" s="133"/>
      <c r="Y47" s="133">
        <f>SUM(Tabla2[[#This Row],[Monto Aprobado Escenario 6]:[Modificación 07-2020]])</f>
        <v>111000</v>
      </c>
      <c r="Z47" s="133"/>
      <c r="AA47" s="133"/>
      <c r="AB47" s="133"/>
      <c r="AC47" s="133">
        <f>+Tabla2[[#This Row],[PRESUPUESTO TOTAL AJUSTADO]]-Tabla2[[#This Row],[Reservas]]-Tabla2[[#This Row],[Compromisos]]-Tabla2[[#This Row],[Ejecutado]]</f>
        <v>111000</v>
      </c>
      <c r="AD47" s="133" t="s">
        <v>757</v>
      </c>
      <c r="AE47" s="136" t="s">
        <v>765</v>
      </c>
      <c r="AF47" s="132" t="s">
        <v>24</v>
      </c>
      <c r="AG47" s="129" t="s">
        <v>766</v>
      </c>
      <c r="AH47" s="129"/>
      <c r="AI47" s="129" t="s">
        <v>766</v>
      </c>
      <c r="AJ47" s="129"/>
      <c r="AK47" s="129" t="s">
        <v>1161</v>
      </c>
    </row>
    <row r="48" spans="2:37" ht="185.25" hidden="1" customHeight="1" x14ac:dyDescent="0.25">
      <c r="B48" s="129" t="s">
        <v>794</v>
      </c>
      <c r="C48" s="129" t="s">
        <v>815</v>
      </c>
      <c r="D48" s="129" t="s">
        <v>816</v>
      </c>
      <c r="E48" s="129" t="s">
        <v>817</v>
      </c>
      <c r="F48" s="131">
        <v>43831</v>
      </c>
      <c r="G48" s="129" t="s">
        <v>1100</v>
      </c>
      <c r="H48" s="132" t="s">
        <v>818</v>
      </c>
      <c r="I48" s="133">
        <v>300000</v>
      </c>
      <c r="J48" s="133"/>
      <c r="K48" s="133"/>
      <c r="L48" s="133"/>
      <c r="M48" s="133"/>
      <c r="N48" s="133"/>
      <c r="O48" s="133"/>
      <c r="P48" s="133"/>
      <c r="Q48" s="133"/>
      <c r="R48" s="133"/>
      <c r="S48" s="133"/>
      <c r="T48" s="133"/>
      <c r="U48" s="133"/>
      <c r="V48" s="133">
        <v>-111000</v>
      </c>
      <c r="W48" s="133"/>
      <c r="X48" s="133"/>
      <c r="Y48" s="133">
        <f>SUM(Tabla2[[#This Row],[Monto Aprobado Escenario 6]:[Modificación 07-2020]])</f>
        <v>189000</v>
      </c>
      <c r="Z48" s="133"/>
      <c r="AA48" s="133"/>
      <c r="AB48" s="133"/>
      <c r="AC48" s="133">
        <f>+Tabla2[[#This Row],[PRESUPUESTO TOTAL AJUSTADO]]-Tabla2[[#This Row],[Reservas]]-Tabla2[[#This Row],[Compromisos]]-Tabla2[[#This Row],[Ejecutado]]</f>
        <v>189000</v>
      </c>
      <c r="AD48" s="133" t="s">
        <v>757</v>
      </c>
      <c r="AE48" s="129" t="s">
        <v>799</v>
      </c>
      <c r="AF48" s="132" t="s">
        <v>24</v>
      </c>
      <c r="AG48" s="129" t="s">
        <v>800</v>
      </c>
      <c r="AH48" s="129" t="s">
        <v>801</v>
      </c>
      <c r="AI48" s="129" t="s">
        <v>800</v>
      </c>
      <c r="AJ48" s="129" t="s">
        <v>802</v>
      </c>
      <c r="AK48" s="129" t="s">
        <v>819</v>
      </c>
    </row>
    <row r="49" spans="2:37" ht="185.25" hidden="1" customHeight="1" x14ac:dyDescent="0.25">
      <c r="B49" s="129"/>
      <c r="C49" s="129"/>
      <c r="D49" s="129"/>
      <c r="E49" s="129"/>
      <c r="F49" s="131"/>
      <c r="G49" s="129" t="s">
        <v>1100</v>
      </c>
      <c r="H49" s="132" t="s">
        <v>1162</v>
      </c>
      <c r="I49" s="133"/>
      <c r="J49" s="133"/>
      <c r="K49" s="133"/>
      <c r="L49" s="133"/>
      <c r="M49" s="133"/>
      <c r="N49" s="133"/>
      <c r="O49" s="133"/>
      <c r="P49" s="133"/>
      <c r="Q49" s="133">
        <v>500000</v>
      </c>
      <c r="R49" s="133"/>
      <c r="S49" s="133"/>
      <c r="T49" s="133"/>
      <c r="U49" s="133"/>
      <c r="V49" s="133"/>
      <c r="W49" s="133"/>
      <c r="X49" s="133"/>
      <c r="Y49" s="133">
        <f>SUM(Tabla2[[#This Row],[Monto Aprobado Escenario 6]:[Modificación 07-2020]])</f>
        <v>500000</v>
      </c>
      <c r="Z49" s="133"/>
      <c r="AA49" s="133"/>
      <c r="AB49" s="133">
        <v>499996.75</v>
      </c>
      <c r="AC49" s="133">
        <f>+Tabla2[[#This Row],[PRESUPUESTO TOTAL AJUSTADO]]-Tabla2[[#This Row],[Reservas]]-Tabla2[[#This Row],[Compromisos]]-Tabla2[[#This Row],[Ejecutado]]</f>
        <v>3.25</v>
      </c>
      <c r="AD49" s="133" t="s">
        <v>749</v>
      </c>
      <c r="AE49" s="136" t="s">
        <v>861</v>
      </c>
      <c r="AF49" s="132" t="s">
        <v>28</v>
      </c>
      <c r="AG49" s="129" t="s">
        <v>862</v>
      </c>
      <c r="AH49" s="129" t="s">
        <v>863</v>
      </c>
      <c r="AI49" s="129" t="s">
        <v>864</v>
      </c>
      <c r="AJ49" s="129" t="s">
        <v>865</v>
      </c>
      <c r="AK49" s="129" t="s">
        <v>1163</v>
      </c>
    </row>
    <row r="50" spans="2:37" ht="185.25" hidden="1" customHeight="1" x14ac:dyDescent="0.25">
      <c r="B50" s="129"/>
      <c r="C50" s="129"/>
      <c r="D50" s="129"/>
      <c r="E50" s="129"/>
      <c r="F50" s="131"/>
      <c r="G50" s="129" t="s">
        <v>1100</v>
      </c>
      <c r="H50" s="132" t="s">
        <v>1162</v>
      </c>
      <c r="I50" s="133"/>
      <c r="J50" s="133"/>
      <c r="K50" s="133"/>
      <c r="L50" s="133"/>
      <c r="M50" s="133"/>
      <c r="N50" s="133"/>
      <c r="O50" s="133"/>
      <c r="P50" s="133"/>
      <c r="Q50" s="133">
        <v>310000</v>
      </c>
      <c r="R50" s="133"/>
      <c r="S50" s="133"/>
      <c r="T50" s="133"/>
      <c r="U50" s="133"/>
      <c r="V50" s="133"/>
      <c r="W50" s="133"/>
      <c r="X50" s="133"/>
      <c r="Y50" s="133">
        <f>SUM(Tabla2[[#This Row],[Monto Aprobado Escenario 6]:[Modificación 07-2020]])</f>
        <v>310000</v>
      </c>
      <c r="Z50" s="133"/>
      <c r="AA50" s="133"/>
      <c r="AB50" s="133">
        <v>307953.25</v>
      </c>
      <c r="AC50" s="133">
        <f>+Tabla2[[#This Row],[PRESUPUESTO TOTAL AJUSTADO]]-Tabla2[[#This Row],[Reservas]]-Tabla2[[#This Row],[Compromisos]]-Tabla2[[#This Row],[Ejecutado]]</f>
        <v>2046.75</v>
      </c>
      <c r="AD50" s="133" t="s">
        <v>749</v>
      </c>
      <c r="AE50" s="136" t="s">
        <v>861</v>
      </c>
      <c r="AF50" s="132" t="s">
        <v>24</v>
      </c>
      <c r="AG50" s="129" t="s">
        <v>916</v>
      </c>
      <c r="AH50" s="129" t="s">
        <v>917</v>
      </c>
      <c r="AI50" s="129" t="s">
        <v>864</v>
      </c>
      <c r="AJ50" s="129" t="s">
        <v>865</v>
      </c>
      <c r="AK50" s="129" t="s">
        <v>1163</v>
      </c>
    </row>
    <row r="51" spans="2:37" ht="171.75" hidden="1" customHeight="1" x14ac:dyDescent="0.25">
      <c r="B51" s="129" t="s">
        <v>820</v>
      </c>
      <c r="C51" s="129" t="s">
        <v>815</v>
      </c>
      <c r="D51" s="129" t="s">
        <v>821</v>
      </c>
      <c r="E51" s="129" t="s">
        <v>822</v>
      </c>
      <c r="F51" s="135">
        <v>43836</v>
      </c>
      <c r="G51" s="129" t="s">
        <v>1100</v>
      </c>
      <c r="H51" s="132" t="s">
        <v>823</v>
      </c>
      <c r="I51" s="136">
        <v>130000</v>
      </c>
      <c r="J51" s="136"/>
      <c r="K51" s="136"/>
      <c r="L51" s="136"/>
      <c r="M51" s="136"/>
      <c r="N51" s="136"/>
      <c r="O51" s="136"/>
      <c r="P51" s="136"/>
      <c r="Q51" s="136"/>
      <c r="R51" s="136"/>
      <c r="S51" s="136"/>
      <c r="T51" s="136"/>
      <c r="U51" s="136"/>
      <c r="V51" s="136"/>
      <c r="W51" s="136"/>
      <c r="X51" s="136"/>
      <c r="Y51" s="133">
        <f>SUM(Tabla2[[#This Row],[Monto Aprobado Escenario 6]:[Modificación 07-2020]])</f>
        <v>130000</v>
      </c>
      <c r="Z51" s="133"/>
      <c r="AA51" s="133"/>
      <c r="AB51" s="133">
        <v>54240</v>
      </c>
      <c r="AC51" s="133">
        <f>+Tabla2[[#This Row],[PRESUPUESTO TOTAL AJUSTADO]]-Tabla2[[#This Row],[Reservas]]-Tabla2[[#This Row],[Compromisos]]-Tabla2[[#This Row],[Ejecutado]]</f>
        <v>75760</v>
      </c>
      <c r="AD51" s="133" t="s">
        <v>757</v>
      </c>
      <c r="AE51" s="129" t="s">
        <v>824</v>
      </c>
      <c r="AF51" s="132" t="s">
        <v>24</v>
      </c>
      <c r="AG51" s="129" t="s">
        <v>825</v>
      </c>
      <c r="AH51" s="129" t="s">
        <v>826</v>
      </c>
      <c r="AI51" s="129" t="s">
        <v>827</v>
      </c>
      <c r="AJ51" s="129" t="s">
        <v>828</v>
      </c>
      <c r="AK51" s="129" t="s">
        <v>829</v>
      </c>
    </row>
    <row r="52" spans="2:37" ht="171.75" hidden="1" customHeight="1" x14ac:dyDescent="0.25">
      <c r="B52" s="129"/>
      <c r="C52" s="129"/>
      <c r="D52" s="129"/>
      <c r="E52" s="129"/>
      <c r="F52" s="135"/>
      <c r="G52" s="129" t="s">
        <v>1100</v>
      </c>
      <c r="H52" s="132" t="s">
        <v>823</v>
      </c>
      <c r="I52" s="133">
        <v>0</v>
      </c>
      <c r="J52" s="133"/>
      <c r="K52" s="133"/>
      <c r="L52" s="133">
        <v>100000</v>
      </c>
      <c r="M52" s="133"/>
      <c r="N52" s="133"/>
      <c r="O52" s="133"/>
      <c r="P52" s="133"/>
      <c r="Q52" s="133"/>
      <c r="R52" s="133"/>
      <c r="S52" s="133"/>
      <c r="T52" s="133"/>
      <c r="U52" s="133"/>
      <c r="V52" s="133"/>
      <c r="W52" s="133"/>
      <c r="X52" s="133"/>
      <c r="Y52" s="133">
        <f>SUM(Tabla2[[#This Row],[Monto Aprobado Escenario 6]:[Modificación 07-2020]])</f>
        <v>100000</v>
      </c>
      <c r="Z52" s="133"/>
      <c r="AA52" s="133"/>
      <c r="AB52" s="133">
        <v>68365</v>
      </c>
      <c r="AC52" s="133">
        <f>+Tabla2[[#This Row],[PRESUPUESTO TOTAL AJUSTADO]]-Tabla2[[#This Row],[Reservas]]-Tabla2[[#This Row],[Compromisos]]-Tabla2[[#This Row],[Ejecutado]]</f>
        <v>31635</v>
      </c>
      <c r="AD52" s="133" t="s">
        <v>757</v>
      </c>
      <c r="AE52" s="136" t="s">
        <v>765</v>
      </c>
      <c r="AF52" s="132" t="s">
        <v>24</v>
      </c>
      <c r="AG52" s="129" t="s">
        <v>766</v>
      </c>
      <c r="AH52" s="129"/>
      <c r="AI52" s="129" t="s">
        <v>766</v>
      </c>
      <c r="AJ52" s="129"/>
      <c r="AK52" s="129" t="s">
        <v>1101</v>
      </c>
    </row>
    <row r="53" spans="2:37" ht="161.25" hidden="1" customHeight="1" x14ac:dyDescent="0.25">
      <c r="B53" s="129" t="s">
        <v>830</v>
      </c>
      <c r="C53" s="129" t="s">
        <v>831</v>
      </c>
      <c r="D53" s="129" t="s">
        <v>832</v>
      </c>
      <c r="E53" s="134" t="s">
        <v>833</v>
      </c>
      <c r="F53" s="131">
        <v>43831</v>
      </c>
      <c r="G53" s="129" t="s">
        <v>1100</v>
      </c>
      <c r="H53" s="132" t="s">
        <v>823</v>
      </c>
      <c r="I53" s="133">
        <v>20000</v>
      </c>
      <c r="J53" s="133"/>
      <c r="K53" s="133"/>
      <c r="L53" s="133"/>
      <c r="M53" s="133"/>
      <c r="N53" s="133"/>
      <c r="O53" s="133"/>
      <c r="P53" s="133"/>
      <c r="Q53" s="133"/>
      <c r="R53" s="133"/>
      <c r="S53" s="133"/>
      <c r="T53" s="133"/>
      <c r="U53" s="133"/>
      <c r="V53" s="133"/>
      <c r="W53" s="133"/>
      <c r="X53" s="133"/>
      <c r="Y53" s="133">
        <f>SUM(Tabla2[[#This Row],[Monto Aprobado Escenario 6]:[Modificación 07-2020]])</f>
        <v>20000</v>
      </c>
      <c r="Z53" s="133"/>
      <c r="AA53" s="133"/>
      <c r="AB53" s="133"/>
      <c r="AC53" s="133">
        <f>+Tabla2[[#This Row],[PRESUPUESTO TOTAL AJUSTADO]]-Tabla2[[#This Row],[Reservas]]-Tabla2[[#This Row],[Compromisos]]-Tabla2[[#This Row],[Ejecutado]]</f>
        <v>20000</v>
      </c>
      <c r="AD53" s="133" t="s">
        <v>757</v>
      </c>
      <c r="AE53" s="129" t="s">
        <v>834</v>
      </c>
      <c r="AF53" s="132" t="s">
        <v>24</v>
      </c>
      <c r="AG53" s="129" t="s">
        <v>753</v>
      </c>
      <c r="AH53" s="129" t="s">
        <v>835</v>
      </c>
      <c r="AI53" s="129" t="s">
        <v>753</v>
      </c>
      <c r="AJ53" s="129" t="s">
        <v>754</v>
      </c>
      <c r="AK53" s="129" t="s">
        <v>836</v>
      </c>
    </row>
    <row r="54" spans="2:37" ht="110.25" hidden="1" customHeight="1" x14ac:dyDescent="0.25">
      <c r="B54" s="129" t="s">
        <v>794</v>
      </c>
      <c r="C54" s="129" t="s">
        <v>815</v>
      </c>
      <c r="D54" s="129" t="s">
        <v>816</v>
      </c>
      <c r="E54" s="129" t="s">
        <v>797</v>
      </c>
      <c r="F54" s="131">
        <v>43831</v>
      </c>
      <c r="G54" s="129" t="s">
        <v>1100</v>
      </c>
      <c r="H54" s="132" t="s">
        <v>837</v>
      </c>
      <c r="I54" s="133">
        <v>2583360</v>
      </c>
      <c r="J54" s="133"/>
      <c r="K54" s="133"/>
      <c r="L54" s="133"/>
      <c r="M54" s="133">
        <v>-11740</v>
      </c>
      <c r="N54" s="133"/>
      <c r="O54" s="133"/>
      <c r="P54" s="133"/>
      <c r="Q54" s="133">
        <v>165287.12</v>
      </c>
      <c r="R54" s="133"/>
      <c r="S54" s="133"/>
      <c r="T54" s="133"/>
      <c r="U54" s="133"/>
      <c r="V54" s="133"/>
      <c r="W54" s="133">
        <v>20000</v>
      </c>
      <c r="X54" s="133"/>
      <c r="Y54" s="133">
        <f>SUM(Tabla2[[#This Row],[Monto Aprobado Escenario 6]:[Modificación 07-2020]])</f>
        <v>2756907.12</v>
      </c>
      <c r="Z54" s="133">
        <v>219675.75</v>
      </c>
      <c r="AA54" s="133"/>
      <c r="AB54" s="133">
        <v>2537231.37</v>
      </c>
      <c r="AC54" s="133">
        <f>+Tabla2[[#This Row],[PRESUPUESTO TOTAL AJUSTADO]]-Tabla2[[#This Row],[Reservas]]-Tabla2[[#This Row],[Compromisos]]-Tabla2[[#This Row],[Ejecutado]]</f>
        <v>0</v>
      </c>
      <c r="AD54" s="133" t="s">
        <v>757</v>
      </c>
      <c r="AE54" s="129" t="s">
        <v>799</v>
      </c>
      <c r="AF54" s="132" t="s">
        <v>24</v>
      </c>
      <c r="AG54" s="129" t="s">
        <v>800</v>
      </c>
      <c r="AH54" s="129" t="s">
        <v>801</v>
      </c>
      <c r="AI54" s="129" t="s">
        <v>800</v>
      </c>
      <c r="AJ54" s="129" t="s">
        <v>802</v>
      </c>
      <c r="AK54" s="129" t="s">
        <v>838</v>
      </c>
    </row>
    <row r="55" spans="2:37" ht="110.25" hidden="1" customHeight="1" x14ac:dyDescent="0.25">
      <c r="B55" s="129"/>
      <c r="C55" s="129"/>
      <c r="D55" s="129"/>
      <c r="E55" s="129"/>
      <c r="F55" s="131"/>
      <c r="G55" s="129" t="s">
        <v>1100</v>
      </c>
      <c r="H55" s="132" t="s">
        <v>837</v>
      </c>
      <c r="I55" s="133"/>
      <c r="J55" s="133"/>
      <c r="K55" s="133"/>
      <c r="L55" s="133"/>
      <c r="M55" s="133">
        <v>11740</v>
      </c>
      <c r="N55" s="133"/>
      <c r="O55" s="133"/>
      <c r="P55" s="133"/>
      <c r="Q55" s="133">
        <v>0</v>
      </c>
      <c r="R55" s="133"/>
      <c r="S55" s="133"/>
      <c r="T55" s="133"/>
      <c r="U55" s="133"/>
      <c r="V55" s="133"/>
      <c r="W55" s="133"/>
      <c r="X55" s="133"/>
      <c r="Y55" s="133">
        <f>SUM(Tabla2[[#This Row],[Monto Aprobado Escenario 6]:[Modificación 07-2020]])</f>
        <v>11740</v>
      </c>
      <c r="Z55" s="133"/>
      <c r="AA55" s="133"/>
      <c r="AB55" s="133">
        <v>11740</v>
      </c>
      <c r="AC55" s="133">
        <f>+Tabla2[[#This Row],[PRESUPUESTO TOTAL AJUSTADO]]-Tabla2[[#This Row],[Reservas]]-Tabla2[[#This Row],[Compromisos]]-Tabla2[[#This Row],[Ejecutado]]</f>
        <v>0</v>
      </c>
      <c r="AD55" s="133" t="s">
        <v>757</v>
      </c>
      <c r="AE55" s="136" t="s">
        <v>824</v>
      </c>
      <c r="AF55" s="132" t="s">
        <v>24</v>
      </c>
      <c r="AG55" s="129" t="s">
        <v>825</v>
      </c>
      <c r="AH55" s="129" t="s">
        <v>826</v>
      </c>
      <c r="AI55" s="129" t="s">
        <v>827</v>
      </c>
      <c r="AJ55" s="129" t="s">
        <v>828</v>
      </c>
      <c r="AK55" s="129" t="s">
        <v>1164</v>
      </c>
    </row>
    <row r="56" spans="2:37" ht="98.25" hidden="1" customHeight="1" x14ac:dyDescent="0.25">
      <c r="B56" s="129" t="s">
        <v>784</v>
      </c>
      <c r="C56" s="129" t="s">
        <v>795</v>
      </c>
      <c r="D56" s="129" t="s">
        <v>839</v>
      </c>
      <c r="E56" s="129" t="s">
        <v>787</v>
      </c>
      <c r="F56" s="135">
        <v>43891</v>
      </c>
      <c r="G56" s="129" t="s">
        <v>1100</v>
      </c>
      <c r="H56" s="132" t="s">
        <v>840</v>
      </c>
      <c r="I56" s="136">
        <v>45000</v>
      </c>
      <c r="J56" s="136"/>
      <c r="K56" s="136"/>
      <c r="L56" s="136"/>
      <c r="M56" s="136"/>
      <c r="N56" s="136"/>
      <c r="O56" s="136"/>
      <c r="P56" s="136"/>
      <c r="Q56" s="136">
        <v>175000</v>
      </c>
      <c r="R56" s="136"/>
      <c r="S56" s="136"/>
      <c r="T56" s="136"/>
      <c r="U56" s="136"/>
      <c r="V56" s="136"/>
      <c r="W56" s="136"/>
      <c r="X56" s="136"/>
      <c r="Y56" s="133">
        <f>SUM(Tabla2[[#This Row],[Monto Aprobado Escenario 6]:[Modificación 07-2020]])</f>
        <v>220000</v>
      </c>
      <c r="Z56" s="133"/>
      <c r="AA56" s="133"/>
      <c r="AB56" s="133">
        <v>196506.36</v>
      </c>
      <c r="AC56" s="133">
        <f>+Tabla2[[#This Row],[PRESUPUESTO TOTAL AJUSTADO]]-Tabla2[[#This Row],[Reservas]]-Tabla2[[#This Row],[Compromisos]]-Tabla2[[#This Row],[Ejecutado]]</f>
        <v>23493.640000000014</v>
      </c>
      <c r="AD56" s="133" t="s">
        <v>757</v>
      </c>
      <c r="AE56" s="129" t="s">
        <v>789</v>
      </c>
      <c r="AF56" s="132" t="s">
        <v>24</v>
      </c>
      <c r="AG56" s="129" t="s">
        <v>790</v>
      </c>
      <c r="AH56" s="129" t="s">
        <v>791</v>
      </c>
      <c r="AI56" s="129" t="s">
        <v>790</v>
      </c>
      <c r="AJ56" s="129" t="s">
        <v>792</v>
      </c>
      <c r="AK56" s="129" t="s">
        <v>841</v>
      </c>
    </row>
    <row r="57" spans="2:37" ht="181.5" hidden="1" customHeight="1" x14ac:dyDescent="0.25">
      <c r="B57" s="129" t="s">
        <v>830</v>
      </c>
      <c r="C57" s="130" t="s">
        <v>842</v>
      </c>
      <c r="D57" s="130" t="s">
        <v>842</v>
      </c>
      <c r="E57" s="129" t="s">
        <v>843</v>
      </c>
      <c r="F57" s="131">
        <v>43836</v>
      </c>
      <c r="G57" s="129" t="s">
        <v>1100</v>
      </c>
      <c r="H57" s="132" t="s">
        <v>844</v>
      </c>
      <c r="I57" s="133"/>
      <c r="J57" s="133"/>
      <c r="K57" s="133"/>
      <c r="L57" s="133"/>
      <c r="M57" s="133"/>
      <c r="N57" s="133"/>
      <c r="O57" s="133"/>
      <c r="P57" s="133"/>
      <c r="Q57" s="133"/>
      <c r="R57" s="133"/>
      <c r="S57" s="133"/>
      <c r="T57" s="133"/>
      <c r="U57" s="133"/>
      <c r="V57" s="133"/>
      <c r="W57" s="133"/>
      <c r="X57" s="133"/>
      <c r="Y57" s="133">
        <f>SUM(Tabla2[[#This Row],[Monto Aprobado Escenario 6]:[Modificación 07-2020]])</f>
        <v>0</v>
      </c>
      <c r="Z57" s="133"/>
      <c r="AA57" s="133"/>
      <c r="AB57" s="133"/>
      <c r="AC57" s="133">
        <f>+Tabla2[[#This Row],[PRESUPUESTO TOTAL AJUSTADO]]-Tabla2[[#This Row],[Reservas]]-Tabla2[[#This Row],[Compromisos]]-Tabla2[[#This Row],[Ejecutado]]</f>
        <v>0</v>
      </c>
      <c r="AD57" s="133" t="s">
        <v>757</v>
      </c>
      <c r="AE57" s="129" t="s">
        <v>834</v>
      </c>
      <c r="AF57" s="132" t="s">
        <v>24</v>
      </c>
      <c r="AG57" s="129" t="s">
        <v>753</v>
      </c>
      <c r="AH57" s="129" t="s">
        <v>835</v>
      </c>
      <c r="AI57" s="129" t="s">
        <v>753</v>
      </c>
      <c r="AJ57" s="129" t="s">
        <v>754</v>
      </c>
      <c r="AK57" s="129" t="s">
        <v>845</v>
      </c>
    </row>
    <row r="58" spans="2:37" ht="219" hidden="1" customHeight="1" x14ac:dyDescent="0.25">
      <c r="B58" s="129" t="s">
        <v>830</v>
      </c>
      <c r="C58" s="130" t="s">
        <v>842</v>
      </c>
      <c r="D58" s="130" t="s">
        <v>842</v>
      </c>
      <c r="E58" s="129" t="s">
        <v>843</v>
      </c>
      <c r="F58" s="131">
        <v>43836</v>
      </c>
      <c r="G58" s="129" t="s">
        <v>1100</v>
      </c>
      <c r="H58" s="132" t="s">
        <v>844</v>
      </c>
      <c r="I58" s="133"/>
      <c r="J58" s="133"/>
      <c r="K58" s="133"/>
      <c r="L58" s="133"/>
      <c r="M58" s="133"/>
      <c r="N58" s="133"/>
      <c r="O58" s="133"/>
      <c r="P58" s="133"/>
      <c r="Q58" s="133"/>
      <c r="R58" s="133"/>
      <c r="S58" s="133"/>
      <c r="T58" s="133"/>
      <c r="U58" s="133"/>
      <c r="V58" s="133"/>
      <c r="W58" s="133"/>
      <c r="X58" s="133"/>
      <c r="Y58" s="133">
        <f>SUM(Tabla2[[#This Row],[Monto Aprobado Escenario 6]:[Modificación 07-2020]])</f>
        <v>0</v>
      </c>
      <c r="Z58" s="133"/>
      <c r="AA58" s="133"/>
      <c r="AB58" s="133"/>
      <c r="AC58" s="133">
        <f>+Tabla2[[#This Row],[PRESUPUESTO TOTAL AJUSTADO]]-Tabla2[[#This Row],[Reservas]]-Tabla2[[#This Row],[Compromisos]]-Tabla2[[#This Row],[Ejecutado]]</f>
        <v>0</v>
      </c>
      <c r="AD58" s="133" t="s">
        <v>757</v>
      </c>
      <c r="AE58" s="129" t="s">
        <v>834</v>
      </c>
      <c r="AF58" s="132" t="s">
        <v>24</v>
      </c>
      <c r="AG58" s="129" t="s">
        <v>753</v>
      </c>
      <c r="AH58" s="129" t="s">
        <v>835</v>
      </c>
      <c r="AI58" s="129" t="s">
        <v>753</v>
      </c>
      <c r="AJ58" s="129" t="s">
        <v>754</v>
      </c>
      <c r="AK58" s="129" t="s">
        <v>846</v>
      </c>
    </row>
    <row r="59" spans="2:37" ht="180.75" hidden="1" customHeight="1" x14ac:dyDescent="0.25">
      <c r="B59" s="129" t="s">
        <v>830</v>
      </c>
      <c r="C59" s="130" t="s">
        <v>842</v>
      </c>
      <c r="D59" s="130" t="s">
        <v>842</v>
      </c>
      <c r="E59" s="129" t="s">
        <v>843</v>
      </c>
      <c r="F59" s="131">
        <v>43836</v>
      </c>
      <c r="G59" s="129" t="s">
        <v>1100</v>
      </c>
      <c r="H59" s="132" t="s">
        <v>844</v>
      </c>
      <c r="I59" s="133">
        <f>1445598+289119.6+15282.4</f>
        <v>1750000</v>
      </c>
      <c r="J59" s="133">
        <v>-44000</v>
      </c>
      <c r="K59" s="133"/>
      <c r="L59" s="133">
        <v>-323482.64</v>
      </c>
      <c r="M59" s="133"/>
      <c r="N59" s="133"/>
      <c r="O59" s="133"/>
      <c r="P59" s="133"/>
      <c r="Q59" s="133"/>
      <c r="R59" s="133"/>
      <c r="S59" s="133"/>
      <c r="T59" s="133"/>
      <c r="U59" s="133"/>
      <c r="V59" s="133"/>
      <c r="W59" s="133"/>
      <c r="X59" s="133"/>
      <c r="Y59" s="133">
        <f>SUM(Tabla2[[#This Row],[Monto Aprobado Escenario 6]:[Modificación 07-2020]])</f>
        <v>1382517.3599999999</v>
      </c>
      <c r="Z59" s="133"/>
      <c r="AA59" s="133"/>
      <c r="AB59" s="133">
        <v>1118098.52</v>
      </c>
      <c r="AC59" s="133">
        <f>+Tabla2[[#This Row],[PRESUPUESTO TOTAL AJUSTADO]]-Tabla2[[#This Row],[Reservas]]-Tabla2[[#This Row],[Compromisos]]-Tabla2[[#This Row],[Ejecutado]]</f>
        <v>264418.83999999985</v>
      </c>
      <c r="AD59" s="133" t="s">
        <v>757</v>
      </c>
      <c r="AE59" s="129" t="s">
        <v>834</v>
      </c>
      <c r="AF59" s="132" t="s">
        <v>24</v>
      </c>
      <c r="AG59" s="129" t="s">
        <v>753</v>
      </c>
      <c r="AH59" s="129" t="s">
        <v>835</v>
      </c>
      <c r="AI59" s="129" t="s">
        <v>753</v>
      </c>
      <c r="AJ59" s="129" t="s">
        <v>754</v>
      </c>
      <c r="AK59" s="129" t="s">
        <v>1102</v>
      </c>
    </row>
    <row r="60" spans="2:37" ht="105.75" hidden="1" customHeight="1" x14ac:dyDescent="0.25">
      <c r="B60" s="129" t="s">
        <v>847</v>
      </c>
      <c r="C60" s="129" t="s">
        <v>848</v>
      </c>
      <c r="D60" s="129" t="s">
        <v>849</v>
      </c>
      <c r="E60" s="134" t="s">
        <v>850</v>
      </c>
      <c r="F60" s="135">
        <v>43836</v>
      </c>
      <c r="G60" s="129" t="s">
        <v>1100</v>
      </c>
      <c r="H60" s="132" t="s">
        <v>851</v>
      </c>
      <c r="I60" s="133">
        <v>1291680</v>
      </c>
      <c r="J60" s="133"/>
      <c r="K60" s="133"/>
      <c r="L60" s="133"/>
      <c r="M60" s="133"/>
      <c r="N60" s="133"/>
      <c r="O60" s="133"/>
      <c r="P60" s="133"/>
      <c r="Q60" s="133">
        <v>95590</v>
      </c>
      <c r="R60" s="133"/>
      <c r="S60" s="133"/>
      <c r="T60" s="133">
        <v>1000000</v>
      </c>
      <c r="U60" s="133"/>
      <c r="V60" s="133"/>
      <c r="W60" s="133"/>
      <c r="X60" s="133"/>
      <c r="Y60" s="133">
        <f>SUM(Tabla2[[#This Row],[Monto Aprobado Escenario 6]:[Modificación 07-2020]])</f>
        <v>2387270</v>
      </c>
      <c r="Z60" s="133"/>
      <c r="AA60" s="133"/>
      <c r="AB60" s="133">
        <v>1970272.52</v>
      </c>
      <c r="AC60" s="133">
        <f>+Tabla2[[#This Row],[PRESUPUESTO TOTAL AJUSTADO]]-Tabla2[[#This Row],[Reservas]]-Tabla2[[#This Row],[Compromisos]]-Tabla2[[#This Row],[Ejecutado]]</f>
        <v>416997.48</v>
      </c>
      <c r="AD60" s="133" t="s">
        <v>749</v>
      </c>
      <c r="AE60" s="129" t="s">
        <v>852</v>
      </c>
      <c r="AF60" s="132" t="s">
        <v>28</v>
      </c>
      <c r="AG60" s="129" t="s">
        <v>853</v>
      </c>
      <c r="AH60" s="132" t="s">
        <v>854</v>
      </c>
      <c r="AI60" s="129" t="s">
        <v>855</v>
      </c>
      <c r="AJ60" s="137" t="s">
        <v>856</v>
      </c>
      <c r="AK60" s="137" t="s">
        <v>857</v>
      </c>
    </row>
    <row r="61" spans="2:37" ht="105.75" hidden="1" customHeight="1" x14ac:dyDescent="0.25">
      <c r="B61" s="129"/>
      <c r="C61" s="129"/>
      <c r="D61" s="129"/>
      <c r="E61" s="134"/>
      <c r="F61" s="135"/>
      <c r="G61" s="129" t="s">
        <v>1100</v>
      </c>
      <c r="H61" s="132" t="s">
        <v>1165</v>
      </c>
      <c r="I61" s="133"/>
      <c r="J61" s="133"/>
      <c r="K61" s="133"/>
      <c r="L61" s="133"/>
      <c r="M61" s="133"/>
      <c r="N61" s="133"/>
      <c r="O61" s="133"/>
      <c r="P61" s="133"/>
      <c r="Q61" s="133">
        <v>300000</v>
      </c>
      <c r="R61" s="133"/>
      <c r="S61" s="133"/>
      <c r="T61" s="133"/>
      <c r="U61" s="133"/>
      <c r="V61" s="133"/>
      <c r="W61" s="133"/>
      <c r="X61" s="133"/>
      <c r="Y61" s="133">
        <f>SUM(Tabla2[[#This Row],[Monto Aprobado Escenario 6]:[Modificación 07-2020]])</f>
        <v>300000</v>
      </c>
      <c r="Z61" s="133"/>
      <c r="AA61" s="133"/>
      <c r="AB61" s="133">
        <v>271200</v>
      </c>
      <c r="AC61" s="133">
        <f>+Tabla2[[#This Row],[PRESUPUESTO TOTAL AJUSTADO]]-Tabla2[[#This Row],[Reservas]]-Tabla2[[#This Row],[Compromisos]]-Tabla2[[#This Row],[Ejecutado]]</f>
        <v>28800</v>
      </c>
      <c r="AD61" s="133" t="s">
        <v>757</v>
      </c>
      <c r="AE61" s="136" t="s">
        <v>799</v>
      </c>
      <c r="AF61" s="132" t="s">
        <v>24</v>
      </c>
      <c r="AG61" s="129" t="s">
        <v>800</v>
      </c>
      <c r="AH61" s="129" t="s">
        <v>801</v>
      </c>
      <c r="AI61" s="129" t="s">
        <v>800</v>
      </c>
      <c r="AJ61" s="129" t="s">
        <v>802</v>
      </c>
      <c r="AK61" s="137" t="s">
        <v>1166</v>
      </c>
    </row>
    <row r="62" spans="2:37" ht="123.75" hidden="1" customHeight="1" x14ac:dyDescent="0.25">
      <c r="B62" s="129" t="s">
        <v>858</v>
      </c>
      <c r="C62" s="129" t="s">
        <v>859</v>
      </c>
      <c r="D62" s="129" t="s">
        <v>860</v>
      </c>
      <c r="E62" s="134" t="s">
        <v>833</v>
      </c>
      <c r="F62" s="131">
        <v>43831</v>
      </c>
      <c r="G62" s="129" t="s">
        <v>1100</v>
      </c>
      <c r="H62" s="132" t="s">
        <v>851</v>
      </c>
      <c r="I62" s="133">
        <v>1500000</v>
      </c>
      <c r="J62" s="133"/>
      <c r="K62" s="133"/>
      <c r="L62" s="133"/>
      <c r="M62" s="133"/>
      <c r="N62" s="133"/>
      <c r="O62" s="133"/>
      <c r="P62" s="133"/>
      <c r="Q62" s="133">
        <v>-500000</v>
      </c>
      <c r="R62" s="133"/>
      <c r="S62" s="133"/>
      <c r="T62" s="133">
        <v>-1000000</v>
      </c>
      <c r="U62" s="133"/>
      <c r="V62" s="133"/>
      <c r="W62" s="133"/>
      <c r="X62" s="133"/>
      <c r="Y62" s="133">
        <f>SUM(Tabla2[[#This Row],[Monto Aprobado Escenario 6]:[Modificación 07-2020]])</f>
        <v>0</v>
      </c>
      <c r="Z62" s="133"/>
      <c r="AA62" s="133"/>
      <c r="AB62" s="133"/>
      <c r="AC62" s="133">
        <f>+Tabla2[[#This Row],[PRESUPUESTO TOTAL AJUSTADO]]-Tabla2[[#This Row],[Reservas]]-Tabla2[[#This Row],[Compromisos]]-Tabla2[[#This Row],[Ejecutado]]</f>
        <v>0</v>
      </c>
      <c r="AD62" s="133" t="s">
        <v>749</v>
      </c>
      <c r="AE62" s="129" t="s">
        <v>861</v>
      </c>
      <c r="AF62" s="132" t="s">
        <v>28</v>
      </c>
      <c r="AG62" s="129" t="s">
        <v>862</v>
      </c>
      <c r="AH62" s="129" t="s">
        <v>863</v>
      </c>
      <c r="AI62" s="129" t="s">
        <v>864</v>
      </c>
      <c r="AJ62" s="129" t="s">
        <v>865</v>
      </c>
      <c r="AK62" s="129" t="s">
        <v>866</v>
      </c>
    </row>
    <row r="63" spans="2:37" ht="123.75" hidden="1" customHeight="1" x14ac:dyDescent="0.25">
      <c r="B63" s="129"/>
      <c r="C63" s="129"/>
      <c r="D63" s="129"/>
      <c r="E63" s="134"/>
      <c r="F63" s="131"/>
      <c r="G63" s="129" t="s">
        <v>1100</v>
      </c>
      <c r="H63" s="132" t="s">
        <v>1167</v>
      </c>
      <c r="I63" s="133"/>
      <c r="J63" s="133"/>
      <c r="K63" s="133"/>
      <c r="L63" s="133"/>
      <c r="M63" s="133"/>
      <c r="N63" s="133"/>
      <c r="O63" s="133"/>
      <c r="P63" s="133"/>
      <c r="Q63" s="133">
        <v>112730</v>
      </c>
      <c r="R63" s="133"/>
      <c r="S63" s="133"/>
      <c r="T63" s="133"/>
      <c r="U63" s="133"/>
      <c r="V63" s="133"/>
      <c r="W63" s="133"/>
      <c r="X63" s="133"/>
      <c r="Y63" s="133">
        <f>SUM(Tabla2[[#This Row],[Monto Aprobado Escenario 6]:[Modificación 07-2020]])</f>
        <v>112730</v>
      </c>
      <c r="Z63" s="133"/>
      <c r="AA63" s="133"/>
      <c r="AB63" s="133">
        <v>112730</v>
      </c>
      <c r="AC63" s="133">
        <f>+Tabla2[[#This Row],[PRESUPUESTO TOTAL AJUSTADO]]-Tabla2[[#This Row],[Reservas]]-Tabla2[[#This Row],[Compromisos]]-Tabla2[[#This Row],[Ejecutado]]</f>
        <v>0</v>
      </c>
      <c r="AD63" s="133" t="s">
        <v>749</v>
      </c>
      <c r="AE63" s="136" t="s">
        <v>852</v>
      </c>
      <c r="AF63" s="132" t="s">
        <v>28</v>
      </c>
      <c r="AG63" s="129" t="s">
        <v>853</v>
      </c>
      <c r="AH63" s="132" t="s">
        <v>854</v>
      </c>
      <c r="AI63" s="129" t="s">
        <v>855</v>
      </c>
      <c r="AJ63" s="137" t="s">
        <v>856</v>
      </c>
      <c r="AK63" s="129" t="s">
        <v>1168</v>
      </c>
    </row>
    <row r="64" spans="2:37" ht="123.75" hidden="1" customHeight="1" x14ac:dyDescent="0.25">
      <c r="B64" s="129"/>
      <c r="C64" s="129"/>
      <c r="D64" s="129"/>
      <c r="E64" s="134"/>
      <c r="F64" s="131"/>
      <c r="G64" s="129" t="s">
        <v>1100</v>
      </c>
      <c r="H64" s="132" t="s">
        <v>1167</v>
      </c>
      <c r="I64" s="133"/>
      <c r="J64" s="133"/>
      <c r="K64" s="133"/>
      <c r="L64" s="133"/>
      <c r="M64" s="133"/>
      <c r="N64" s="133"/>
      <c r="O64" s="133"/>
      <c r="P64" s="133"/>
      <c r="Q64" s="133">
        <v>957803.52000000002</v>
      </c>
      <c r="R64" s="133"/>
      <c r="S64" s="133"/>
      <c r="T64" s="133"/>
      <c r="U64" s="133"/>
      <c r="V64" s="133"/>
      <c r="W64" s="133"/>
      <c r="X64" s="133"/>
      <c r="Y64" s="133">
        <f>SUM(Tabla2[[#This Row],[Monto Aprobado Escenario 6]:[Modificación 07-2020]])</f>
        <v>957803.52000000002</v>
      </c>
      <c r="Z64" s="133"/>
      <c r="AA64" s="133"/>
      <c r="AB64" s="133">
        <v>957803.01</v>
      </c>
      <c r="AC64" s="133">
        <f>+Tabla2[[#This Row],[PRESUPUESTO TOTAL AJUSTADO]]-Tabla2[[#This Row],[Reservas]]-Tabla2[[#This Row],[Compromisos]]-Tabla2[[#This Row],[Ejecutado]]</f>
        <v>0.51000000000931323</v>
      </c>
      <c r="AD64" s="133" t="s">
        <v>749</v>
      </c>
      <c r="AE64" s="136" t="s">
        <v>852</v>
      </c>
      <c r="AF64" s="132" t="s">
        <v>83</v>
      </c>
      <c r="AG64" s="129" t="s">
        <v>855</v>
      </c>
      <c r="AH64" s="132" t="s">
        <v>884</v>
      </c>
      <c r="AI64" s="129" t="s">
        <v>855</v>
      </c>
      <c r="AJ64" s="137" t="s">
        <v>856</v>
      </c>
      <c r="AK64" s="129" t="s">
        <v>1168</v>
      </c>
    </row>
    <row r="65" spans="2:37" ht="123.75" hidden="1" customHeight="1" x14ac:dyDescent="0.25">
      <c r="B65" s="129"/>
      <c r="C65" s="129"/>
      <c r="D65" s="129"/>
      <c r="E65" s="134"/>
      <c r="F65" s="131"/>
      <c r="G65" s="129" t="s">
        <v>1100</v>
      </c>
      <c r="H65" s="132" t="s">
        <v>1167</v>
      </c>
      <c r="I65" s="133"/>
      <c r="J65" s="133"/>
      <c r="K65" s="133"/>
      <c r="L65" s="133"/>
      <c r="M65" s="133"/>
      <c r="N65" s="133"/>
      <c r="O65" s="133"/>
      <c r="P65" s="133"/>
      <c r="Q65" s="133">
        <v>557500</v>
      </c>
      <c r="R65" s="133"/>
      <c r="S65" s="133"/>
      <c r="T65" s="133"/>
      <c r="U65" s="133"/>
      <c r="V65" s="133"/>
      <c r="W65" s="133"/>
      <c r="X65" s="133"/>
      <c r="Y65" s="133">
        <f>SUM(Tabla2[[#This Row],[Monto Aprobado Escenario 6]:[Modificación 07-2020]])</f>
        <v>557500</v>
      </c>
      <c r="Z65" s="133"/>
      <c r="AA65" s="133"/>
      <c r="AB65" s="133">
        <v>557499.99</v>
      </c>
      <c r="AC65" s="133">
        <f>+Tabla2[[#This Row],[PRESUPUESTO TOTAL AJUSTADO]]-Tabla2[[#This Row],[Reservas]]-Tabla2[[#This Row],[Compromisos]]-Tabla2[[#This Row],[Ejecutado]]</f>
        <v>1.0000000009313226E-2</v>
      </c>
      <c r="AD65" s="133" t="s">
        <v>749</v>
      </c>
      <c r="AE65" s="136" t="s">
        <v>852</v>
      </c>
      <c r="AF65" s="132" t="s">
        <v>24</v>
      </c>
      <c r="AG65" s="129" t="s">
        <v>887</v>
      </c>
      <c r="AH65" s="137" t="s">
        <v>888</v>
      </c>
      <c r="AI65" s="129" t="s">
        <v>855</v>
      </c>
      <c r="AJ65" s="137" t="s">
        <v>856</v>
      </c>
      <c r="AK65" s="129" t="s">
        <v>1168</v>
      </c>
    </row>
    <row r="66" spans="2:37" ht="201" hidden="1" customHeight="1" x14ac:dyDescent="0.25">
      <c r="B66" s="129" t="s">
        <v>794</v>
      </c>
      <c r="C66" s="129" t="s">
        <v>795</v>
      </c>
      <c r="D66" s="129" t="s">
        <v>867</v>
      </c>
      <c r="E66" s="129" t="s">
        <v>797</v>
      </c>
      <c r="F66" s="131">
        <v>43831</v>
      </c>
      <c r="G66" s="129" t="s">
        <v>1100</v>
      </c>
      <c r="H66" s="132" t="s">
        <v>868</v>
      </c>
      <c r="I66" s="133">
        <f>63400000+17100000+115000+400000+60000</f>
        <v>81075000</v>
      </c>
      <c r="J66" s="133"/>
      <c r="K66" s="133"/>
      <c r="L66" s="133"/>
      <c r="M66" s="133"/>
      <c r="N66" s="133"/>
      <c r="O66" s="133"/>
      <c r="P66" s="133"/>
      <c r="Q66" s="133"/>
      <c r="R66" s="133">
        <v>-600000</v>
      </c>
      <c r="S66" s="133"/>
      <c r="T66" s="133"/>
      <c r="U66" s="133"/>
      <c r="V66" s="133">
        <v>600000</v>
      </c>
      <c r="W66" s="133"/>
      <c r="X66" s="133"/>
      <c r="Y66" s="133">
        <f>SUM(Tabla2[[#This Row],[Monto Aprobado Escenario 6]:[Modificación 07-2020]])</f>
        <v>81075000</v>
      </c>
      <c r="Z66" s="133"/>
      <c r="AA66" s="133"/>
      <c r="AB66" s="133">
        <v>78258077.700000003</v>
      </c>
      <c r="AC66" s="133">
        <f>+Tabla2[[#This Row],[PRESUPUESTO TOTAL AJUSTADO]]-Tabla2[[#This Row],[Reservas]]-Tabla2[[#This Row],[Compromisos]]-Tabla2[[#This Row],[Ejecutado]]</f>
        <v>2816922.299999997</v>
      </c>
      <c r="AD66" s="133" t="s">
        <v>757</v>
      </c>
      <c r="AE66" s="129" t="s">
        <v>799</v>
      </c>
      <c r="AF66" s="132" t="s">
        <v>24</v>
      </c>
      <c r="AG66" s="129" t="s">
        <v>800</v>
      </c>
      <c r="AH66" s="129" t="s">
        <v>801</v>
      </c>
      <c r="AI66" s="129" t="s">
        <v>800</v>
      </c>
      <c r="AJ66" s="129" t="s">
        <v>802</v>
      </c>
      <c r="AK66" s="129" t="s">
        <v>1103</v>
      </c>
    </row>
    <row r="67" spans="2:37" ht="126.75" hidden="1" customHeight="1" x14ac:dyDescent="0.25">
      <c r="B67" s="129" t="s">
        <v>794</v>
      </c>
      <c r="C67" s="129" t="s">
        <v>795</v>
      </c>
      <c r="D67" s="129" t="s">
        <v>867</v>
      </c>
      <c r="E67" s="129" t="s">
        <v>797</v>
      </c>
      <c r="F67" s="131">
        <v>43831</v>
      </c>
      <c r="G67" s="129" t="s">
        <v>1100</v>
      </c>
      <c r="H67" s="132" t="s">
        <v>868</v>
      </c>
      <c r="I67" s="133"/>
      <c r="J67" s="133"/>
      <c r="K67" s="133"/>
      <c r="L67" s="133"/>
      <c r="M67" s="133"/>
      <c r="N67" s="133"/>
      <c r="O67" s="133"/>
      <c r="P67" s="133"/>
      <c r="Q67" s="133"/>
      <c r="R67" s="133"/>
      <c r="S67" s="133"/>
      <c r="T67" s="133"/>
      <c r="U67" s="133"/>
      <c r="V67" s="133"/>
      <c r="W67" s="133"/>
      <c r="X67" s="133"/>
      <c r="Y67" s="133">
        <f>SUM(Tabla2[[#This Row],[Monto Aprobado Escenario 6]:[Modificación 07-2020]])</f>
        <v>0</v>
      </c>
      <c r="Z67" s="133"/>
      <c r="AA67" s="133"/>
      <c r="AB67" s="133"/>
      <c r="AC67" s="133">
        <f>+Tabla2[[#This Row],[PRESUPUESTO TOTAL AJUSTADO]]-Tabla2[[#This Row],[Reservas]]-Tabla2[[#This Row],[Compromisos]]-Tabla2[[#This Row],[Ejecutado]]</f>
        <v>0</v>
      </c>
      <c r="AD67" s="133" t="s">
        <v>757</v>
      </c>
      <c r="AE67" s="129" t="s">
        <v>799</v>
      </c>
      <c r="AF67" s="132" t="s">
        <v>24</v>
      </c>
      <c r="AG67" s="129" t="s">
        <v>800</v>
      </c>
      <c r="AH67" s="129" t="s">
        <v>801</v>
      </c>
      <c r="AI67" s="129" t="s">
        <v>800</v>
      </c>
      <c r="AJ67" s="129" t="s">
        <v>802</v>
      </c>
      <c r="AK67" s="129" t="s">
        <v>869</v>
      </c>
    </row>
    <row r="68" spans="2:37" ht="81.75" hidden="1" customHeight="1" x14ac:dyDescent="0.25">
      <c r="B68" s="129" t="s">
        <v>794</v>
      </c>
      <c r="C68" s="129" t="s">
        <v>795</v>
      </c>
      <c r="D68" s="129" t="s">
        <v>867</v>
      </c>
      <c r="E68" s="129" t="s">
        <v>797</v>
      </c>
      <c r="F68" s="131">
        <v>43831</v>
      </c>
      <c r="G68" s="129" t="s">
        <v>1100</v>
      </c>
      <c r="H68" s="132" t="s">
        <v>868</v>
      </c>
      <c r="I68" s="133"/>
      <c r="J68" s="133"/>
      <c r="K68" s="133"/>
      <c r="L68" s="133"/>
      <c r="M68" s="133"/>
      <c r="N68" s="133"/>
      <c r="O68" s="133"/>
      <c r="P68" s="133"/>
      <c r="Q68" s="133"/>
      <c r="R68" s="133"/>
      <c r="S68" s="133"/>
      <c r="T68" s="133"/>
      <c r="U68" s="133"/>
      <c r="V68" s="133"/>
      <c r="W68" s="133"/>
      <c r="X68" s="133"/>
      <c r="Y68" s="133">
        <f>SUM(Tabla2[[#This Row],[Monto Aprobado Escenario 6]:[Modificación 07-2020]])</f>
        <v>0</v>
      </c>
      <c r="Z68" s="133"/>
      <c r="AA68" s="133"/>
      <c r="AB68" s="133"/>
      <c r="AC68" s="133">
        <f>+Tabla2[[#This Row],[PRESUPUESTO TOTAL AJUSTADO]]-Tabla2[[#This Row],[Reservas]]-Tabla2[[#This Row],[Compromisos]]-Tabla2[[#This Row],[Ejecutado]]</f>
        <v>0</v>
      </c>
      <c r="AD68" s="133" t="s">
        <v>757</v>
      </c>
      <c r="AE68" s="129" t="s">
        <v>799</v>
      </c>
      <c r="AF68" s="132" t="s">
        <v>24</v>
      </c>
      <c r="AG68" s="129" t="s">
        <v>800</v>
      </c>
      <c r="AH68" s="129" t="s">
        <v>801</v>
      </c>
      <c r="AI68" s="129" t="s">
        <v>800</v>
      </c>
      <c r="AJ68" s="129" t="s">
        <v>802</v>
      </c>
      <c r="AK68" s="129" t="s">
        <v>870</v>
      </c>
    </row>
    <row r="69" spans="2:37" ht="63.75" hidden="1" customHeight="1" x14ac:dyDescent="0.25">
      <c r="B69" s="129" t="s">
        <v>794</v>
      </c>
      <c r="C69" s="129" t="s">
        <v>795</v>
      </c>
      <c r="D69" s="129" t="s">
        <v>867</v>
      </c>
      <c r="E69" s="129" t="s">
        <v>797</v>
      </c>
      <c r="F69" s="131">
        <v>43831</v>
      </c>
      <c r="G69" s="129" t="s">
        <v>1100</v>
      </c>
      <c r="H69" s="132" t="s">
        <v>868</v>
      </c>
      <c r="I69" s="133"/>
      <c r="J69" s="133"/>
      <c r="K69" s="133"/>
      <c r="L69" s="133"/>
      <c r="M69" s="133"/>
      <c r="N69" s="133"/>
      <c r="O69" s="133"/>
      <c r="P69" s="133"/>
      <c r="Q69" s="133"/>
      <c r="R69" s="133"/>
      <c r="S69" s="133"/>
      <c r="T69" s="133"/>
      <c r="U69" s="133"/>
      <c r="V69" s="133"/>
      <c r="W69" s="133"/>
      <c r="X69" s="133"/>
      <c r="Y69" s="133">
        <f>SUM(Tabla2[[#This Row],[Monto Aprobado Escenario 6]:[Modificación 07-2020]])</f>
        <v>0</v>
      </c>
      <c r="Z69" s="133"/>
      <c r="AA69" s="133"/>
      <c r="AB69" s="133"/>
      <c r="AC69" s="133">
        <f>+Tabla2[[#This Row],[PRESUPUESTO TOTAL AJUSTADO]]-Tabla2[[#This Row],[Reservas]]-Tabla2[[#This Row],[Compromisos]]-Tabla2[[#This Row],[Ejecutado]]</f>
        <v>0</v>
      </c>
      <c r="AD69" s="133" t="s">
        <v>757</v>
      </c>
      <c r="AE69" s="129" t="s">
        <v>799</v>
      </c>
      <c r="AF69" s="132" t="s">
        <v>24</v>
      </c>
      <c r="AG69" s="129" t="s">
        <v>800</v>
      </c>
      <c r="AH69" s="129" t="s">
        <v>801</v>
      </c>
      <c r="AI69" s="129" t="s">
        <v>800</v>
      </c>
      <c r="AJ69" s="129" t="s">
        <v>802</v>
      </c>
      <c r="AK69" s="129" t="s">
        <v>871</v>
      </c>
    </row>
    <row r="70" spans="2:37" ht="82.5" hidden="1" customHeight="1" x14ac:dyDescent="0.25">
      <c r="B70" s="129" t="s">
        <v>794</v>
      </c>
      <c r="C70" s="134" t="s">
        <v>815</v>
      </c>
      <c r="D70" s="134" t="s">
        <v>872</v>
      </c>
      <c r="E70" s="129" t="s">
        <v>797</v>
      </c>
      <c r="F70" s="131">
        <v>43831</v>
      </c>
      <c r="G70" s="129" t="s">
        <v>1100</v>
      </c>
      <c r="H70" s="132" t="s">
        <v>868</v>
      </c>
      <c r="I70" s="133"/>
      <c r="J70" s="133"/>
      <c r="K70" s="133"/>
      <c r="L70" s="133"/>
      <c r="M70" s="133"/>
      <c r="N70" s="133"/>
      <c r="O70" s="133"/>
      <c r="P70" s="133"/>
      <c r="Q70" s="133"/>
      <c r="R70" s="133"/>
      <c r="S70" s="133"/>
      <c r="T70" s="133"/>
      <c r="U70" s="133"/>
      <c r="V70" s="133"/>
      <c r="W70" s="133"/>
      <c r="X70" s="133"/>
      <c r="Y70" s="133">
        <f>SUM(Tabla2[[#This Row],[Monto Aprobado Escenario 6]:[Modificación 07-2020]])</f>
        <v>0</v>
      </c>
      <c r="Z70" s="133"/>
      <c r="AA70" s="133"/>
      <c r="AB70" s="133"/>
      <c r="AC70" s="133">
        <f>+Tabla2[[#This Row],[PRESUPUESTO TOTAL AJUSTADO]]-Tabla2[[#This Row],[Reservas]]-Tabla2[[#This Row],[Compromisos]]-Tabla2[[#This Row],[Ejecutado]]</f>
        <v>0</v>
      </c>
      <c r="AD70" s="133" t="s">
        <v>757</v>
      </c>
      <c r="AE70" s="129" t="s">
        <v>799</v>
      </c>
      <c r="AF70" s="132" t="s">
        <v>24</v>
      </c>
      <c r="AG70" s="129" t="s">
        <v>800</v>
      </c>
      <c r="AH70" s="129" t="s">
        <v>801</v>
      </c>
      <c r="AI70" s="129" t="s">
        <v>800</v>
      </c>
      <c r="AJ70" s="129" t="s">
        <v>802</v>
      </c>
      <c r="AK70" s="129" t="s">
        <v>873</v>
      </c>
    </row>
    <row r="71" spans="2:37" ht="142.5" hidden="1" customHeight="1" x14ac:dyDescent="0.25">
      <c r="B71" s="129" t="s">
        <v>830</v>
      </c>
      <c r="C71" s="129" t="s">
        <v>874</v>
      </c>
      <c r="D71" s="129" t="s">
        <v>875</v>
      </c>
      <c r="E71" s="129" t="s">
        <v>876</v>
      </c>
      <c r="F71" s="131">
        <v>43836</v>
      </c>
      <c r="G71" s="129" t="s">
        <v>1100</v>
      </c>
      <c r="H71" s="132" t="s">
        <v>868</v>
      </c>
      <c r="I71" s="133">
        <v>250000</v>
      </c>
      <c r="J71" s="133"/>
      <c r="K71" s="133"/>
      <c r="L71" s="133"/>
      <c r="M71" s="133"/>
      <c r="N71" s="133"/>
      <c r="O71" s="133"/>
      <c r="P71" s="133"/>
      <c r="Q71" s="133"/>
      <c r="R71" s="133">
        <v>600000</v>
      </c>
      <c r="S71" s="133"/>
      <c r="T71" s="133"/>
      <c r="U71" s="133"/>
      <c r="V71" s="133"/>
      <c r="W71" s="133"/>
      <c r="X71" s="133"/>
      <c r="Y71" s="133">
        <f>SUM(Tabla2[[#This Row],[Monto Aprobado Escenario 6]:[Modificación 07-2020]])</f>
        <v>850000</v>
      </c>
      <c r="Z71" s="133">
        <v>600000</v>
      </c>
      <c r="AA71" s="133"/>
      <c r="AB71" s="133">
        <v>155827</v>
      </c>
      <c r="AC71" s="133">
        <f>+Tabla2[[#This Row],[PRESUPUESTO TOTAL AJUSTADO]]-Tabla2[[#This Row],[Reservas]]-Tabla2[[#This Row],[Compromisos]]-Tabla2[[#This Row],[Ejecutado]]</f>
        <v>94173</v>
      </c>
      <c r="AD71" s="133" t="s">
        <v>757</v>
      </c>
      <c r="AE71" s="129" t="s">
        <v>834</v>
      </c>
      <c r="AF71" s="132" t="s">
        <v>24</v>
      </c>
      <c r="AG71" s="129" t="s">
        <v>753</v>
      </c>
      <c r="AH71" s="129" t="s">
        <v>835</v>
      </c>
      <c r="AI71" s="129" t="s">
        <v>753</v>
      </c>
      <c r="AJ71" s="129" t="s">
        <v>754</v>
      </c>
      <c r="AK71" s="129" t="s">
        <v>877</v>
      </c>
    </row>
    <row r="72" spans="2:37" ht="78.75" hidden="1" customHeight="1" x14ac:dyDescent="0.25">
      <c r="B72" s="129" t="s">
        <v>794</v>
      </c>
      <c r="C72" s="134" t="s">
        <v>795</v>
      </c>
      <c r="D72" s="134" t="s">
        <v>878</v>
      </c>
      <c r="E72" s="129" t="s">
        <v>797</v>
      </c>
      <c r="F72" s="131">
        <v>43831</v>
      </c>
      <c r="G72" s="129" t="s">
        <v>1100</v>
      </c>
      <c r="H72" s="132" t="s">
        <v>879</v>
      </c>
      <c r="I72" s="133">
        <v>93500</v>
      </c>
      <c r="J72" s="133"/>
      <c r="K72" s="133"/>
      <c r="L72" s="133"/>
      <c r="M72" s="133"/>
      <c r="N72" s="133"/>
      <c r="O72" s="133"/>
      <c r="P72" s="133"/>
      <c r="Q72" s="133"/>
      <c r="R72" s="133"/>
      <c r="S72" s="133"/>
      <c r="T72" s="133"/>
      <c r="U72" s="133"/>
      <c r="V72" s="133"/>
      <c r="W72" s="133"/>
      <c r="X72" s="133"/>
      <c r="Y72" s="133">
        <f>SUM(Tabla2[[#This Row],[Monto Aprobado Escenario 6]:[Modificación 07-2020]])</f>
        <v>93500</v>
      </c>
      <c r="Z72" s="133"/>
      <c r="AA72" s="133"/>
      <c r="AB72" s="133">
        <v>79636.75</v>
      </c>
      <c r="AC72" s="133">
        <f>+Tabla2[[#This Row],[PRESUPUESTO TOTAL AJUSTADO]]-Tabla2[[#This Row],[Reservas]]-Tabla2[[#This Row],[Compromisos]]-Tabla2[[#This Row],[Ejecutado]]</f>
        <v>13863.25</v>
      </c>
      <c r="AD72" s="133" t="s">
        <v>757</v>
      </c>
      <c r="AE72" s="129" t="s">
        <v>799</v>
      </c>
      <c r="AF72" s="132" t="s">
        <v>24</v>
      </c>
      <c r="AG72" s="129" t="s">
        <v>800</v>
      </c>
      <c r="AH72" s="129" t="s">
        <v>801</v>
      </c>
      <c r="AI72" s="129" t="s">
        <v>800</v>
      </c>
      <c r="AJ72" s="129" t="s">
        <v>802</v>
      </c>
      <c r="AK72" s="129" t="s">
        <v>880</v>
      </c>
    </row>
    <row r="73" spans="2:37" ht="82.5" hidden="1" customHeight="1" x14ac:dyDescent="0.25">
      <c r="B73" s="129" t="s">
        <v>847</v>
      </c>
      <c r="C73" s="129" t="s">
        <v>881</v>
      </c>
      <c r="D73" s="129" t="s">
        <v>882</v>
      </c>
      <c r="E73" s="134" t="s">
        <v>850</v>
      </c>
      <c r="F73" s="135">
        <v>43836</v>
      </c>
      <c r="G73" s="129" t="s">
        <v>1100</v>
      </c>
      <c r="H73" s="132" t="s">
        <v>883</v>
      </c>
      <c r="I73" s="133">
        <v>70000</v>
      </c>
      <c r="J73" s="133"/>
      <c r="K73" s="133"/>
      <c r="L73" s="133"/>
      <c r="M73" s="133"/>
      <c r="N73" s="133"/>
      <c r="O73" s="133"/>
      <c r="P73" s="133"/>
      <c r="Q73" s="133">
        <v>-70000</v>
      </c>
      <c r="R73" s="133"/>
      <c r="S73" s="133"/>
      <c r="T73" s="133"/>
      <c r="U73" s="133"/>
      <c r="V73" s="133"/>
      <c r="W73" s="133"/>
      <c r="X73" s="133"/>
      <c r="Y73" s="133">
        <f>SUM(Tabla2[[#This Row],[Monto Aprobado Escenario 6]:[Modificación 07-2020]])</f>
        <v>0</v>
      </c>
      <c r="Z73" s="133"/>
      <c r="AA73" s="133"/>
      <c r="AB73" s="133"/>
      <c r="AC73" s="133">
        <f>+Tabla2[[#This Row],[PRESUPUESTO TOTAL AJUSTADO]]-Tabla2[[#This Row],[Reservas]]-Tabla2[[#This Row],[Compromisos]]-Tabla2[[#This Row],[Ejecutado]]</f>
        <v>0</v>
      </c>
      <c r="AD73" s="133" t="s">
        <v>749</v>
      </c>
      <c r="AE73" s="129" t="s">
        <v>852</v>
      </c>
      <c r="AF73" s="132" t="s">
        <v>83</v>
      </c>
      <c r="AG73" s="129" t="s">
        <v>855</v>
      </c>
      <c r="AH73" s="132" t="s">
        <v>884</v>
      </c>
      <c r="AI73" s="129" t="s">
        <v>855</v>
      </c>
      <c r="AJ73" s="137" t="s">
        <v>856</v>
      </c>
      <c r="AK73" s="137" t="s">
        <v>885</v>
      </c>
    </row>
    <row r="74" spans="2:37" ht="135.75" hidden="1" customHeight="1" x14ac:dyDescent="0.25">
      <c r="B74" s="129" t="s">
        <v>847</v>
      </c>
      <c r="C74" s="138" t="s">
        <v>881</v>
      </c>
      <c r="D74" s="138" t="s">
        <v>886</v>
      </c>
      <c r="E74" s="134" t="s">
        <v>850</v>
      </c>
      <c r="F74" s="135">
        <v>43836</v>
      </c>
      <c r="G74" s="129" t="s">
        <v>1100</v>
      </c>
      <c r="H74" s="132" t="s">
        <v>883</v>
      </c>
      <c r="I74" s="133">
        <v>70000</v>
      </c>
      <c r="J74" s="133"/>
      <c r="K74" s="133"/>
      <c r="L74" s="133"/>
      <c r="M74" s="133"/>
      <c r="N74" s="133"/>
      <c r="O74" s="133"/>
      <c r="P74" s="133"/>
      <c r="Q74" s="133">
        <v>-70000</v>
      </c>
      <c r="R74" s="133"/>
      <c r="S74" s="133"/>
      <c r="T74" s="133"/>
      <c r="U74" s="133"/>
      <c r="V74" s="133"/>
      <c r="W74" s="133"/>
      <c r="X74" s="133"/>
      <c r="Y74" s="133">
        <f>SUM(Tabla2[[#This Row],[Monto Aprobado Escenario 6]:[Modificación 07-2020]])</f>
        <v>0</v>
      </c>
      <c r="Z74" s="133"/>
      <c r="AA74" s="133"/>
      <c r="AB74" s="133"/>
      <c r="AC74" s="133">
        <f>+Tabla2[[#This Row],[PRESUPUESTO TOTAL AJUSTADO]]-Tabla2[[#This Row],[Reservas]]-Tabla2[[#This Row],[Compromisos]]-Tabla2[[#This Row],[Ejecutado]]</f>
        <v>0</v>
      </c>
      <c r="AD74" s="133" t="s">
        <v>749</v>
      </c>
      <c r="AE74" s="129" t="s">
        <v>852</v>
      </c>
      <c r="AF74" s="132" t="s">
        <v>24</v>
      </c>
      <c r="AG74" s="137" t="s">
        <v>887</v>
      </c>
      <c r="AH74" s="137" t="s">
        <v>888</v>
      </c>
      <c r="AI74" s="129" t="s">
        <v>855</v>
      </c>
      <c r="AJ74" s="137" t="s">
        <v>856</v>
      </c>
      <c r="AK74" s="137" t="s">
        <v>889</v>
      </c>
    </row>
    <row r="75" spans="2:37" ht="76.5" hidden="1" customHeight="1" x14ac:dyDescent="0.25">
      <c r="B75" s="129" t="s">
        <v>890</v>
      </c>
      <c r="C75" s="129" t="s">
        <v>891</v>
      </c>
      <c r="D75" s="129" t="s">
        <v>891</v>
      </c>
      <c r="E75" s="129" t="s">
        <v>892</v>
      </c>
      <c r="F75" s="131">
        <v>43831</v>
      </c>
      <c r="G75" s="129" t="s">
        <v>1100</v>
      </c>
      <c r="H75" s="132" t="s">
        <v>883</v>
      </c>
      <c r="I75" s="133">
        <v>40000</v>
      </c>
      <c r="J75" s="133"/>
      <c r="K75" s="133"/>
      <c r="L75" s="133"/>
      <c r="M75" s="133"/>
      <c r="N75" s="133"/>
      <c r="O75" s="133"/>
      <c r="P75" s="133"/>
      <c r="Q75" s="133"/>
      <c r="R75" s="133"/>
      <c r="S75" s="133"/>
      <c r="T75" s="133"/>
      <c r="U75" s="133"/>
      <c r="V75" s="133"/>
      <c r="W75" s="133"/>
      <c r="X75" s="133"/>
      <c r="Y75" s="133">
        <f>SUM(Tabla2[[#This Row],[Monto Aprobado Escenario 6]:[Modificación 07-2020]])</f>
        <v>40000</v>
      </c>
      <c r="Z75" s="133"/>
      <c r="AA75" s="133"/>
      <c r="AB75" s="133"/>
      <c r="AC75" s="133">
        <f>+Tabla2[[#This Row],[PRESUPUESTO TOTAL AJUSTADO]]-Tabla2[[#This Row],[Reservas]]-Tabla2[[#This Row],[Compromisos]]-Tabla2[[#This Row],[Ejecutado]]</f>
        <v>40000</v>
      </c>
      <c r="AD75" s="133" t="s">
        <v>757</v>
      </c>
      <c r="AE75" s="129" t="s">
        <v>893</v>
      </c>
      <c r="AF75" s="132" t="s">
        <v>24</v>
      </c>
      <c r="AG75" s="129" t="s">
        <v>894</v>
      </c>
      <c r="AH75" s="129" t="s">
        <v>895</v>
      </c>
      <c r="AI75" s="129" t="s">
        <v>894</v>
      </c>
      <c r="AJ75" s="129" t="s">
        <v>896</v>
      </c>
      <c r="AK75" s="129" t="s">
        <v>897</v>
      </c>
    </row>
    <row r="76" spans="2:37" ht="83.25" hidden="1" customHeight="1" x14ac:dyDescent="0.25">
      <c r="B76" s="134" t="s">
        <v>762</v>
      </c>
      <c r="C76" s="129" t="s">
        <v>898</v>
      </c>
      <c r="D76" s="129" t="s">
        <v>898</v>
      </c>
      <c r="E76" s="129" t="s">
        <v>747</v>
      </c>
      <c r="F76" s="131">
        <v>43831</v>
      </c>
      <c r="G76" s="129" t="s">
        <v>1100</v>
      </c>
      <c r="H76" s="132" t="s">
        <v>883</v>
      </c>
      <c r="I76" s="133">
        <v>50000</v>
      </c>
      <c r="J76" s="133"/>
      <c r="K76" s="133"/>
      <c r="L76" s="133">
        <v>-30000</v>
      </c>
      <c r="M76" s="133"/>
      <c r="N76" s="133"/>
      <c r="O76" s="133"/>
      <c r="P76" s="133"/>
      <c r="Q76" s="133"/>
      <c r="R76" s="133"/>
      <c r="S76" s="133"/>
      <c r="T76" s="133"/>
      <c r="U76" s="133"/>
      <c r="V76" s="133"/>
      <c r="W76" s="133"/>
      <c r="X76" s="133"/>
      <c r="Y76" s="133">
        <f>SUM(Tabla2[[#This Row],[Monto Aprobado Escenario 6]:[Modificación 07-2020]])</f>
        <v>20000</v>
      </c>
      <c r="Z76" s="133"/>
      <c r="AA76" s="133"/>
      <c r="AB76" s="133"/>
      <c r="AC76" s="133">
        <f>+Tabla2[[#This Row],[PRESUPUESTO TOTAL AJUSTADO]]-Tabla2[[#This Row],[Reservas]]-Tabla2[[#This Row],[Compromisos]]-Tabla2[[#This Row],[Ejecutado]]</f>
        <v>20000</v>
      </c>
      <c r="AD76" s="133" t="s">
        <v>757</v>
      </c>
      <c r="AE76" s="129" t="s">
        <v>765</v>
      </c>
      <c r="AF76" s="132" t="s">
        <v>24</v>
      </c>
      <c r="AG76" s="129" t="s">
        <v>766</v>
      </c>
      <c r="AH76" s="129" t="s">
        <v>767</v>
      </c>
      <c r="AI76" s="129" t="s">
        <v>766</v>
      </c>
      <c r="AJ76" s="129" t="s">
        <v>768</v>
      </c>
      <c r="AK76" s="129" t="s">
        <v>899</v>
      </c>
    </row>
    <row r="77" spans="2:37" ht="80.25" hidden="1" customHeight="1" x14ac:dyDescent="0.25">
      <c r="B77" s="129" t="s">
        <v>900</v>
      </c>
      <c r="C77" s="137" t="s">
        <v>891</v>
      </c>
      <c r="D77" s="137" t="s">
        <v>901</v>
      </c>
      <c r="E77" s="129" t="s">
        <v>902</v>
      </c>
      <c r="F77" s="131">
        <v>43831</v>
      </c>
      <c r="G77" s="129" t="s">
        <v>1100</v>
      </c>
      <c r="H77" s="132" t="s">
        <v>883</v>
      </c>
      <c r="I77" s="133">
        <v>32000</v>
      </c>
      <c r="J77" s="133"/>
      <c r="K77" s="133"/>
      <c r="L77" s="133"/>
      <c r="M77" s="133"/>
      <c r="N77" s="133"/>
      <c r="O77" s="133"/>
      <c r="P77" s="133"/>
      <c r="Q77" s="133"/>
      <c r="R77" s="133"/>
      <c r="S77" s="133"/>
      <c r="T77" s="133"/>
      <c r="U77" s="133"/>
      <c r="V77" s="133"/>
      <c r="W77" s="133"/>
      <c r="X77" s="133"/>
      <c r="Y77" s="133">
        <f>SUM(Tabla2[[#This Row],[Monto Aprobado Escenario 6]:[Modificación 07-2020]])</f>
        <v>32000</v>
      </c>
      <c r="Z77" s="133"/>
      <c r="AA77" s="133"/>
      <c r="AB77" s="133"/>
      <c r="AC77" s="133">
        <f>+Tabla2[[#This Row],[PRESUPUESTO TOTAL AJUSTADO]]-Tabla2[[#This Row],[Reservas]]-Tabla2[[#This Row],[Compromisos]]-Tabla2[[#This Row],[Ejecutado]]</f>
        <v>32000</v>
      </c>
      <c r="AD77" s="133" t="s">
        <v>749</v>
      </c>
      <c r="AE77" s="129" t="s">
        <v>903</v>
      </c>
      <c r="AF77" s="132" t="s">
        <v>24</v>
      </c>
      <c r="AG77" s="129" t="s">
        <v>904</v>
      </c>
      <c r="AH77" s="132" t="s">
        <v>905</v>
      </c>
      <c r="AI77" s="129" t="s">
        <v>904</v>
      </c>
      <c r="AJ77" s="132" t="s">
        <v>906</v>
      </c>
      <c r="AK77" s="132" t="s">
        <v>907</v>
      </c>
    </row>
    <row r="78" spans="2:37" ht="135" hidden="1" x14ac:dyDescent="0.25">
      <c r="B78" s="129" t="s">
        <v>900</v>
      </c>
      <c r="C78" s="137" t="s">
        <v>891</v>
      </c>
      <c r="D78" s="137" t="s">
        <v>901</v>
      </c>
      <c r="E78" s="129" t="s">
        <v>902</v>
      </c>
      <c r="F78" s="131">
        <v>43831</v>
      </c>
      <c r="G78" s="129" t="s">
        <v>1100</v>
      </c>
      <c r="H78" s="132" t="s">
        <v>883</v>
      </c>
      <c r="I78" s="133">
        <v>70000</v>
      </c>
      <c r="J78" s="133"/>
      <c r="K78" s="133"/>
      <c r="L78" s="133"/>
      <c r="M78" s="133"/>
      <c r="N78" s="133"/>
      <c r="O78" s="133"/>
      <c r="P78" s="133"/>
      <c r="Q78" s="133"/>
      <c r="R78" s="133"/>
      <c r="S78" s="133"/>
      <c r="T78" s="133"/>
      <c r="U78" s="133"/>
      <c r="V78" s="133"/>
      <c r="W78" s="133"/>
      <c r="X78" s="133"/>
      <c r="Y78" s="133">
        <f>SUM(Tabla2[[#This Row],[Monto Aprobado Escenario 6]:[Modificación 07-2020]])</f>
        <v>70000</v>
      </c>
      <c r="Z78" s="133"/>
      <c r="AA78" s="133"/>
      <c r="AB78" s="133"/>
      <c r="AC78" s="133">
        <f>+Tabla2[[#This Row],[PRESUPUESTO TOTAL AJUSTADO]]-Tabla2[[#This Row],[Reservas]]-Tabla2[[#This Row],[Compromisos]]-Tabla2[[#This Row],[Ejecutado]]</f>
        <v>70000</v>
      </c>
      <c r="AD78" s="133" t="s">
        <v>749</v>
      </c>
      <c r="AE78" s="129" t="s">
        <v>903</v>
      </c>
      <c r="AF78" s="132" t="s">
        <v>83</v>
      </c>
      <c r="AG78" s="129" t="s">
        <v>908</v>
      </c>
      <c r="AH78" s="132" t="s">
        <v>909</v>
      </c>
      <c r="AI78" s="129" t="s">
        <v>904</v>
      </c>
      <c r="AJ78" s="132" t="s">
        <v>906</v>
      </c>
      <c r="AK78" s="132" t="s">
        <v>910</v>
      </c>
    </row>
    <row r="79" spans="2:37" ht="102" hidden="1" customHeight="1" x14ac:dyDescent="0.25">
      <c r="B79" s="129" t="s">
        <v>847</v>
      </c>
      <c r="C79" s="129" t="s">
        <v>881</v>
      </c>
      <c r="D79" s="129" t="s">
        <v>882</v>
      </c>
      <c r="E79" s="134" t="s">
        <v>850</v>
      </c>
      <c r="F79" s="135">
        <v>43836</v>
      </c>
      <c r="G79" s="129" t="s">
        <v>1100</v>
      </c>
      <c r="H79" s="132" t="s">
        <v>911</v>
      </c>
      <c r="I79" s="133">
        <v>487500</v>
      </c>
      <c r="J79" s="133"/>
      <c r="K79" s="133"/>
      <c r="L79" s="133"/>
      <c r="M79" s="133"/>
      <c r="N79" s="133"/>
      <c r="O79" s="133"/>
      <c r="P79" s="133"/>
      <c r="Q79" s="133">
        <v>-487500</v>
      </c>
      <c r="R79" s="133"/>
      <c r="S79" s="133"/>
      <c r="T79" s="133"/>
      <c r="U79" s="133"/>
      <c r="V79" s="133"/>
      <c r="W79" s="133"/>
      <c r="X79" s="133"/>
      <c r="Y79" s="133">
        <f>SUM(Tabla2[[#This Row],[Monto Aprobado Escenario 6]:[Modificación 07-2020]])</f>
        <v>0</v>
      </c>
      <c r="Z79" s="133"/>
      <c r="AA79" s="133"/>
      <c r="AB79" s="133"/>
      <c r="AC79" s="133">
        <f>+Tabla2[[#This Row],[PRESUPUESTO TOTAL AJUSTADO]]-Tabla2[[#This Row],[Reservas]]-Tabla2[[#This Row],[Compromisos]]-Tabla2[[#This Row],[Ejecutado]]</f>
        <v>0</v>
      </c>
      <c r="AD79" s="133" t="s">
        <v>749</v>
      </c>
      <c r="AE79" s="129" t="s">
        <v>852</v>
      </c>
      <c r="AF79" s="132" t="s">
        <v>83</v>
      </c>
      <c r="AG79" s="129" t="s">
        <v>855</v>
      </c>
      <c r="AH79" s="132" t="s">
        <v>884</v>
      </c>
      <c r="AI79" s="129" t="s">
        <v>855</v>
      </c>
      <c r="AJ79" s="137" t="s">
        <v>856</v>
      </c>
      <c r="AK79" s="137" t="s">
        <v>912</v>
      </c>
    </row>
    <row r="80" spans="2:37" ht="182.25" hidden="1" customHeight="1" x14ac:dyDescent="0.25">
      <c r="B80" s="129" t="s">
        <v>847</v>
      </c>
      <c r="C80" s="138" t="s">
        <v>881</v>
      </c>
      <c r="D80" s="138" t="s">
        <v>886</v>
      </c>
      <c r="E80" s="134" t="s">
        <v>850</v>
      </c>
      <c r="F80" s="135">
        <v>43836</v>
      </c>
      <c r="G80" s="129" t="s">
        <v>1100</v>
      </c>
      <c r="H80" s="132" t="s">
        <v>911</v>
      </c>
      <c r="I80" s="133">
        <v>487500</v>
      </c>
      <c r="J80" s="133"/>
      <c r="K80" s="133"/>
      <c r="L80" s="133"/>
      <c r="M80" s="133"/>
      <c r="N80" s="133"/>
      <c r="O80" s="133"/>
      <c r="P80" s="133"/>
      <c r="Q80" s="133">
        <v>-487500</v>
      </c>
      <c r="R80" s="133"/>
      <c r="S80" s="133"/>
      <c r="T80" s="133"/>
      <c r="U80" s="133"/>
      <c r="V80" s="133"/>
      <c r="W80" s="133"/>
      <c r="X80" s="133"/>
      <c r="Y80" s="133">
        <f>SUM(Tabla2[[#This Row],[Monto Aprobado Escenario 6]:[Modificación 07-2020]])</f>
        <v>0</v>
      </c>
      <c r="Z80" s="133"/>
      <c r="AA80" s="133"/>
      <c r="AB80" s="133"/>
      <c r="AC80" s="133">
        <f>+Tabla2[[#This Row],[PRESUPUESTO TOTAL AJUSTADO]]-Tabla2[[#This Row],[Reservas]]-Tabla2[[#This Row],[Compromisos]]-Tabla2[[#This Row],[Ejecutado]]</f>
        <v>0</v>
      </c>
      <c r="AD80" s="133" t="s">
        <v>749</v>
      </c>
      <c r="AE80" s="129" t="s">
        <v>852</v>
      </c>
      <c r="AF80" s="132" t="s">
        <v>24</v>
      </c>
      <c r="AG80" s="137" t="s">
        <v>887</v>
      </c>
      <c r="AH80" s="137" t="s">
        <v>888</v>
      </c>
      <c r="AI80" s="129" t="s">
        <v>855</v>
      </c>
      <c r="AJ80" s="137" t="s">
        <v>856</v>
      </c>
      <c r="AK80" s="137" t="s">
        <v>913</v>
      </c>
    </row>
    <row r="81" spans="2:37" ht="91.5" hidden="1" customHeight="1" x14ac:dyDescent="0.25">
      <c r="B81" s="129" t="s">
        <v>858</v>
      </c>
      <c r="C81" s="129" t="s">
        <v>914</v>
      </c>
      <c r="D81" s="129" t="s">
        <v>914</v>
      </c>
      <c r="E81" s="134" t="s">
        <v>915</v>
      </c>
      <c r="F81" s="131">
        <v>43831</v>
      </c>
      <c r="G81" s="129" t="s">
        <v>1100</v>
      </c>
      <c r="H81" s="132" t="s">
        <v>911</v>
      </c>
      <c r="I81" s="133">
        <v>210000</v>
      </c>
      <c r="J81" s="133"/>
      <c r="K81" s="133"/>
      <c r="L81" s="133"/>
      <c r="M81" s="133"/>
      <c r="N81" s="133"/>
      <c r="O81" s="133"/>
      <c r="P81" s="133"/>
      <c r="Q81" s="133">
        <v>-210000</v>
      </c>
      <c r="R81" s="133"/>
      <c r="S81" s="133"/>
      <c r="T81" s="133"/>
      <c r="U81" s="133"/>
      <c r="V81" s="133"/>
      <c r="W81" s="133"/>
      <c r="X81" s="133"/>
      <c r="Y81" s="133">
        <f>SUM(Tabla2[[#This Row],[Monto Aprobado Escenario 6]:[Modificación 07-2020]])</f>
        <v>0</v>
      </c>
      <c r="Z81" s="133"/>
      <c r="AA81" s="133"/>
      <c r="AB81" s="133"/>
      <c r="AC81" s="133">
        <f>+Tabla2[[#This Row],[PRESUPUESTO TOTAL AJUSTADO]]-Tabla2[[#This Row],[Reservas]]-Tabla2[[#This Row],[Compromisos]]-Tabla2[[#This Row],[Ejecutado]]</f>
        <v>0</v>
      </c>
      <c r="AD81" s="133" t="s">
        <v>749</v>
      </c>
      <c r="AE81" s="129" t="s">
        <v>861</v>
      </c>
      <c r="AF81" s="132" t="s">
        <v>24</v>
      </c>
      <c r="AG81" s="129" t="s">
        <v>916</v>
      </c>
      <c r="AH81" s="129" t="s">
        <v>917</v>
      </c>
      <c r="AI81" s="129" t="s">
        <v>864</v>
      </c>
      <c r="AJ81" s="129" t="s">
        <v>865</v>
      </c>
      <c r="AK81" s="129" t="s">
        <v>918</v>
      </c>
    </row>
    <row r="82" spans="2:37" ht="87" hidden="1" customHeight="1" x14ac:dyDescent="0.25">
      <c r="B82" s="129" t="s">
        <v>890</v>
      </c>
      <c r="C82" s="129" t="s">
        <v>891</v>
      </c>
      <c r="D82" s="129" t="s">
        <v>891</v>
      </c>
      <c r="E82" s="129" t="s">
        <v>892</v>
      </c>
      <c r="F82" s="131">
        <v>43831</v>
      </c>
      <c r="G82" s="129" t="s">
        <v>1100</v>
      </c>
      <c r="H82" s="132" t="s">
        <v>911</v>
      </c>
      <c r="I82" s="133">
        <v>100000</v>
      </c>
      <c r="J82" s="133"/>
      <c r="K82" s="133"/>
      <c r="L82" s="133"/>
      <c r="M82" s="133"/>
      <c r="N82" s="133"/>
      <c r="O82" s="133"/>
      <c r="P82" s="133"/>
      <c r="Q82" s="133"/>
      <c r="R82" s="133"/>
      <c r="S82" s="133"/>
      <c r="T82" s="133"/>
      <c r="U82" s="133"/>
      <c r="V82" s="133"/>
      <c r="W82" s="133"/>
      <c r="X82" s="133"/>
      <c r="Y82" s="133">
        <f>SUM(Tabla2[[#This Row],[Monto Aprobado Escenario 6]:[Modificación 07-2020]])</f>
        <v>100000</v>
      </c>
      <c r="Z82" s="133"/>
      <c r="AA82" s="133"/>
      <c r="AB82" s="133"/>
      <c r="AC82" s="133">
        <f>+Tabla2[[#This Row],[PRESUPUESTO TOTAL AJUSTADO]]-Tabla2[[#This Row],[Reservas]]-Tabla2[[#This Row],[Compromisos]]-Tabla2[[#This Row],[Ejecutado]]</f>
        <v>100000</v>
      </c>
      <c r="AD82" s="133" t="s">
        <v>757</v>
      </c>
      <c r="AE82" s="129" t="s">
        <v>893</v>
      </c>
      <c r="AF82" s="132" t="s">
        <v>24</v>
      </c>
      <c r="AG82" s="129" t="s">
        <v>894</v>
      </c>
      <c r="AH82" s="129" t="s">
        <v>895</v>
      </c>
      <c r="AI82" s="129" t="s">
        <v>894</v>
      </c>
      <c r="AJ82" s="129" t="s">
        <v>896</v>
      </c>
      <c r="AK82" s="129" t="s">
        <v>919</v>
      </c>
    </row>
    <row r="83" spans="2:37" ht="61.5" hidden="1" customHeight="1" x14ac:dyDescent="0.25">
      <c r="B83" s="129" t="s">
        <v>920</v>
      </c>
      <c r="C83" s="129" t="s">
        <v>921</v>
      </c>
      <c r="D83" s="129" t="s">
        <v>922</v>
      </c>
      <c r="E83" s="129" t="s">
        <v>923</v>
      </c>
      <c r="F83" s="131" t="s">
        <v>924</v>
      </c>
      <c r="G83" s="129" t="s">
        <v>1100</v>
      </c>
      <c r="H83" s="132" t="s">
        <v>911</v>
      </c>
      <c r="I83" s="133">
        <v>27000</v>
      </c>
      <c r="J83" s="133"/>
      <c r="K83" s="133"/>
      <c r="L83" s="133"/>
      <c r="M83" s="133"/>
      <c r="N83" s="133"/>
      <c r="O83" s="133"/>
      <c r="P83" s="133"/>
      <c r="Q83" s="133"/>
      <c r="R83" s="133"/>
      <c r="S83" s="133"/>
      <c r="T83" s="133"/>
      <c r="U83" s="133"/>
      <c r="V83" s="133"/>
      <c r="W83" s="133"/>
      <c r="X83" s="133"/>
      <c r="Y83" s="133">
        <f>SUM(Tabla2[[#This Row],[Monto Aprobado Escenario 6]:[Modificación 07-2020]])</f>
        <v>27000</v>
      </c>
      <c r="Z83" s="133"/>
      <c r="AA83" s="133"/>
      <c r="AB83" s="133"/>
      <c r="AC83" s="133">
        <f>+Tabla2[[#This Row],[PRESUPUESTO TOTAL AJUSTADO]]-Tabla2[[#This Row],[Reservas]]-Tabla2[[#This Row],[Compromisos]]-Tabla2[[#This Row],[Ejecutado]]</f>
        <v>27000</v>
      </c>
      <c r="AD83" s="133" t="s">
        <v>749</v>
      </c>
      <c r="AE83" s="129" t="s">
        <v>925</v>
      </c>
      <c r="AF83" s="132" t="s">
        <v>24</v>
      </c>
      <c r="AG83" s="129" t="s">
        <v>926</v>
      </c>
      <c r="AH83" s="129" t="s">
        <v>927</v>
      </c>
      <c r="AI83" s="129" t="s">
        <v>928</v>
      </c>
      <c r="AJ83" s="129" t="s">
        <v>929</v>
      </c>
      <c r="AK83" s="129" t="s">
        <v>930</v>
      </c>
    </row>
    <row r="84" spans="2:37" ht="108.75" hidden="1" customHeight="1" x14ac:dyDescent="0.25">
      <c r="B84" s="129" t="s">
        <v>920</v>
      </c>
      <c r="C84" s="129" t="s">
        <v>931</v>
      </c>
      <c r="D84" s="129" t="s">
        <v>931</v>
      </c>
      <c r="E84" s="129" t="s">
        <v>923</v>
      </c>
      <c r="F84" s="131" t="s">
        <v>924</v>
      </c>
      <c r="G84" s="129" t="s">
        <v>1100</v>
      </c>
      <c r="H84" s="132" t="s">
        <v>911</v>
      </c>
      <c r="I84" s="133">
        <v>202500</v>
      </c>
      <c r="J84" s="133"/>
      <c r="K84" s="133"/>
      <c r="L84" s="133"/>
      <c r="M84" s="133"/>
      <c r="N84" s="133"/>
      <c r="O84" s="133"/>
      <c r="P84" s="133"/>
      <c r="Q84" s="133"/>
      <c r="R84" s="133"/>
      <c r="S84" s="133"/>
      <c r="T84" s="133"/>
      <c r="U84" s="133"/>
      <c r="V84" s="133"/>
      <c r="W84" s="133"/>
      <c r="X84" s="133"/>
      <c r="Y84" s="133">
        <f>SUM(Tabla2[[#This Row],[Monto Aprobado Escenario 6]:[Modificación 07-2020]])</f>
        <v>202500</v>
      </c>
      <c r="Z84" s="133"/>
      <c r="AA84" s="133"/>
      <c r="AB84" s="133"/>
      <c r="AC84" s="133">
        <f>+Tabla2[[#This Row],[PRESUPUESTO TOTAL AJUSTADO]]-Tabla2[[#This Row],[Reservas]]-Tabla2[[#This Row],[Compromisos]]-Tabla2[[#This Row],[Ejecutado]]</f>
        <v>202500</v>
      </c>
      <c r="AD84" s="133" t="s">
        <v>749</v>
      </c>
      <c r="AE84" s="129" t="s">
        <v>925</v>
      </c>
      <c r="AF84" s="132" t="s">
        <v>24</v>
      </c>
      <c r="AG84" s="129" t="s">
        <v>926</v>
      </c>
      <c r="AH84" s="129" t="s">
        <v>927</v>
      </c>
      <c r="AI84" s="129" t="s">
        <v>928</v>
      </c>
      <c r="AJ84" s="129" t="s">
        <v>929</v>
      </c>
      <c r="AK84" s="129" t="s">
        <v>932</v>
      </c>
    </row>
    <row r="85" spans="2:37" ht="114.75" hidden="1" customHeight="1" x14ac:dyDescent="0.25">
      <c r="B85" s="129" t="s">
        <v>920</v>
      </c>
      <c r="C85" s="129" t="s">
        <v>933</v>
      </c>
      <c r="D85" s="129" t="s">
        <v>934</v>
      </c>
      <c r="E85" s="134" t="s">
        <v>935</v>
      </c>
      <c r="F85" s="131">
        <v>43831</v>
      </c>
      <c r="G85" s="129" t="s">
        <v>1100</v>
      </c>
      <c r="H85" s="132" t="s">
        <v>911</v>
      </c>
      <c r="I85" s="133">
        <v>376000</v>
      </c>
      <c r="J85" s="133"/>
      <c r="K85" s="133"/>
      <c r="L85" s="133"/>
      <c r="M85" s="133"/>
      <c r="N85" s="133"/>
      <c r="O85" s="133"/>
      <c r="P85" s="133"/>
      <c r="Q85" s="133"/>
      <c r="R85" s="133"/>
      <c r="S85" s="133"/>
      <c r="T85" s="133"/>
      <c r="U85" s="133"/>
      <c r="V85" s="133"/>
      <c r="W85" s="133"/>
      <c r="X85" s="133"/>
      <c r="Y85" s="133">
        <f>SUM(Tabla2[[#This Row],[Monto Aprobado Escenario 6]:[Modificación 07-2020]])</f>
        <v>376000</v>
      </c>
      <c r="Z85" s="133">
        <v>376000</v>
      </c>
      <c r="AA85" s="133"/>
      <c r="AB85" s="133"/>
      <c r="AC85" s="133">
        <f>+Tabla2[[#This Row],[PRESUPUESTO TOTAL AJUSTADO]]-Tabla2[[#This Row],[Reservas]]-Tabla2[[#This Row],[Compromisos]]-Tabla2[[#This Row],[Ejecutado]]</f>
        <v>0</v>
      </c>
      <c r="AD85" s="133" t="s">
        <v>749</v>
      </c>
      <c r="AE85" s="129" t="s">
        <v>925</v>
      </c>
      <c r="AF85" s="132" t="s">
        <v>83</v>
      </c>
      <c r="AG85" s="129" t="s">
        <v>1104</v>
      </c>
      <c r="AH85" s="132" t="s">
        <v>936</v>
      </c>
      <c r="AI85" s="129" t="s">
        <v>928</v>
      </c>
      <c r="AJ85" s="129" t="s">
        <v>929</v>
      </c>
      <c r="AK85" s="129" t="s">
        <v>937</v>
      </c>
    </row>
    <row r="86" spans="2:37" ht="109.5" hidden="1" customHeight="1" x14ac:dyDescent="0.25">
      <c r="B86" s="129" t="s">
        <v>920</v>
      </c>
      <c r="C86" s="129" t="s">
        <v>938</v>
      </c>
      <c r="D86" s="129" t="s">
        <v>939</v>
      </c>
      <c r="E86" s="134" t="s">
        <v>935</v>
      </c>
      <c r="F86" s="131">
        <v>43831</v>
      </c>
      <c r="G86" s="129" t="s">
        <v>1100</v>
      </c>
      <c r="H86" s="132" t="s">
        <v>911</v>
      </c>
      <c r="I86" s="133">
        <v>135000</v>
      </c>
      <c r="J86" s="133"/>
      <c r="K86" s="133"/>
      <c r="L86" s="133"/>
      <c r="M86" s="133"/>
      <c r="N86" s="133"/>
      <c r="O86" s="133"/>
      <c r="P86" s="133"/>
      <c r="Q86" s="133"/>
      <c r="R86" s="133"/>
      <c r="S86" s="133"/>
      <c r="T86" s="133"/>
      <c r="U86" s="133"/>
      <c r="V86" s="133"/>
      <c r="W86" s="133">
        <v>-101969.36</v>
      </c>
      <c r="X86" s="133"/>
      <c r="Y86" s="133">
        <f>SUM(Tabla2[[#This Row],[Monto Aprobado Escenario 6]:[Modificación 07-2020]])</f>
        <v>33030.639999999999</v>
      </c>
      <c r="Z86" s="133"/>
      <c r="AA86" s="133"/>
      <c r="AB86" s="133"/>
      <c r="AC86" s="133">
        <f>+Tabla2[[#This Row],[PRESUPUESTO TOTAL AJUSTADO]]-Tabla2[[#This Row],[Reservas]]-Tabla2[[#This Row],[Compromisos]]-Tabla2[[#This Row],[Ejecutado]]</f>
        <v>33030.639999999999</v>
      </c>
      <c r="AD86" s="133" t="s">
        <v>749</v>
      </c>
      <c r="AE86" s="129" t="s">
        <v>925</v>
      </c>
      <c r="AF86" s="132" t="s">
        <v>24</v>
      </c>
      <c r="AG86" s="129" t="s">
        <v>926</v>
      </c>
      <c r="AH86" s="129" t="s">
        <v>927</v>
      </c>
      <c r="AI86" s="129" t="s">
        <v>928</v>
      </c>
      <c r="AJ86" s="129" t="s">
        <v>929</v>
      </c>
      <c r="AK86" s="129" t="s">
        <v>940</v>
      </c>
    </row>
    <row r="87" spans="2:37" ht="83.25" hidden="1" customHeight="1" x14ac:dyDescent="0.25">
      <c r="B87" s="129" t="s">
        <v>900</v>
      </c>
      <c r="C87" s="137" t="s">
        <v>901</v>
      </c>
      <c r="D87" s="137" t="s">
        <v>901</v>
      </c>
      <c r="E87" s="129" t="s">
        <v>902</v>
      </c>
      <c r="F87" s="131">
        <v>43831</v>
      </c>
      <c r="G87" s="129" t="s">
        <v>1100</v>
      </c>
      <c r="H87" s="132" t="s">
        <v>911</v>
      </c>
      <c r="I87" s="133">
        <v>70000</v>
      </c>
      <c r="J87" s="133"/>
      <c r="K87" s="133"/>
      <c r="L87" s="133"/>
      <c r="M87" s="133"/>
      <c r="N87" s="133"/>
      <c r="O87" s="133"/>
      <c r="P87" s="133"/>
      <c r="Q87" s="133"/>
      <c r="R87" s="133"/>
      <c r="S87" s="133"/>
      <c r="T87" s="133"/>
      <c r="U87" s="133"/>
      <c r="V87" s="133"/>
      <c r="W87" s="133"/>
      <c r="X87" s="133"/>
      <c r="Y87" s="133">
        <f>SUM(Tabla2[[#This Row],[Monto Aprobado Escenario 6]:[Modificación 07-2020]])</f>
        <v>70000</v>
      </c>
      <c r="Z87" s="133"/>
      <c r="AA87" s="133"/>
      <c r="AB87" s="133"/>
      <c r="AC87" s="133">
        <f>+Tabla2[[#This Row],[PRESUPUESTO TOTAL AJUSTADO]]-Tabla2[[#This Row],[Reservas]]-Tabla2[[#This Row],[Compromisos]]-Tabla2[[#This Row],[Ejecutado]]</f>
        <v>70000</v>
      </c>
      <c r="AD87" s="133" t="s">
        <v>749</v>
      </c>
      <c r="AE87" s="129" t="s">
        <v>903</v>
      </c>
      <c r="AF87" s="132" t="s">
        <v>83</v>
      </c>
      <c r="AG87" s="129" t="s">
        <v>908</v>
      </c>
      <c r="AH87" s="132" t="s">
        <v>909</v>
      </c>
      <c r="AI87" s="129" t="s">
        <v>904</v>
      </c>
      <c r="AJ87" s="132" t="s">
        <v>906</v>
      </c>
      <c r="AK87" s="132" t="s">
        <v>910</v>
      </c>
    </row>
    <row r="88" spans="2:37" ht="89.25" hidden="1" customHeight="1" x14ac:dyDescent="0.25">
      <c r="B88" s="129" t="s">
        <v>900</v>
      </c>
      <c r="C88" s="137" t="s">
        <v>901</v>
      </c>
      <c r="D88" s="137" t="s">
        <v>901</v>
      </c>
      <c r="E88" s="129" t="s">
        <v>902</v>
      </c>
      <c r="F88" s="131">
        <v>43831</v>
      </c>
      <c r="G88" s="129" t="s">
        <v>1100</v>
      </c>
      <c r="H88" s="132" t="s">
        <v>911</v>
      </c>
      <c r="I88" s="133">
        <v>80000</v>
      </c>
      <c r="J88" s="133"/>
      <c r="K88" s="133"/>
      <c r="L88" s="133"/>
      <c r="M88" s="133"/>
      <c r="N88" s="133"/>
      <c r="O88" s="133"/>
      <c r="P88" s="133"/>
      <c r="Q88" s="133"/>
      <c r="R88" s="133"/>
      <c r="S88" s="133"/>
      <c r="T88" s="133"/>
      <c r="U88" s="133"/>
      <c r="V88" s="133"/>
      <c r="W88" s="133"/>
      <c r="X88" s="133"/>
      <c r="Y88" s="133">
        <f>SUM(Tabla2[[#This Row],[Monto Aprobado Escenario 6]:[Modificación 07-2020]])</f>
        <v>80000</v>
      </c>
      <c r="Z88" s="133"/>
      <c r="AA88" s="133"/>
      <c r="AB88" s="133">
        <v>8000</v>
      </c>
      <c r="AC88" s="133">
        <f>+Tabla2[[#This Row],[PRESUPUESTO TOTAL AJUSTADO]]-Tabla2[[#This Row],[Reservas]]-Tabla2[[#This Row],[Compromisos]]-Tabla2[[#This Row],[Ejecutado]]</f>
        <v>72000</v>
      </c>
      <c r="AD88" s="133" t="s">
        <v>749</v>
      </c>
      <c r="AE88" s="129" t="s">
        <v>903</v>
      </c>
      <c r="AF88" s="132" t="s">
        <v>24</v>
      </c>
      <c r="AG88" s="129" t="s">
        <v>904</v>
      </c>
      <c r="AH88" s="132" t="s">
        <v>905</v>
      </c>
      <c r="AI88" s="129" t="s">
        <v>904</v>
      </c>
      <c r="AJ88" s="132" t="s">
        <v>906</v>
      </c>
      <c r="AK88" s="132" t="s">
        <v>907</v>
      </c>
    </row>
    <row r="89" spans="2:37" ht="98.25" hidden="1" customHeight="1" x14ac:dyDescent="0.25">
      <c r="B89" s="134" t="s">
        <v>762</v>
      </c>
      <c r="C89" s="129" t="s">
        <v>898</v>
      </c>
      <c r="D89" s="129" t="s">
        <v>898</v>
      </c>
      <c r="E89" s="129" t="s">
        <v>747</v>
      </c>
      <c r="F89" s="131">
        <v>43831</v>
      </c>
      <c r="G89" s="129" t="s">
        <v>1100</v>
      </c>
      <c r="H89" s="132" t="s">
        <v>911</v>
      </c>
      <c r="I89" s="133">
        <v>231000</v>
      </c>
      <c r="J89" s="133"/>
      <c r="K89" s="133"/>
      <c r="L89" s="133"/>
      <c r="M89" s="133"/>
      <c r="N89" s="133"/>
      <c r="O89" s="133"/>
      <c r="P89" s="133"/>
      <c r="Q89" s="133"/>
      <c r="R89" s="133"/>
      <c r="S89" s="133"/>
      <c r="T89" s="133"/>
      <c r="U89" s="133"/>
      <c r="V89" s="133"/>
      <c r="W89" s="133"/>
      <c r="X89" s="133"/>
      <c r="Y89" s="133">
        <f>SUM(Tabla2[[#This Row],[Monto Aprobado Escenario 6]:[Modificación 07-2020]])</f>
        <v>231000</v>
      </c>
      <c r="Z89" s="133"/>
      <c r="AA89" s="133"/>
      <c r="AB89" s="133">
        <v>37600</v>
      </c>
      <c r="AC89" s="133">
        <f>+Tabla2[[#This Row],[PRESUPUESTO TOTAL AJUSTADO]]-Tabla2[[#This Row],[Reservas]]-Tabla2[[#This Row],[Compromisos]]-Tabla2[[#This Row],[Ejecutado]]</f>
        <v>193400</v>
      </c>
      <c r="AD89" s="133" t="s">
        <v>757</v>
      </c>
      <c r="AE89" s="129" t="s">
        <v>765</v>
      </c>
      <c r="AF89" s="132" t="s">
        <v>24</v>
      </c>
      <c r="AG89" s="129" t="s">
        <v>766</v>
      </c>
      <c r="AH89" s="129" t="s">
        <v>767</v>
      </c>
      <c r="AI89" s="129" t="s">
        <v>766</v>
      </c>
      <c r="AJ89" s="129" t="s">
        <v>768</v>
      </c>
      <c r="AK89" s="129" t="s">
        <v>907</v>
      </c>
    </row>
    <row r="90" spans="2:37" ht="98.25" hidden="1" customHeight="1" x14ac:dyDescent="0.25">
      <c r="B90" s="134" t="s">
        <v>762</v>
      </c>
      <c r="C90" s="135" t="s">
        <v>202</v>
      </c>
      <c r="D90" s="135" t="s">
        <v>202</v>
      </c>
      <c r="E90" s="139">
        <v>2</v>
      </c>
      <c r="F90" s="131"/>
      <c r="G90" s="129" t="s">
        <v>1100</v>
      </c>
      <c r="H90" s="132" t="s">
        <v>941</v>
      </c>
      <c r="I90" s="133">
        <v>278961.05</v>
      </c>
      <c r="J90" s="133"/>
      <c r="K90" s="133"/>
      <c r="L90" s="133"/>
      <c r="M90" s="133"/>
      <c r="N90" s="133"/>
      <c r="O90" s="133"/>
      <c r="P90" s="133"/>
      <c r="Q90" s="133"/>
      <c r="R90" s="133"/>
      <c r="S90" s="133"/>
      <c r="T90" s="133"/>
      <c r="U90" s="133"/>
      <c r="V90" s="133"/>
      <c r="W90" s="133"/>
      <c r="X90" s="133"/>
      <c r="Y90" s="133">
        <f>SUM(Tabla2[[#This Row],[Monto Aprobado Escenario 6]:[Modificación 07-2020]])</f>
        <v>278961.05</v>
      </c>
      <c r="Z90" s="133"/>
      <c r="AA90" s="133"/>
      <c r="AB90" s="133"/>
      <c r="AC90" s="133">
        <f>+Tabla2[[#This Row],[PRESUPUESTO TOTAL AJUSTADO]]-Tabla2[[#This Row],[Reservas]]-Tabla2[[#This Row],[Compromisos]]-Tabla2[[#This Row],[Ejecutado]]</f>
        <v>278961.05</v>
      </c>
      <c r="AD90" s="133" t="s">
        <v>757</v>
      </c>
      <c r="AE90" s="129" t="s">
        <v>765</v>
      </c>
      <c r="AF90" s="132" t="s">
        <v>83</v>
      </c>
      <c r="AG90" s="129" t="s">
        <v>942</v>
      </c>
      <c r="AH90" s="132" t="s">
        <v>943</v>
      </c>
      <c r="AI90" s="129" t="s">
        <v>766</v>
      </c>
      <c r="AJ90" s="129" t="s">
        <v>768</v>
      </c>
      <c r="AK90" s="129"/>
    </row>
    <row r="91" spans="2:37" ht="98.25" hidden="1" customHeight="1" x14ac:dyDescent="0.25">
      <c r="B91" s="134" t="s">
        <v>762</v>
      </c>
      <c r="C91" s="129" t="s">
        <v>898</v>
      </c>
      <c r="D91" s="129" t="s">
        <v>898</v>
      </c>
      <c r="E91" s="129" t="s">
        <v>747</v>
      </c>
      <c r="F91" s="131">
        <v>43983</v>
      </c>
      <c r="G91" s="129" t="s">
        <v>1100</v>
      </c>
      <c r="H91" s="132" t="s">
        <v>941</v>
      </c>
      <c r="I91" s="133">
        <v>1606358.9500000002</v>
      </c>
      <c r="J91" s="133"/>
      <c r="K91" s="133"/>
      <c r="L91" s="133"/>
      <c r="M91" s="133"/>
      <c r="N91" s="133"/>
      <c r="O91" s="133"/>
      <c r="P91" s="133"/>
      <c r="Q91" s="133"/>
      <c r="R91" s="133"/>
      <c r="S91" s="133"/>
      <c r="T91" s="133"/>
      <c r="U91" s="133"/>
      <c r="V91" s="133"/>
      <c r="W91" s="133"/>
      <c r="X91" s="133"/>
      <c r="Y91" s="133">
        <f>SUM(Tabla2[[#This Row],[Monto Aprobado Escenario 6]:[Modificación 07-2020]])</f>
        <v>1606358.9500000002</v>
      </c>
      <c r="Z91" s="133"/>
      <c r="AA91" s="133"/>
      <c r="AB91" s="133"/>
      <c r="AC91" s="133">
        <f>+Tabla2[[#This Row],[PRESUPUESTO TOTAL AJUSTADO]]-Tabla2[[#This Row],[Reservas]]-Tabla2[[#This Row],[Compromisos]]-Tabla2[[#This Row],[Ejecutado]]</f>
        <v>1606358.9500000002</v>
      </c>
      <c r="AD91" s="133" t="s">
        <v>757</v>
      </c>
      <c r="AE91" s="129" t="s">
        <v>765</v>
      </c>
      <c r="AF91" s="132" t="s">
        <v>28</v>
      </c>
      <c r="AG91" s="129" t="s">
        <v>944</v>
      </c>
      <c r="AH91" s="132" t="s">
        <v>945</v>
      </c>
      <c r="AI91" s="129" t="s">
        <v>766</v>
      </c>
      <c r="AJ91" s="129" t="s">
        <v>768</v>
      </c>
      <c r="AK91" s="129"/>
    </row>
    <row r="92" spans="2:37" ht="107.25" hidden="1" customHeight="1" x14ac:dyDescent="0.25">
      <c r="B92" s="129" t="s">
        <v>830</v>
      </c>
      <c r="C92" s="129" t="s">
        <v>946</v>
      </c>
      <c r="D92" s="129" t="s">
        <v>946</v>
      </c>
      <c r="E92" s="129" t="s">
        <v>843</v>
      </c>
      <c r="F92" s="135">
        <v>43836</v>
      </c>
      <c r="G92" s="129" t="s">
        <v>1100</v>
      </c>
      <c r="H92" s="132" t="s">
        <v>947</v>
      </c>
      <c r="I92" s="136">
        <v>2200000</v>
      </c>
      <c r="J92" s="136"/>
      <c r="K92" s="136"/>
      <c r="L92" s="136"/>
      <c r="M92" s="136"/>
      <c r="N92" s="136"/>
      <c r="O92" s="136"/>
      <c r="P92" s="136"/>
      <c r="Q92" s="136"/>
      <c r="R92" s="136"/>
      <c r="S92" s="136"/>
      <c r="T92" s="136"/>
      <c r="U92" s="136"/>
      <c r="V92" s="136"/>
      <c r="W92" s="136"/>
      <c r="X92" s="136"/>
      <c r="Y92" s="133">
        <f>SUM(Tabla2[[#This Row],[Monto Aprobado Escenario 6]:[Modificación 07-2020]])</f>
        <v>2200000</v>
      </c>
      <c r="Z92" s="133"/>
      <c r="AA92" s="133"/>
      <c r="AB92" s="133">
        <v>2080289</v>
      </c>
      <c r="AC92" s="133">
        <f>+Tabla2[[#This Row],[PRESUPUESTO TOTAL AJUSTADO]]-Tabla2[[#This Row],[Reservas]]-Tabla2[[#This Row],[Compromisos]]-Tabla2[[#This Row],[Ejecutado]]</f>
        <v>119711</v>
      </c>
      <c r="AD92" s="133" t="s">
        <v>757</v>
      </c>
      <c r="AE92" s="129" t="s">
        <v>834</v>
      </c>
      <c r="AF92" s="132" t="s">
        <v>24</v>
      </c>
      <c r="AG92" s="129" t="s">
        <v>753</v>
      </c>
      <c r="AH92" s="129" t="s">
        <v>835</v>
      </c>
      <c r="AI92" s="129" t="s">
        <v>753</v>
      </c>
      <c r="AJ92" s="129" t="s">
        <v>754</v>
      </c>
      <c r="AK92" s="129" t="s">
        <v>948</v>
      </c>
    </row>
    <row r="93" spans="2:37" ht="75" hidden="1" customHeight="1" x14ac:dyDescent="0.25">
      <c r="B93" s="129" t="s">
        <v>784</v>
      </c>
      <c r="C93" s="129" t="s">
        <v>785</v>
      </c>
      <c r="D93" s="129" t="s">
        <v>949</v>
      </c>
      <c r="E93" s="129" t="s">
        <v>787</v>
      </c>
      <c r="F93" s="135">
        <v>43840</v>
      </c>
      <c r="G93" s="129" t="s">
        <v>1100</v>
      </c>
      <c r="H93" s="132" t="s">
        <v>947</v>
      </c>
      <c r="I93" s="136">
        <v>550000</v>
      </c>
      <c r="J93" s="136"/>
      <c r="K93" s="136"/>
      <c r="L93" s="136"/>
      <c r="M93" s="136"/>
      <c r="N93" s="136"/>
      <c r="O93" s="136">
        <v>300000</v>
      </c>
      <c r="P93" s="136"/>
      <c r="Q93" s="136"/>
      <c r="R93" s="136"/>
      <c r="S93" s="136"/>
      <c r="T93" s="136"/>
      <c r="U93" s="136"/>
      <c r="V93" s="136"/>
      <c r="W93" s="136"/>
      <c r="X93" s="136"/>
      <c r="Y93" s="133">
        <f>SUM(Tabla2[[#This Row],[Monto Aprobado Escenario 6]:[Modificación 07-2020]])</f>
        <v>850000</v>
      </c>
      <c r="Z93" s="133"/>
      <c r="AA93" s="133"/>
      <c r="AB93" s="133">
        <v>750937</v>
      </c>
      <c r="AC93" s="133">
        <f>+Tabla2[[#This Row],[PRESUPUESTO TOTAL AJUSTADO]]-Tabla2[[#This Row],[Reservas]]-Tabla2[[#This Row],[Compromisos]]-Tabla2[[#This Row],[Ejecutado]]</f>
        <v>99063</v>
      </c>
      <c r="AD93" s="133" t="s">
        <v>757</v>
      </c>
      <c r="AE93" s="129" t="s">
        <v>789</v>
      </c>
      <c r="AF93" s="132" t="s">
        <v>24</v>
      </c>
      <c r="AG93" s="129" t="s">
        <v>790</v>
      </c>
      <c r="AH93" s="129" t="s">
        <v>791</v>
      </c>
      <c r="AI93" s="129" t="s">
        <v>790</v>
      </c>
      <c r="AJ93" s="129" t="s">
        <v>792</v>
      </c>
      <c r="AK93" s="129" t="s">
        <v>950</v>
      </c>
    </row>
    <row r="94" spans="2:37" ht="43.5" hidden="1" customHeight="1" x14ac:dyDescent="0.25">
      <c r="B94" s="129" t="s">
        <v>794</v>
      </c>
      <c r="C94" s="134" t="s">
        <v>951</v>
      </c>
      <c r="D94" s="134" t="s">
        <v>951</v>
      </c>
      <c r="E94" s="129" t="s">
        <v>797</v>
      </c>
      <c r="F94" s="131">
        <v>43831</v>
      </c>
      <c r="G94" s="129" t="s">
        <v>1100</v>
      </c>
      <c r="H94" s="132" t="s">
        <v>947</v>
      </c>
      <c r="I94" s="133">
        <f>2485000+1546000+839000</f>
        <v>4870000</v>
      </c>
      <c r="J94" s="133"/>
      <c r="K94" s="133"/>
      <c r="L94" s="133"/>
      <c r="M94" s="133"/>
      <c r="N94" s="133"/>
      <c r="O94" s="133">
        <v>-300000</v>
      </c>
      <c r="P94" s="133"/>
      <c r="Q94" s="133">
        <v>-153547.12</v>
      </c>
      <c r="R94" s="133"/>
      <c r="S94" s="133"/>
      <c r="T94" s="133"/>
      <c r="U94" s="133"/>
      <c r="V94" s="133"/>
      <c r="W94" s="133"/>
      <c r="X94" s="133"/>
      <c r="Y94" s="133">
        <f>SUM(Tabla2[[#This Row],[Monto Aprobado Escenario 6]:[Modificación 07-2020]])</f>
        <v>4416452.88</v>
      </c>
      <c r="Z94" s="133"/>
      <c r="AA94" s="133"/>
      <c r="AB94" s="133">
        <v>3745790</v>
      </c>
      <c r="AC94" s="133">
        <f>+Tabla2[[#This Row],[PRESUPUESTO TOTAL AJUSTADO]]-Tabla2[[#This Row],[Reservas]]-Tabla2[[#This Row],[Compromisos]]-Tabla2[[#This Row],[Ejecutado]]</f>
        <v>670662.87999999989</v>
      </c>
      <c r="AD94" s="133" t="s">
        <v>757</v>
      </c>
      <c r="AE94" s="129" t="s">
        <v>799</v>
      </c>
      <c r="AF94" s="132" t="s">
        <v>24</v>
      </c>
      <c r="AG94" s="129" t="s">
        <v>800</v>
      </c>
      <c r="AH94" s="129" t="s">
        <v>801</v>
      </c>
      <c r="AI94" s="129" t="s">
        <v>800</v>
      </c>
      <c r="AJ94" s="129" t="s">
        <v>802</v>
      </c>
      <c r="AK94" s="129" t="s">
        <v>1105</v>
      </c>
    </row>
    <row r="95" spans="2:37" ht="43.5" hidden="1" customHeight="1" x14ac:dyDescent="0.25">
      <c r="B95" s="129" t="s">
        <v>794</v>
      </c>
      <c r="C95" s="134" t="s">
        <v>795</v>
      </c>
      <c r="D95" s="134" t="s">
        <v>878</v>
      </c>
      <c r="E95" s="129" t="s">
        <v>797</v>
      </c>
      <c r="F95" s="131">
        <v>43831</v>
      </c>
      <c r="G95" s="129" t="s">
        <v>1100</v>
      </c>
      <c r="H95" s="132" t="s">
        <v>947</v>
      </c>
      <c r="I95" s="133"/>
      <c r="J95" s="133"/>
      <c r="K95" s="133"/>
      <c r="L95" s="133"/>
      <c r="M95" s="133"/>
      <c r="N95" s="133"/>
      <c r="O95" s="133"/>
      <c r="P95" s="133"/>
      <c r="Q95" s="133"/>
      <c r="R95" s="133"/>
      <c r="S95" s="133"/>
      <c r="T95" s="133"/>
      <c r="U95" s="133"/>
      <c r="V95" s="133"/>
      <c r="W95" s="133"/>
      <c r="X95" s="133"/>
      <c r="Y95" s="133">
        <f>SUM(Tabla2[[#This Row],[Monto Aprobado Escenario 6]:[Modificación 07-2020]])</f>
        <v>0</v>
      </c>
      <c r="Z95" s="133"/>
      <c r="AA95" s="133"/>
      <c r="AB95" s="133"/>
      <c r="AC95" s="133">
        <f>+Tabla2[[#This Row],[PRESUPUESTO TOTAL AJUSTADO]]-Tabla2[[#This Row],[Reservas]]-Tabla2[[#This Row],[Compromisos]]-Tabla2[[#This Row],[Ejecutado]]</f>
        <v>0</v>
      </c>
      <c r="AD95" s="133" t="s">
        <v>757</v>
      </c>
      <c r="AE95" s="129" t="s">
        <v>799</v>
      </c>
      <c r="AF95" s="132" t="s">
        <v>24</v>
      </c>
      <c r="AG95" s="129" t="s">
        <v>800</v>
      </c>
      <c r="AH95" s="129" t="s">
        <v>801</v>
      </c>
      <c r="AI95" s="129" t="s">
        <v>800</v>
      </c>
      <c r="AJ95" s="129" t="s">
        <v>802</v>
      </c>
      <c r="AK95" s="129" t="s">
        <v>952</v>
      </c>
    </row>
    <row r="96" spans="2:37" ht="43.5" hidden="1" customHeight="1" x14ac:dyDescent="0.25">
      <c r="B96" s="129" t="s">
        <v>794</v>
      </c>
      <c r="C96" s="134" t="s">
        <v>953</v>
      </c>
      <c r="D96" s="134" t="s">
        <v>953</v>
      </c>
      <c r="E96" s="129" t="s">
        <v>797</v>
      </c>
      <c r="F96" s="131">
        <v>43831</v>
      </c>
      <c r="G96" s="129" t="s">
        <v>1100</v>
      </c>
      <c r="H96" s="132" t="s">
        <v>947</v>
      </c>
      <c r="I96" s="133"/>
      <c r="J96" s="133"/>
      <c r="K96" s="133"/>
      <c r="L96" s="133"/>
      <c r="M96" s="133"/>
      <c r="N96" s="133"/>
      <c r="O96" s="133"/>
      <c r="P96" s="133"/>
      <c r="Q96" s="133"/>
      <c r="R96" s="133"/>
      <c r="S96" s="133"/>
      <c r="T96" s="133"/>
      <c r="U96" s="133"/>
      <c r="V96" s="133"/>
      <c r="W96" s="133"/>
      <c r="X96" s="133"/>
      <c r="Y96" s="133">
        <f>SUM(Tabla2[[#This Row],[Monto Aprobado Escenario 6]:[Modificación 07-2020]])</f>
        <v>0</v>
      </c>
      <c r="Z96" s="133"/>
      <c r="AA96" s="133"/>
      <c r="AB96" s="133"/>
      <c r="AC96" s="133">
        <f>+Tabla2[[#This Row],[PRESUPUESTO TOTAL AJUSTADO]]-Tabla2[[#This Row],[Reservas]]-Tabla2[[#This Row],[Compromisos]]-Tabla2[[#This Row],[Ejecutado]]</f>
        <v>0</v>
      </c>
      <c r="AD96" s="133" t="s">
        <v>757</v>
      </c>
      <c r="AE96" s="129" t="s">
        <v>799</v>
      </c>
      <c r="AF96" s="132" t="s">
        <v>24</v>
      </c>
      <c r="AG96" s="129" t="s">
        <v>800</v>
      </c>
      <c r="AH96" s="129" t="s">
        <v>801</v>
      </c>
      <c r="AI96" s="129" t="s">
        <v>800</v>
      </c>
      <c r="AJ96" s="129" t="s">
        <v>802</v>
      </c>
      <c r="AK96" s="129" t="s">
        <v>954</v>
      </c>
    </row>
    <row r="97" spans="2:37" ht="94.5" hidden="1" customHeight="1" x14ac:dyDescent="0.25">
      <c r="B97" s="129" t="s">
        <v>762</v>
      </c>
      <c r="C97" s="129" t="s">
        <v>898</v>
      </c>
      <c r="D97" s="129" t="s">
        <v>898</v>
      </c>
      <c r="E97" s="129" t="s">
        <v>747</v>
      </c>
      <c r="F97" s="131">
        <v>43983</v>
      </c>
      <c r="G97" s="129" t="s">
        <v>1100</v>
      </c>
      <c r="H97" s="132" t="s">
        <v>955</v>
      </c>
      <c r="I97" s="133">
        <v>1885320.0000000002</v>
      </c>
      <c r="J97" s="133"/>
      <c r="K97" s="133"/>
      <c r="L97" s="133"/>
      <c r="M97" s="133"/>
      <c r="N97" s="133"/>
      <c r="O97" s="133"/>
      <c r="P97" s="133"/>
      <c r="Q97" s="133">
        <v>-400303.52</v>
      </c>
      <c r="R97" s="133"/>
      <c r="S97" s="133"/>
      <c r="T97" s="133"/>
      <c r="U97" s="133"/>
      <c r="V97" s="133"/>
      <c r="W97" s="133"/>
      <c r="X97" s="133"/>
      <c r="Y97" s="133">
        <f>SUM(Tabla2[[#This Row],[Monto Aprobado Escenario 6]:[Modificación 07-2020]])</f>
        <v>1485016.4800000002</v>
      </c>
      <c r="Z97" s="133"/>
      <c r="AA97" s="133"/>
      <c r="AB97" s="133"/>
      <c r="AC97" s="133">
        <f>+Tabla2[[#This Row],[PRESUPUESTO TOTAL AJUSTADO]]-Tabla2[[#This Row],[Reservas]]-Tabla2[[#This Row],[Compromisos]]-Tabla2[[#This Row],[Ejecutado]]</f>
        <v>1485016.4800000002</v>
      </c>
      <c r="AD97" s="133" t="s">
        <v>757</v>
      </c>
      <c r="AE97" s="129" t="s">
        <v>765</v>
      </c>
      <c r="AF97" s="132" t="s">
        <v>83</v>
      </c>
      <c r="AG97" s="129" t="s">
        <v>942</v>
      </c>
      <c r="AH97" s="132" t="s">
        <v>943</v>
      </c>
      <c r="AI97" s="129" t="s">
        <v>766</v>
      </c>
      <c r="AJ97" s="129" t="s">
        <v>768</v>
      </c>
      <c r="AK97" s="129"/>
    </row>
    <row r="98" spans="2:37" ht="94.5" hidden="1" customHeight="1" x14ac:dyDescent="0.25">
      <c r="B98" s="129" t="s">
        <v>762</v>
      </c>
      <c r="C98" s="129" t="s">
        <v>956</v>
      </c>
      <c r="D98" s="129" t="s">
        <v>957</v>
      </c>
      <c r="E98" s="129" t="s">
        <v>747</v>
      </c>
      <c r="F98" s="131">
        <v>43983</v>
      </c>
      <c r="G98" s="129" t="s">
        <v>1100</v>
      </c>
      <c r="H98" s="132" t="s">
        <v>958</v>
      </c>
      <c r="I98" s="133">
        <v>5000000</v>
      </c>
      <c r="J98" s="133"/>
      <c r="K98" s="133"/>
      <c r="L98" s="133"/>
      <c r="M98" s="133"/>
      <c r="N98" s="133"/>
      <c r="O98" s="133"/>
      <c r="P98" s="133"/>
      <c r="Q98" s="133"/>
      <c r="R98" s="133"/>
      <c r="S98" s="133"/>
      <c r="T98" s="133"/>
      <c r="U98" s="133"/>
      <c r="V98" s="133"/>
      <c r="W98" s="133"/>
      <c r="X98" s="133"/>
      <c r="Y98" s="133">
        <f>SUM(Tabla2[[#This Row],[Monto Aprobado Escenario 6]:[Modificación 07-2020]])</f>
        <v>5000000</v>
      </c>
      <c r="Z98" s="133"/>
      <c r="AA98" s="133">
        <v>61200.51</v>
      </c>
      <c r="AB98" s="133">
        <v>2217318.84</v>
      </c>
      <c r="AC98" s="133">
        <f>+Tabla2[[#This Row],[PRESUPUESTO TOTAL AJUSTADO]]-Tabla2[[#This Row],[Reservas]]-Tabla2[[#This Row],[Compromisos]]-Tabla2[[#This Row],[Ejecutado]]</f>
        <v>2721480.6500000004</v>
      </c>
      <c r="AD98" s="133" t="s">
        <v>757</v>
      </c>
      <c r="AE98" s="129" t="s">
        <v>765</v>
      </c>
      <c r="AF98" s="132" t="s">
        <v>83</v>
      </c>
      <c r="AG98" s="129" t="s">
        <v>942</v>
      </c>
      <c r="AH98" s="132" t="s">
        <v>943</v>
      </c>
      <c r="AI98" s="129" t="s">
        <v>766</v>
      </c>
      <c r="AJ98" s="129" t="s">
        <v>768</v>
      </c>
      <c r="AK98" s="129" t="s">
        <v>959</v>
      </c>
    </row>
    <row r="99" spans="2:37" ht="60.75" hidden="1" customHeight="1" x14ac:dyDescent="0.25">
      <c r="B99" s="129" t="s">
        <v>762</v>
      </c>
      <c r="C99" s="129" t="s">
        <v>891</v>
      </c>
      <c r="D99" s="129" t="s">
        <v>891</v>
      </c>
      <c r="E99" s="129" t="s">
        <v>747</v>
      </c>
      <c r="F99" s="131">
        <v>43983</v>
      </c>
      <c r="G99" s="129" t="s">
        <v>1100</v>
      </c>
      <c r="H99" s="132" t="s">
        <v>960</v>
      </c>
      <c r="I99" s="133">
        <v>1200000</v>
      </c>
      <c r="J99" s="133"/>
      <c r="K99" s="133"/>
      <c r="L99" s="133"/>
      <c r="M99" s="133"/>
      <c r="N99" s="133"/>
      <c r="O99" s="133"/>
      <c r="P99" s="133"/>
      <c r="Q99" s="133"/>
      <c r="R99" s="133"/>
      <c r="S99" s="133"/>
      <c r="T99" s="133"/>
      <c r="U99" s="133"/>
      <c r="V99" s="133"/>
      <c r="W99" s="133"/>
      <c r="X99" s="133"/>
      <c r="Y99" s="133">
        <f>SUM(Tabla2[[#This Row],[Monto Aprobado Escenario 6]:[Modificación 07-2020]])</f>
        <v>1200000</v>
      </c>
      <c r="Z99" s="133"/>
      <c r="AA99" s="133"/>
      <c r="AB99" s="133"/>
      <c r="AC99" s="133">
        <f>+Tabla2[[#This Row],[PRESUPUESTO TOTAL AJUSTADO]]-Tabla2[[#This Row],[Reservas]]-Tabla2[[#This Row],[Compromisos]]-Tabla2[[#This Row],[Ejecutado]]</f>
        <v>1200000</v>
      </c>
      <c r="AD99" s="133" t="s">
        <v>757</v>
      </c>
      <c r="AE99" s="129" t="s">
        <v>765</v>
      </c>
      <c r="AF99" s="132" t="s">
        <v>83</v>
      </c>
      <c r="AG99" s="129" t="s">
        <v>942</v>
      </c>
      <c r="AH99" s="132" t="s">
        <v>943</v>
      </c>
      <c r="AI99" s="129" t="s">
        <v>766</v>
      </c>
      <c r="AJ99" s="129" t="s">
        <v>768</v>
      </c>
      <c r="AK99" s="129" t="s">
        <v>961</v>
      </c>
    </row>
    <row r="100" spans="2:37" ht="172.5" hidden="1" customHeight="1" x14ac:dyDescent="0.25">
      <c r="B100" s="129" t="s">
        <v>858</v>
      </c>
      <c r="C100" s="129" t="s">
        <v>859</v>
      </c>
      <c r="D100" s="129" t="s">
        <v>962</v>
      </c>
      <c r="E100" s="134" t="s">
        <v>915</v>
      </c>
      <c r="F100" s="131">
        <v>43983</v>
      </c>
      <c r="G100" s="129" t="s">
        <v>1100</v>
      </c>
      <c r="H100" s="132" t="s">
        <v>960</v>
      </c>
      <c r="I100" s="136">
        <v>100000</v>
      </c>
      <c r="J100" s="136"/>
      <c r="K100" s="136"/>
      <c r="L100" s="136"/>
      <c r="M100" s="136"/>
      <c r="N100" s="136"/>
      <c r="O100" s="136"/>
      <c r="P100" s="136"/>
      <c r="Q100" s="136">
        <v>-100000</v>
      </c>
      <c r="R100" s="136"/>
      <c r="S100" s="136"/>
      <c r="T100" s="136"/>
      <c r="U100" s="136"/>
      <c r="V100" s="136"/>
      <c r="W100" s="136"/>
      <c r="X100" s="136"/>
      <c r="Y100" s="133">
        <f>SUM(Tabla2[[#This Row],[Monto Aprobado Escenario 6]:[Modificación 07-2020]])</f>
        <v>0</v>
      </c>
      <c r="Z100" s="133"/>
      <c r="AA100" s="133"/>
      <c r="AB100" s="133"/>
      <c r="AC100" s="133">
        <f>+Tabla2[[#This Row],[PRESUPUESTO TOTAL AJUSTADO]]-Tabla2[[#This Row],[Reservas]]-Tabla2[[#This Row],[Compromisos]]-Tabla2[[#This Row],[Ejecutado]]</f>
        <v>0</v>
      </c>
      <c r="AD100" s="133" t="s">
        <v>749</v>
      </c>
      <c r="AE100" s="129" t="s">
        <v>861</v>
      </c>
      <c r="AF100" s="132" t="s">
        <v>24</v>
      </c>
      <c r="AG100" s="129" t="s">
        <v>916</v>
      </c>
      <c r="AH100" s="129" t="s">
        <v>917</v>
      </c>
      <c r="AI100" s="129" t="s">
        <v>864</v>
      </c>
      <c r="AJ100" s="129" t="s">
        <v>865</v>
      </c>
      <c r="AK100" s="129" t="s">
        <v>963</v>
      </c>
    </row>
    <row r="101" spans="2:37" ht="97.5" hidden="1" customHeight="1" x14ac:dyDescent="0.25">
      <c r="B101" s="129" t="s">
        <v>762</v>
      </c>
      <c r="C101" s="129" t="s">
        <v>891</v>
      </c>
      <c r="D101" s="129" t="s">
        <v>891</v>
      </c>
      <c r="E101" s="129" t="s">
        <v>747</v>
      </c>
      <c r="F101" s="131">
        <v>43983</v>
      </c>
      <c r="G101" s="129" t="s">
        <v>1100</v>
      </c>
      <c r="H101" s="132" t="s">
        <v>960</v>
      </c>
      <c r="I101" s="133">
        <v>100000</v>
      </c>
      <c r="J101" s="133"/>
      <c r="K101" s="133"/>
      <c r="L101" s="133">
        <v>-100000</v>
      </c>
      <c r="M101" s="133"/>
      <c r="N101" s="133"/>
      <c r="O101" s="133"/>
      <c r="P101" s="133"/>
      <c r="Q101" s="133"/>
      <c r="R101" s="133"/>
      <c r="S101" s="133"/>
      <c r="T101" s="133"/>
      <c r="U101" s="133"/>
      <c r="V101" s="133"/>
      <c r="W101" s="133"/>
      <c r="X101" s="133"/>
      <c r="Y101" s="133">
        <f>SUM(Tabla2[[#This Row],[Monto Aprobado Escenario 6]:[Modificación 07-2020]])</f>
        <v>0</v>
      </c>
      <c r="Z101" s="133"/>
      <c r="AA101" s="133"/>
      <c r="AB101" s="133"/>
      <c r="AC101" s="133">
        <f>+Tabla2[[#This Row],[PRESUPUESTO TOTAL AJUSTADO]]-Tabla2[[#This Row],[Reservas]]-Tabla2[[#This Row],[Compromisos]]-Tabla2[[#This Row],[Ejecutado]]</f>
        <v>0</v>
      </c>
      <c r="AD101" s="133" t="s">
        <v>757</v>
      </c>
      <c r="AE101" s="129" t="s">
        <v>765</v>
      </c>
      <c r="AF101" s="132" t="s">
        <v>24</v>
      </c>
      <c r="AG101" s="129" t="s">
        <v>766</v>
      </c>
      <c r="AH101" s="129" t="s">
        <v>767</v>
      </c>
      <c r="AI101" s="129" t="s">
        <v>766</v>
      </c>
      <c r="AJ101" s="129" t="s">
        <v>768</v>
      </c>
      <c r="AK101" s="129" t="s">
        <v>964</v>
      </c>
    </row>
    <row r="102" spans="2:37" ht="59.25" hidden="1" customHeight="1" x14ac:dyDescent="0.25">
      <c r="B102" s="129" t="s">
        <v>900</v>
      </c>
      <c r="C102" s="129" t="s">
        <v>965</v>
      </c>
      <c r="D102" s="129" t="s">
        <v>965</v>
      </c>
      <c r="E102" s="129" t="s">
        <v>966</v>
      </c>
      <c r="F102" s="131">
        <v>43831</v>
      </c>
      <c r="G102" s="129" t="s">
        <v>1100</v>
      </c>
      <c r="H102" s="132" t="s">
        <v>960</v>
      </c>
      <c r="I102" s="136">
        <v>360000</v>
      </c>
      <c r="J102" s="136"/>
      <c r="K102" s="136"/>
      <c r="L102" s="136">
        <v>-240000</v>
      </c>
      <c r="M102" s="136"/>
      <c r="N102" s="136"/>
      <c r="O102" s="136"/>
      <c r="P102" s="136"/>
      <c r="Q102" s="136"/>
      <c r="R102" s="136"/>
      <c r="S102" s="136"/>
      <c r="T102" s="136"/>
      <c r="U102" s="136"/>
      <c r="V102" s="136"/>
      <c r="W102" s="136"/>
      <c r="X102" s="136"/>
      <c r="Y102" s="133">
        <f>SUM(Tabla2[[#This Row],[Monto Aprobado Escenario 6]:[Modificación 07-2020]])</f>
        <v>120000</v>
      </c>
      <c r="Z102" s="133"/>
      <c r="AA102" s="133"/>
      <c r="AB102" s="133"/>
      <c r="AC102" s="133">
        <f>+Tabla2[[#This Row],[PRESUPUESTO TOTAL AJUSTADO]]-Tabla2[[#This Row],[Reservas]]-Tabla2[[#This Row],[Compromisos]]-Tabla2[[#This Row],[Ejecutado]]</f>
        <v>120000</v>
      </c>
      <c r="AD102" s="133" t="s">
        <v>749</v>
      </c>
      <c r="AE102" s="129" t="s">
        <v>903</v>
      </c>
      <c r="AF102" s="132" t="s">
        <v>24</v>
      </c>
      <c r="AG102" s="129" t="s">
        <v>904</v>
      </c>
      <c r="AH102" s="132" t="s">
        <v>905</v>
      </c>
      <c r="AI102" s="129" t="s">
        <v>904</v>
      </c>
      <c r="AJ102" s="132" t="s">
        <v>906</v>
      </c>
      <c r="AK102" s="132" t="s">
        <v>967</v>
      </c>
    </row>
    <row r="103" spans="2:37" ht="84.75" customHeight="1" x14ac:dyDescent="0.25">
      <c r="B103" s="129" t="s">
        <v>794</v>
      </c>
      <c r="C103" s="129" t="s">
        <v>795</v>
      </c>
      <c r="D103" s="129" t="s">
        <v>968</v>
      </c>
      <c r="E103" s="129" t="s">
        <v>797</v>
      </c>
      <c r="F103" s="131">
        <v>43831</v>
      </c>
      <c r="G103" s="129" t="s">
        <v>1100</v>
      </c>
      <c r="H103" s="132" t="s">
        <v>969</v>
      </c>
      <c r="I103" s="133">
        <v>1300000</v>
      </c>
      <c r="J103" s="133"/>
      <c r="K103" s="133"/>
      <c r="L103" s="133"/>
      <c r="M103" s="133"/>
      <c r="N103" s="133"/>
      <c r="O103" s="133"/>
      <c r="P103" s="133"/>
      <c r="Q103" s="133"/>
      <c r="R103" s="133"/>
      <c r="S103" s="133"/>
      <c r="T103" s="133"/>
      <c r="U103" s="133"/>
      <c r="V103" s="133"/>
      <c r="W103" s="133"/>
      <c r="X103" s="133"/>
      <c r="Y103" s="133">
        <f>SUM(Tabla2[[#This Row],[Monto Aprobado Escenario 6]:[Modificación 07-2020]])</f>
        <v>1300000</v>
      </c>
      <c r="Z103" s="133"/>
      <c r="AA103" s="133"/>
      <c r="AB103" s="133">
        <v>853989.33</v>
      </c>
      <c r="AC103" s="133">
        <f>+Tabla2[[#This Row],[PRESUPUESTO TOTAL AJUSTADO]]-Tabla2[[#This Row],[Reservas]]-Tabla2[[#This Row],[Compromisos]]-Tabla2[[#This Row],[Ejecutado]]</f>
        <v>446010.67000000004</v>
      </c>
      <c r="AD103" s="133" t="s">
        <v>757</v>
      </c>
      <c r="AE103" s="129" t="s">
        <v>799</v>
      </c>
      <c r="AF103" s="132" t="s">
        <v>27</v>
      </c>
      <c r="AG103" s="129" t="s">
        <v>970</v>
      </c>
      <c r="AH103" s="129" t="s">
        <v>971</v>
      </c>
      <c r="AI103" s="129" t="s">
        <v>800</v>
      </c>
      <c r="AJ103" s="129" t="s">
        <v>802</v>
      </c>
      <c r="AK103" s="129" t="s">
        <v>972</v>
      </c>
    </row>
    <row r="104" spans="2:37" ht="61.5" hidden="1" customHeight="1" x14ac:dyDescent="0.25">
      <c r="B104" s="129" t="s">
        <v>794</v>
      </c>
      <c r="C104" s="129" t="s">
        <v>795</v>
      </c>
      <c r="D104" s="129" t="s">
        <v>968</v>
      </c>
      <c r="E104" s="129" t="s">
        <v>797</v>
      </c>
      <c r="F104" s="131">
        <v>43831</v>
      </c>
      <c r="G104" s="129" t="s">
        <v>1100</v>
      </c>
      <c r="H104" s="132" t="s">
        <v>973</v>
      </c>
      <c r="I104" s="133">
        <v>104670</v>
      </c>
      <c r="J104" s="133"/>
      <c r="K104" s="133"/>
      <c r="L104" s="133"/>
      <c r="M104" s="133"/>
      <c r="N104" s="133"/>
      <c r="O104" s="133"/>
      <c r="P104" s="133"/>
      <c r="Q104" s="133"/>
      <c r="R104" s="133"/>
      <c r="S104" s="133"/>
      <c r="T104" s="133"/>
      <c r="U104" s="133"/>
      <c r="V104" s="133">
        <v>-104670</v>
      </c>
      <c r="W104" s="133"/>
      <c r="X104" s="133"/>
      <c r="Y104" s="133">
        <f>SUM(Tabla2[[#This Row],[Monto Aprobado Escenario 6]:[Modificación 07-2020]])</f>
        <v>0</v>
      </c>
      <c r="Z104" s="133"/>
      <c r="AA104" s="133"/>
      <c r="AB104" s="133"/>
      <c r="AC104" s="133">
        <f>+Tabla2[[#This Row],[PRESUPUESTO TOTAL AJUSTADO]]-Tabla2[[#This Row],[Reservas]]-Tabla2[[#This Row],[Compromisos]]-Tabla2[[#This Row],[Ejecutado]]</f>
        <v>0</v>
      </c>
      <c r="AD104" s="133" t="s">
        <v>757</v>
      </c>
      <c r="AE104" s="129" t="s">
        <v>799</v>
      </c>
      <c r="AF104" s="132" t="s">
        <v>24</v>
      </c>
      <c r="AG104" s="129" t="s">
        <v>800</v>
      </c>
      <c r="AH104" s="129" t="s">
        <v>801</v>
      </c>
      <c r="AI104" s="129" t="s">
        <v>800</v>
      </c>
      <c r="AJ104" s="129" t="s">
        <v>802</v>
      </c>
      <c r="AK104" s="129" t="s">
        <v>974</v>
      </c>
    </row>
    <row r="105" spans="2:37" ht="81.75" hidden="1" customHeight="1" x14ac:dyDescent="0.25">
      <c r="B105" s="129" t="s">
        <v>784</v>
      </c>
      <c r="C105" s="129" t="s">
        <v>795</v>
      </c>
      <c r="D105" s="129" t="s">
        <v>975</v>
      </c>
      <c r="E105" s="129" t="s">
        <v>787</v>
      </c>
      <c r="F105" s="135">
        <v>43860</v>
      </c>
      <c r="G105" s="129" t="s">
        <v>1100</v>
      </c>
      <c r="H105" s="132" t="s">
        <v>976</v>
      </c>
      <c r="I105" s="136">
        <v>1469000</v>
      </c>
      <c r="J105" s="136"/>
      <c r="K105" s="136"/>
      <c r="L105" s="136"/>
      <c r="M105" s="136"/>
      <c r="N105" s="136"/>
      <c r="O105" s="136"/>
      <c r="P105" s="136"/>
      <c r="Q105" s="136"/>
      <c r="R105" s="136"/>
      <c r="S105" s="136"/>
      <c r="T105" s="136"/>
      <c r="U105" s="136"/>
      <c r="V105" s="136"/>
      <c r="W105" s="136"/>
      <c r="X105" s="136"/>
      <c r="Y105" s="133">
        <f>SUM(Tabla2[[#This Row],[Monto Aprobado Escenario 6]:[Modificación 07-2020]])</f>
        <v>1469000</v>
      </c>
      <c r="Z105" s="133"/>
      <c r="AA105" s="133"/>
      <c r="AB105" s="133">
        <v>1423800</v>
      </c>
      <c r="AC105" s="133">
        <f>+Tabla2[[#This Row],[PRESUPUESTO TOTAL AJUSTADO]]-Tabla2[[#This Row],[Reservas]]-Tabla2[[#This Row],[Compromisos]]-Tabla2[[#This Row],[Ejecutado]]</f>
        <v>45200</v>
      </c>
      <c r="AD105" s="133" t="s">
        <v>757</v>
      </c>
      <c r="AE105" s="129" t="s">
        <v>789</v>
      </c>
      <c r="AF105" s="132" t="s">
        <v>24</v>
      </c>
      <c r="AG105" s="129" t="s">
        <v>790</v>
      </c>
      <c r="AH105" s="129" t="s">
        <v>791</v>
      </c>
      <c r="AI105" s="129" t="s">
        <v>790</v>
      </c>
      <c r="AJ105" s="129" t="s">
        <v>792</v>
      </c>
      <c r="AK105" s="129" t="s">
        <v>977</v>
      </c>
    </row>
    <row r="106" spans="2:37" ht="62.25" hidden="1" customHeight="1" x14ac:dyDescent="0.25">
      <c r="B106" s="129" t="s">
        <v>784</v>
      </c>
      <c r="C106" s="129" t="s">
        <v>785</v>
      </c>
      <c r="D106" s="129" t="s">
        <v>978</v>
      </c>
      <c r="E106" s="129" t="s">
        <v>787</v>
      </c>
      <c r="F106" s="135">
        <v>43953</v>
      </c>
      <c r="G106" s="129" t="s">
        <v>1100</v>
      </c>
      <c r="H106" s="132" t="s">
        <v>979</v>
      </c>
      <c r="I106" s="136">
        <v>67800</v>
      </c>
      <c r="J106" s="136"/>
      <c r="K106" s="136"/>
      <c r="L106" s="136"/>
      <c r="M106" s="136"/>
      <c r="N106" s="136"/>
      <c r="O106" s="136"/>
      <c r="P106" s="136"/>
      <c r="Q106" s="136">
        <v>152000</v>
      </c>
      <c r="R106" s="136"/>
      <c r="S106" s="136"/>
      <c r="T106" s="136"/>
      <c r="U106" s="136"/>
      <c r="V106" s="136"/>
      <c r="W106" s="136"/>
      <c r="X106" s="136"/>
      <c r="Y106" s="133">
        <f>SUM(Tabla2[[#This Row],[Monto Aprobado Escenario 6]:[Modificación 07-2020]])</f>
        <v>219800</v>
      </c>
      <c r="Z106" s="133"/>
      <c r="AA106" s="133"/>
      <c r="AB106" s="133">
        <v>219800</v>
      </c>
      <c r="AC106" s="133">
        <f>+Tabla2[[#This Row],[PRESUPUESTO TOTAL AJUSTADO]]-Tabla2[[#This Row],[Reservas]]-Tabla2[[#This Row],[Compromisos]]-Tabla2[[#This Row],[Ejecutado]]</f>
        <v>0</v>
      </c>
      <c r="AD106" s="133" t="s">
        <v>757</v>
      </c>
      <c r="AE106" s="129" t="s">
        <v>789</v>
      </c>
      <c r="AF106" s="132" t="s">
        <v>24</v>
      </c>
      <c r="AG106" s="129" t="s">
        <v>790</v>
      </c>
      <c r="AH106" s="129" t="s">
        <v>791</v>
      </c>
      <c r="AI106" s="129" t="s">
        <v>790</v>
      </c>
      <c r="AJ106" s="129" t="s">
        <v>792</v>
      </c>
      <c r="AK106" s="129" t="s">
        <v>980</v>
      </c>
    </row>
    <row r="107" spans="2:37" ht="94.5" hidden="1" customHeight="1" x14ac:dyDescent="0.25">
      <c r="B107" s="129"/>
      <c r="C107" s="129"/>
      <c r="D107" s="129"/>
      <c r="E107" s="129"/>
      <c r="F107" s="131"/>
      <c r="G107" s="129" t="s">
        <v>1100</v>
      </c>
      <c r="H107" s="132" t="s">
        <v>981</v>
      </c>
      <c r="I107" s="136">
        <f>192100+4300000+5966000+3550000</f>
        <v>14008100</v>
      </c>
      <c r="J107" s="136"/>
      <c r="K107" s="136"/>
      <c r="L107" s="136">
        <v>-600000</v>
      </c>
      <c r="M107" s="136"/>
      <c r="N107" s="136"/>
      <c r="O107" s="136"/>
      <c r="P107" s="136"/>
      <c r="Q107" s="136">
        <v>-638740</v>
      </c>
      <c r="R107" s="136"/>
      <c r="S107" s="136"/>
      <c r="T107" s="136"/>
      <c r="U107" s="136"/>
      <c r="V107" s="136">
        <v>-642000</v>
      </c>
      <c r="W107" s="136"/>
      <c r="X107" s="136"/>
      <c r="Y107" s="133">
        <f>SUM(Tabla2[[#This Row],[Monto Aprobado Escenario 6]:[Modificación 07-2020]])</f>
        <v>12127360</v>
      </c>
      <c r="Z107" s="133"/>
      <c r="AA107" s="133"/>
      <c r="AB107" s="133">
        <v>10256232.369999999</v>
      </c>
      <c r="AC107" s="133">
        <f>+Tabla2[[#This Row],[PRESUPUESTO TOTAL AJUSTADO]]-Tabla2[[#This Row],[Reservas]]-Tabla2[[#This Row],[Compromisos]]-Tabla2[[#This Row],[Ejecutado]]</f>
        <v>1871127.6300000008</v>
      </c>
      <c r="AD107" s="133" t="s">
        <v>757</v>
      </c>
      <c r="AE107" s="129" t="s">
        <v>789</v>
      </c>
      <c r="AF107" s="132" t="s">
        <v>24</v>
      </c>
      <c r="AG107" s="129" t="s">
        <v>790</v>
      </c>
      <c r="AH107" s="129" t="s">
        <v>791</v>
      </c>
      <c r="AI107" s="129" t="s">
        <v>790</v>
      </c>
      <c r="AJ107" s="129" t="s">
        <v>792</v>
      </c>
      <c r="AK107" s="129" t="s">
        <v>1106</v>
      </c>
    </row>
    <row r="108" spans="2:37" ht="94.5" hidden="1" customHeight="1" x14ac:dyDescent="0.25">
      <c r="B108" s="129"/>
      <c r="C108" s="129"/>
      <c r="D108" s="129"/>
      <c r="E108" s="129"/>
      <c r="F108" s="131"/>
      <c r="G108" s="129" t="s">
        <v>1100</v>
      </c>
      <c r="H108" s="132" t="s">
        <v>981</v>
      </c>
      <c r="I108" s="136"/>
      <c r="J108" s="136"/>
      <c r="K108" s="136"/>
      <c r="L108" s="136"/>
      <c r="M108" s="136"/>
      <c r="N108" s="136"/>
      <c r="O108" s="136"/>
      <c r="P108" s="136"/>
      <c r="Q108" s="136"/>
      <c r="R108" s="136"/>
      <c r="S108" s="136"/>
      <c r="T108" s="136"/>
      <c r="U108" s="136"/>
      <c r="V108" s="136"/>
      <c r="W108" s="136"/>
      <c r="X108" s="136"/>
      <c r="Y108" s="133">
        <f>SUM(Tabla2[[#This Row],[Monto Aprobado Escenario 6]:[Modificación 07-2020]])</f>
        <v>0</v>
      </c>
      <c r="Z108" s="133"/>
      <c r="AA108" s="133"/>
      <c r="AB108" s="133"/>
      <c r="AC108" s="133">
        <f>+Tabla2[[#This Row],[PRESUPUESTO TOTAL AJUSTADO]]-Tabla2[[#This Row],[Reservas]]-Tabla2[[#This Row],[Compromisos]]-Tabla2[[#This Row],[Ejecutado]]</f>
        <v>0</v>
      </c>
      <c r="AD108" s="133" t="s">
        <v>757</v>
      </c>
      <c r="AE108" s="129" t="s">
        <v>789</v>
      </c>
      <c r="AF108" s="132" t="s">
        <v>24</v>
      </c>
      <c r="AG108" s="129" t="s">
        <v>790</v>
      </c>
      <c r="AH108" s="129" t="s">
        <v>791</v>
      </c>
      <c r="AI108" s="129" t="s">
        <v>790</v>
      </c>
      <c r="AJ108" s="129" t="s">
        <v>792</v>
      </c>
      <c r="AK108" s="129" t="s">
        <v>982</v>
      </c>
    </row>
    <row r="109" spans="2:37" ht="93.75" hidden="1" customHeight="1" x14ac:dyDescent="0.25">
      <c r="B109" s="129" t="s">
        <v>784</v>
      </c>
      <c r="C109" s="129" t="s">
        <v>785</v>
      </c>
      <c r="D109" s="129" t="s">
        <v>978</v>
      </c>
      <c r="E109" s="129" t="s">
        <v>787</v>
      </c>
      <c r="F109" s="135">
        <v>43860</v>
      </c>
      <c r="G109" s="129" t="s">
        <v>1100</v>
      </c>
      <c r="H109" s="132" t="s">
        <v>981</v>
      </c>
      <c r="I109" s="136"/>
      <c r="J109" s="136"/>
      <c r="K109" s="136"/>
      <c r="L109" s="136"/>
      <c r="M109" s="136"/>
      <c r="N109" s="136"/>
      <c r="O109" s="136"/>
      <c r="P109" s="136"/>
      <c r="Q109" s="136"/>
      <c r="R109" s="136"/>
      <c r="S109" s="136"/>
      <c r="T109" s="136"/>
      <c r="U109" s="136"/>
      <c r="V109" s="136"/>
      <c r="W109" s="136"/>
      <c r="X109" s="136"/>
      <c r="Y109" s="133">
        <f>SUM(Tabla2[[#This Row],[Monto Aprobado Escenario 6]:[Modificación 07-2020]])</f>
        <v>0</v>
      </c>
      <c r="Z109" s="133"/>
      <c r="AA109" s="133"/>
      <c r="AB109" s="133"/>
      <c r="AC109" s="133">
        <f>+Tabla2[[#This Row],[PRESUPUESTO TOTAL AJUSTADO]]-Tabla2[[#This Row],[Reservas]]-Tabla2[[#This Row],[Compromisos]]-Tabla2[[#This Row],[Ejecutado]]</f>
        <v>0</v>
      </c>
      <c r="AD109" s="133" t="s">
        <v>757</v>
      </c>
      <c r="AE109" s="129" t="s">
        <v>789</v>
      </c>
      <c r="AF109" s="132" t="s">
        <v>24</v>
      </c>
      <c r="AG109" s="129" t="s">
        <v>790</v>
      </c>
      <c r="AH109" s="129" t="s">
        <v>791</v>
      </c>
      <c r="AI109" s="129" t="s">
        <v>790</v>
      </c>
      <c r="AJ109" s="129" t="s">
        <v>792</v>
      </c>
      <c r="AK109" s="129" t="s">
        <v>983</v>
      </c>
    </row>
    <row r="110" spans="2:37" ht="135.75" hidden="1" customHeight="1" x14ac:dyDescent="0.25">
      <c r="B110" s="129" t="s">
        <v>784</v>
      </c>
      <c r="C110" s="129" t="s">
        <v>785</v>
      </c>
      <c r="D110" s="129" t="s">
        <v>978</v>
      </c>
      <c r="E110" s="129" t="s">
        <v>787</v>
      </c>
      <c r="F110" s="135">
        <v>44013</v>
      </c>
      <c r="G110" s="129" t="s">
        <v>1100</v>
      </c>
      <c r="H110" s="132" t="s">
        <v>981</v>
      </c>
      <c r="I110" s="136"/>
      <c r="J110" s="136"/>
      <c r="K110" s="136"/>
      <c r="L110" s="136"/>
      <c r="M110" s="136"/>
      <c r="N110" s="136"/>
      <c r="O110" s="136"/>
      <c r="P110" s="136"/>
      <c r="Q110" s="136"/>
      <c r="R110" s="136"/>
      <c r="S110" s="136"/>
      <c r="T110" s="136"/>
      <c r="U110" s="136"/>
      <c r="V110" s="136"/>
      <c r="W110" s="136"/>
      <c r="X110" s="136"/>
      <c r="Y110" s="133">
        <f>SUM(Tabla2[[#This Row],[Monto Aprobado Escenario 6]:[Modificación 07-2020]])</f>
        <v>0</v>
      </c>
      <c r="Z110" s="133"/>
      <c r="AA110" s="133"/>
      <c r="AB110" s="133"/>
      <c r="AC110" s="133">
        <f>+Tabla2[[#This Row],[PRESUPUESTO TOTAL AJUSTADO]]-Tabla2[[#This Row],[Reservas]]-Tabla2[[#This Row],[Compromisos]]-Tabla2[[#This Row],[Ejecutado]]</f>
        <v>0</v>
      </c>
      <c r="AD110" s="133" t="s">
        <v>757</v>
      </c>
      <c r="AE110" s="129" t="s">
        <v>789</v>
      </c>
      <c r="AF110" s="132" t="s">
        <v>24</v>
      </c>
      <c r="AG110" s="129" t="s">
        <v>790</v>
      </c>
      <c r="AH110" s="129" t="s">
        <v>791</v>
      </c>
      <c r="AI110" s="129" t="s">
        <v>790</v>
      </c>
      <c r="AJ110" s="129" t="s">
        <v>792</v>
      </c>
      <c r="AK110" s="129" t="s">
        <v>984</v>
      </c>
    </row>
    <row r="111" spans="2:37" ht="207" hidden="1" customHeight="1" x14ac:dyDescent="0.25">
      <c r="B111" s="129"/>
      <c r="C111" s="129"/>
      <c r="D111" s="129"/>
      <c r="E111" s="129"/>
      <c r="F111" s="135"/>
      <c r="G111" s="129" t="s">
        <v>1100</v>
      </c>
      <c r="H111" s="132" t="s">
        <v>985</v>
      </c>
      <c r="I111" s="133">
        <v>0</v>
      </c>
      <c r="J111" s="133">
        <v>44000</v>
      </c>
      <c r="K111" s="133"/>
      <c r="L111" s="133">
        <v>1163482.6399999999</v>
      </c>
      <c r="M111" s="133"/>
      <c r="N111" s="133"/>
      <c r="O111" s="133"/>
      <c r="P111" s="133"/>
      <c r="Q111" s="133"/>
      <c r="R111" s="133"/>
      <c r="S111" s="133"/>
      <c r="T111" s="133"/>
      <c r="U111" s="133"/>
      <c r="V111" s="133"/>
      <c r="W111" s="133">
        <v>101969.36</v>
      </c>
      <c r="X111" s="133"/>
      <c r="Y111" s="133">
        <f>SUM(Tabla2[[#This Row],[Monto Aprobado Escenario 6]:[Modificación 07-2020]])</f>
        <v>1309452</v>
      </c>
      <c r="Z111" s="133"/>
      <c r="AA111" s="133"/>
      <c r="AB111" s="133">
        <v>351383</v>
      </c>
      <c r="AC111" s="133">
        <f>+Tabla2[[#This Row],[PRESUPUESTO TOTAL AJUSTADO]]-Tabla2[[#This Row],[Reservas]]-Tabla2[[#This Row],[Compromisos]]-Tabla2[[#This Row],[Ejecutado]]</f>
        <v>958069</v>
      </c>
      <c r="AD111" s="133" t="s">
        <v>757</v>
      </c>
      <c r="AE111" s="129" t="s">
        <v>834</v>
      </c>
      <c r="AF111" s="132" t="s">
        <v>24</v>
      </c>
      <c r="AG111" s="129" t="s">
        <v>753</v>
      </c>
      <c r="AH111" s="129" t="s">
        <v>835</v>
      </c>
      <c r="AI111" s="129" t="s">
        <v>753</v>
      </c>
      <c r="AJ111" s="129" t="s">
        <v>754</v>
      </c>
      <c r="AK111" s="129" t="s">
        <v>1107</v>
      </c>
    </row>
    <row r="112" spans="2:37" ht="43.5" hidden="1" customHeight="1" x14ac:dyDescent="0.25">
      <c r="B112" s="129" t="s">
        <v>794</v>
      </c>
      <c r="C112" s="134" t="s">
        <v>795</v>
      </c>
      <c r="D112" s="134" t="s">
        <v>878</v>
      </c>
      <c r="E112" s="129" t="s">
        <v>797</v>
      </c>
      <c r="F112" s="131">
        <v>44166</v>
      </c>
      <c r="G112" s="129" t="s">
        <v>1100</v>
      </c>
      <c r="H112" s="132" t="s">
        <v>986</v>
      </c>
      <c r="I112" s="133">
        <v>690000</v>
      </c>
      <c r="J112" s="133"/>
      <c r="K112" s="133"/>
      <c r="L112" s="133"/>
      <c r="M112" s="133"/>
      <c r="N112" s="133"/>
      <c r="O112" s="133"/>
      <c r="P112" s="133"/>
      <c r="Q112" s="133"/>
      <c r="R112" s="133"/>
      <c r="S112" s="133"/>
      <c r="T112" s="133"/>
      <c r="U112" s="133"/>
      <c r="V112" s="133"/>
      <c r="W112" s="133"/>
      <c r="X112" s="133"/>
      <c r="Y112" s="133">
        <f>SUM(Tabla2[[#This Row],[Monto Aprobado Escenario 6]:[Modificación 07-2020]])</f>
        <v>690000</v>
      </c>
      <c r="Z112" s="133"/>
      <c r="AA112" s="133"/>
      <c r="AB112" s="133">
        <v>331582</v>
      </c>
      <c r="AC112" s="133">
        <f>+Tabla2[[#This Row],[PRESUPUESTO TOTAL AJUSTADO]]-Tabla2[[#This Row],[Reservas]]-Tabla2[[#This Row],[Compromisos]]-Tabla2[[#This Row],[Ejecutado]]</f>
        <v>358418</v>
      </c>
      <c r="AD112" s="133" t="s">
        <v>757</v>
      </c>
      <c r="AE112" s="129" t="s">
        <v>799</v>
      </c>
      <c r="AF112" s="132" t="s">
        <v>24</v>
      </c>
      <c r="AG112" s="129" t="s">
        <v>800</v>
      </c>
      <c r="AH112" s="129" t="s">
        <v>801</v>
      </c>
      <c r="AI112" s="129" t="s">
        <v>800</v>
      </c>
      <c r="AJ112" s="129" t="s">
        <v>802</v>
      </c>
      <c r="AK112" s="129" t="s">
        <v>987</v>
      </c>
    </row>
    <row r="113" spans="2:37" ht="43.5" hidden="1" customHeight="1" x14ac:dyDescent="0.25">
      <c r="B113" s="129"/>
      <c r="C113" s="134"/>
      <c r="D113" s="134"/>
      <c r="E113" s="129"/>
      <c r="F113" s="131"/>
      <c r="G113" s="129" t="s">
        <v>1100</v>
      </c>
      <c r="H113" s="132" t="s">
        <v>986</v>
      </c>
      <c r="I113" s="133">
        <v>0</v>
      </c>
      <c r="J113" s="133"/>
      <c r="K113" s="133"/>
      <c r="L113" s="133">
        <v>30000</v>
      </c>
      <c r="M113" s="133"/>
      <c r="N113" s="133"/>
      <c r="O113" s="133"/>
      <c r="P113" s="133"/>
      <c r="Q113" s="133"/>
      <c r="R113" s="133"/>
      <c r="S113" s="133"/>
      <c r="T113" s="133"/>
      <c r="U113" s="133"/>
      <c r="V113" s="133"/>
      <c r="W113" s="133"/>
      <c r="X113" s="133"/>
      <c r="Y113" s="133">
        <f>SUM(Tabla2[[#This Row],[Monto Aprobado Escenario 6]:[Modificación 07-2020]])</f>
        <v>30000</v>
      </c>
      <c r="Z113" s="133"/>
      <c r="AA113" s="133"/>
      <c r="AB113" s="133"/>
      <c r="AC113" s="133">
        <f>+Tabla2[[#This Row],[PRESUPUESTO TOTAL AJUSTADO]]-Tabla2[[#This Row],[Reservas]]-Tabla2[[#This Row],[Compromisos]]-Tabla2[[#This Row],[Ejecutado]]</f>
        <v>30000</v>
      </c>
      <c r="AD113" s="133" t="s">
        <v>757</v>
      </c>
      <c r="AE113" s="136" t="s">
        <v>1062</v>
      </c>
      <c r="AF113" s="132" t="s">
        <v>24</v>
      </c>
      <c r="AG113" s="129" t="s">
        <v>1069</v>
      </c>
      <c r="AH113" s="129"/>
      <c r="AI113" s="129" t="s">
        <v>1108</v>
      </c>
      <c r="AJ113" s="129"/>
      <c r="AK113" s="129" t="s">
        <v>1109</v>
      </c>
    </row>
    <row r="114" spans="2:37" ht="60.75" hidden="1" customHeight="1" x14ac:dyDescent="0.25">
      <c r="B114" s="129" t="s">
        <v>920</v>
      </c>
      <c r="C114" s="129" t="s">
        <v>921</v>
      </c>
      <c r="D114" s="129" t="s">
        <v>922</v>
      </c>
      <c r="E114" s="129" t="s">
        <v>923</v>
      </c>
      <c r="F114" s="131" t="s">
        <v>924</v>
      </c>
      <c r="G114" s="129" t="s">
        <v>1110</v>
      </c>
      <c r="H114" s="132" t="s">
        <v>988</v>
      </c>
      <c r="I114" s="133">
        <v>20000</v>
      </c>
      <c r="J114" s="133"/>
      <c r="K114" s="133"/>
      <c r="L114" s="133"/>
      <c r="M114" s="133"/>
      <c r="N114" s="133"/>
      <c r="O114" s="133"/>
      <c r="P114" s="133"/>
      <c r="Q114" s="133"/>
      <c r="R114" s="133"/>
      <c r="S114" s="133"/>
      <c r="T114" s="133"/>
      <c r="U114" s="133"/>
      <c r="V114" s="133"/>
      <c r="W114" s="133"/>
      <c r="X114" s="133"/>
      <c r="Y114" s="133">
        <f>SUM(Tabla2[[#This Row],[Monto Aprobado Escenario 6]:[Modificación 07-2020]])</f>
        <v>20000</v>
      </c>
      <c r="Z114" s="133"/>
      <c r="AA114" s="133"/>
      <c r="AB114" s="133">
        <v>5270.58</v>
      </c>
      <c r="AC114" s="133">
        <f>+Tabla2[[#This Row],[PRESUPUESTO TOTAL AJUSTADO]]-Tabla2[[#This Row],[Reservas]]-Tabla2[[#This Row],[Compromisos]]-Tabla2[[#This Row],[Ejecutado]]</f>
        <v>14729.42</v>
      </c>
      <c r="AD114" s="133" t="s">
        <v>749</v>
      </c>
      <c r="AE114" s="129" t="s">
        <v>925</v>
      </c>
      <c r="AF114" s="132" t="s">
        <v>24</v>
      </c>
      <c r="AG114" s="129" t="s">
        <v>926</v>
      </c>
      <c r="AH114" s="129" t="s">
        <v>927</v>
      </c>
      <c r="AI114" s="129" t="s">
        <v>928</v>
      </c>
      <c r="AJ114" s="129" t="s">
        <v>929</v>
      </c>
      <c r="AK114" s="129" t="s">
        <v>930</v>
      </c>
    </row>
    <row r="115" spans="2:37" ht="120.75" hidden="1" customHeight="1" x14ac:dyDescent="0.25">
      <c r="B115" s="129" t="s">
        <v>920</v>
      </c>
      <c r="C115" s="129" t="s">
        <v>931</v>
      </c>
      <c r="D115" s="129" t="s">
        <v>931</v>
      </c>
      <c r="E115" s="134" t="s">
        <v>935</v>
      </c>
      <c r="F115" s="131">
        <v>43831</v>
      </c>
      <c r="G115" s="129" t="s">
        <v>1110</v>
      </c>
      <c r="H115" s="132" t="s">
        <v>988</v>
      </c>
      <c r="I115" s="133">
        <v>150000</v>
      </c>
      <c r="J115" s="133"/>
      <c r="K115" s="133"/>
      <c r="L115" s="133"/>
      <c r="M115" s="133"/>
      <c r="N115" s="133"/>
      <c r="O115" s="133"/>
      <c r="P115" s="133"/>
      <c r="Q115" s="133"/>
      <c r="R115" s="133"/>
      <c r="S115" s="133"/>
      <c r="T115" s="133"/>
      <c r="U115" s="133"/>
      <c r="V115" s="133"/>
      <c r="W115" s="133"/>
      <c r="X115" s="133"/>
      <c r="Y115" s="133">
        <f>SUM(Tabla2[[#This Row],[Monto Aprobado Escenario 6]:[Modificación 07-2020]])</f>
        <v>150000</v>
      </c>
      <c r="Z115" s="133"/>
      <c r="AA115" s="133"/>
      <c r="AB115" s="133"/>
      <c r="AC115" s="133">
        <f>+Tabla2[[#This Row],[PRESUPUESTO TOTAL AJUSTADO]]-Tabla2[[#This Row],[Reservas]]-Tabla2[[#This Row],[Compromisos]]-Tabla2[[#This Row],[Ejecutado]]</f>
        <v>150000</v>
      </c>
      <c r="AD115" s="133" t="s">
        <v>749</v>
      </c>
      <c r="AE115" s="129" t="s">
        <v>925</v>
      </c>
      <c r="AF115" s="132" t="s">
        <v>24</v>
      </c>
      <c r="AG115" s="129" t="s">
        <v>926</v>
      </c>
      <c r="AH115" s="129" t="s">
        <v>927</v>
      </c>
      <c r="AI115" s="129" t="s">
        <v>928</v>
      </c>
      <c r="AJ115" s="129" t="s">
        <v>929</v>
      </c>
      <c r="AK115" s="129" t="s">
        <v>989</v>
      </c>
    </row>
    <row r="116" spans="2:37" ht="120.75" hidden="1" customHeight="1" x14ac:dyDescent="0.25">
      <c r="B116" s="129" t="s">
        <v>762</v>
      </c>
      <c r="C116" s="129" t="s">
        <v>931</v>
      </c>
      <c r="D116" s="129" t="s">
        <v>931</v>
      </c>
      <c r="E116" s="129" t="s">
        <v>747</v>
      </c>
      <c r="F116" s="131">
        <v>43983</v>
      </c>
      <c r="G116" s="129" t="s">
        <v>1110</v>
      </c>
      <c r="H116" s="132" t="s">
        <v>988</v>
      </c>
      <c r="I116" s="133">
        <v>439493.1519</v>
      </c>
      <c r="J116" s="133"/>
      <c r="K116" s="133"/>
      <c r="L116" s="133"/>
      <c r="M116" s="133"/>
      <c r="N116" s="133"/>
      <c r="O116" s="133"/>
      <c r="P116" s="133"/>
      <c r="Q116" s="133"/>
      <c r="R116" s="133"/>
      <c r="S116" s="133"/>
      <c r="T116" s="133"/>
      <c r="U116" s="133"/>
      <c r="V116" s="133"/>
      <c r="W116" s="133"/>
      <c r="X116" s="133"/>
      <c r="Y116" s="133">
        <f>SUM(Tabla2[[#This Row],[Monto Aprobado Escenario 6]:[Modificación 07-2020]])</f>
        <v>439493.1519</v>
      </c>
      <c r="Z116" s="133"/>
      <c r="AA116" s="133"/>
      <c r="AB116" s="133">
        <v>4859.3999999999996</v>
      </c>
      <c r="AC116" s="133">
        <f>+Tabla2[[#This Row],[PRESUPUESTO TOTAL AJUSTADO]]-Tabla2[[#This Row],[Reservas]]-Tabla2[[#This Row],[Compromisos]]-Tabla2[[#This Row],[Ejecutado]]</f>
        <v>434633.75189999997</v>
      </c>
      <c r="AD116" s="133" t="s">
        <v>757</v>
      </c>
      <c r="AE116" s="129" t="s">
        <v>765</v>
      </c>
      <c r="AF116" s="132" t="s">
        <v>83</v>
      </c>
      <c r="AG116" s="129" t="s">
        <v>942</v>
      </c>
      <c r="AH116" s="132" t="s">
        <v>943</v>
      </c>
      <c r="AI116" s="129" t="s">
        <v>766</v>
      </c>
      <c r="AJ116" s="129" t="s">
        <v>768</v>
      </c>
      <c r="AK116" s="129" t="s">
        <v>961</v>
      </c>
    </row>
    <row r="117" spans="2:37" ht="62.25" hidden="1" customHeight="1" x14ac:dyDescent="0.25">
      <c r="B117" s="129" t="s">
        <v>920</v>
      </c>
      <c r="C117" s="129" t="s">
        <v>938</v>
      </c>
      <c r="D117" s="129" t="s">
        <v>990</v>
      </c>
      <c r="E117" s="134" t="s">
        <v>935</v>
      </c>
      <c r="F117" s="131">
        <v>43831</v>
      </c>
      <c r="G117" s="129" t="s">
        <v>1110</v>
      </c>
      <c r="H117" s="132" t="s">
        <v>988</v>
      </c>
      <c r="I117" s="133">
        <v>160000</v>
      </c>
      <c r="J117" s="133"/>
      <c r="K117" s="133"/>
      <c r="L117" s="133"/>
      <c r="M117" s="133"/>
      <c r="N117" s="133"/>
      <c r="O117" s="133"/>
      <c r="P117" s="133"/>
      <c r="Q117" s="133"/>
      <c r="R117" s="133"/>
      <c r="S117" s="133"/>
      <c r="T117" s="133"/>
      <c r="U117" s="133"/>
      <c r="V117" s="133"/>
      <c r="W117" s="133"/>
      <c r="X117" s="133"/>
      <c r="Y117" s="133">
        <f>SUM(Tabla2[[#This Row],[Monto Aprobado Escenario 6]:[Modificación 07-2020]])</f>
        <v>160000</v>
      </c>
      <c r="Z117" s="133">
        <v>160000</v>
      </c>
      <c r="AA117" s="133"/>
      <c r="AB117" s="133"/>
      <c r="AC117" s="133">
        <f>+Tabla2[[#This Row],[PRESUPUESTO TOTAL AJUSTADO]]-Tabla2[[#This Row],[Reservas]]-Tabla2[[#This Row],[Compromisos]]-Tabla2[[#This Row],[Ejecutado]]</f>
        <v>0</v>
      </c>
      <c r="AD117" s="133" t="s">
        <v>749</v>
      </c>
      <c r="AE117" s="129" t="s">
        <v>925</v>
      </c>
      <c r="AF117" s="132" t="s">
        <v>83</v>
      </c>
      <c r="AG117" s="129" t="s">
        <v>1104</v>
      </c>
      <c r="AH117" s="132" t="s">
        <v>936</v>
      </c>
      <c r="AI117" s="129" t="s">
        <v>928</v>
      </c>
      <c r="AJ117" s="129" t="s">
        <v>929</v>
      </c>
      <c r="AK117" s="129" t="s">
        <v>991</v>
      </c>
    </row>
    <row r="118" spans="2:37" ht="61.5" hidden="1" customHeight="1" x14ac:dyDescent="0.25">
      <c r="B118" s="129" t="s">
        <v>920</v>
      </c>
      <c r="C118" s="129" t="s">
        <v>938</v>
      </c>
      <c r="D118" s="129" t="s">
        <v>992</v>
      </c>
      <c r="E118" s="134" t="s">
        <v>935</v>
      </c>
      <c r="F118" s="131">
        <v>43831</v>
      </c>
      <c r="G118" s="129" t="s">
        <v>1110</v>
      </c>
      <c r="H118" s="132" t="s">
        <v>988</v>
      </c>
      <c r="I118" s="133">
        <v>150000</v>
      </c>
      <c r="J118" s="133"/>
      <c r="K118" s="133"/>
      <c r="L118" s="133"/>
      <c r="M118" s="133"/>
      <c r="N118" s="133"/>
      <c r="O118" s="133"/>
      <c r="P118" s="133"/>
      <c r="Q118" s="133"/>
      <c r="R118" s="133"/>
      <c r="S118" s="133"/>
      <c r="T118" s="133"/>
      <c r="U118" s="133"/>
      <c r="V118" s="133"/>
      <c r="W118" s="133"/>
      <c r="X118" s="133"/>
      <c r="Y118" s="133">
        <f>SUM(Tabla2[[#This Row],[Monto Aprobado Escenario 6]:[Modificación 07-2020]])</f>
        <v>150000</v>
      </c>
      <c r="Z118" s="133"/>
      <c r="AA118" s="133"/>
      <c r="AB118" s="133"/>
      <c r="AC118" s="133">
        <f>+Tabla2[[#This Row],[PRESUPUESTO TOTAL AJUSTADO]]-Tabla2[[#This Row],[Reservas]]-Tabla2[[#This Row],[Compromisos]]-Tabla2[[#This Row],[Ejecutado]]</f>
        <v>150000</v>
      </c>
      <c r="AD118" s="133" t="s">
        <v>749</v>
      </c>
      <c r="AE118" s="129" t="s">
        <v>925</v>
      </c>
      <c r="AF118" s="132" t="s">
        <v>24</v>
      </c>
      <c r="AG118" s="129" t="s">
        <v>926</v>
      </c>
      <c r="AH118" s="129" t="s">
        <v>927</v>
      </c>
      <c r="AI118" s="129" t="s">
        <v>928</v>
      </c>
      <c r="AJ118" s="129" t="s">
        <v>929</v>
      </c>
      <c r="AK118" s="129" t="s">
        <v>993</v>
      </c>
    </row>
    <row r="119" spans="2:37" ht="97.5" hidden="1" customHeight="1" x14ac:dyDescent="0.25">
      <c r="B119" s="129" t="s">
        <v>847</v>
      </c>
      <c r="C119" s="137" t="s">
        <v>881</v>
      </c>
      <c r="D119" s="137" t="s">
        <v>882</v>
      </c>
      <c r="E119" s="134" t="s">
        <v>850</v>
      </c>
      <c r="F119" s="135">
        <v>43836</v>
      </c>
      <c r="G119" s="129" t="s">
        <v>1110</v>
      </c>
      <c r="H119" s="132" t="s">
        <v>988</v>
      </c>
      <c r="I119" s="133">
        <v>200700</v>
      </c>
      <c r="J119" s="133"/>
      <c r="K119" s="133"/>
      <c r="L119" s="133"/>
      <c r="M119" s="133"/>
      <c r="N119" s="133"/>
      <c r="O119" s="133"/>
      <c r="P119" s="133"/>
      <c r="Q119" s="133"/>
      <c r="R119" s="133"/>
      <c r="S119" s="133"/>
      <c r="T119" s="133"/>
      <c r="U119" s="133"/>
      <c r="V119" s="133"/>
      <c r="W119" s="133"/>
      <c r="X119" s="133"/>
      <c r="Y119" s="133">
        <f>SUM(Tabla2[[#This Row],[Monto Aprobado Escenario 6]:[Modificación 07-2020]])</f>
        <v>200700</v>
      </c>
      <c r="Z119" s="133"/>
      <c r="AA119" s="133"/>
      <c r="AB119" s="133">
        <v>1096.48</v>
      </c>
      <c r="AC119" s="133">
        <f>+Tabla2[[#This Row],[PRESUPUESTO TOTAL AJUSTADO]]-Tabla2[[#This Row],[Reservas]]-Tabla2[[#This Row],[Compromisos]]-Tabla2[[#This Row],[Ejecutado]]</f>
        <v>199603.52</v>
      </c>
      <c r="AD119" s="133" t="s">
        <v>749</v>
      </c>
      <c r="AE119" s="129" t="s">
        <v>852</v>
      </c>
      <c r="AF119" s="132" t="s">
        <v>83</v>
      </c>
      <c r="AG119" s="129" t="s">
        <v>855</v>
      </c>
      <c r="AH119" s="132" t="s">
        <v>884</v>
      </c>
      <c r="AI119" s="129" t="s">
        <v>855</v>
      </c>
      <c r="AJ119" s="137" t="s">
        <v>856</v>
      </c>
      <c r="AK119" s="137" t="s">
        <v>994</v>
      </c>
    </row>
    <row r="120" spans="2:37" ht="43.5" hidden="1" customHeight="1" x14ac:dyDescent="0.25">
      <c r="B120" s="129" t="s">
        <v>762</v>
      </c>
      <c r="C120" s="129" t="s">
        <v>931</v>
      </c>
      <c r="D120" s="137" t="s">
        <v>931</v>
      </c>
      <c r="E120" s="129" t="s">
        <v>747</v>
      </c>
      <c r="F120" s="131">
        <v>43983</v>
      </c>
      <c r="G120" s="129" t="s">
        <v>1110</v>
      </c>
      <c r="H120" s="132" t="s">
        <v>988</v>
      </c>
      <c r="I120" s="133">
        <v>200000</v>
      </c>
      <c r="J120" s="133"/>
      <c r="K120" s="133"/>
      <c r="L120" s="133">
        <v>-70000</v>
      </c>
      <c r="M120" s="133"/>
      <c r="N120" s="133"/>
      <c r="O120" s="133"/>
      <c r="P120" s="133"/>
      <c r="Q120" s="133">
        <v>-75000</v>
      </c>
      <c r="R120" s="133"/>
      <c r="S120" s="133"/>
      <c r="T120" s="133"/>
      <c r="U120" s="133"/>
      <c r="V120" s="133"/>
      <c r="W120" s="133"/>
      <c r="X120" s="133"/>
      <c r="Y120" s="133">
        <f>SUM(Tabla2[[#This Row],[Monto Aprobado Escenario 6]:[Modificación 07-2020]])</f>
        <v>55000</v>
      </c>
      <c r="Z120" s="133"/>
      <c r="AA120" s="133"/>
      <c r="AB120" s="133">
        <v>12734.12</v>
      </c>
      <c r="AC120" s="133">
        <f>+Tabla2[[#This Row],[PRESUPUESTO TOTAL AJUSTADO]]-Tabla2[[#This Row],[Reservas]]-Tabla2[[#This Row],[Compromisos]]-Tabla2[[#This Row],[Ejecutado]]</f>
        <v>42265.88</v>
      </c>
      <c r="AD120" s="133" t="s">
        <v>757</v>
      </c>
      <c r="AE120" s="129" t="s">
        <v>765</v>
      </c>
      <c r="AF120" s="132" t="s">
        <v>24</v>
      </c>
      <c r="AG120" s="129" t="s">
        <v>766</v>
      </c>
      <c r="AH120" s="129" t="s">
        <v>767</v>
      </c>
      <c r="AI120" s="129" t="s">
        <v>766</v>
      </c>
      <c r="AJ120" s="129" t="s">
        <v>768</v>
      </c>
      <c r="AK120" s="129" t="s">
        <v>995</v>
      </c>
    </row>
    <row r="121" spans="2:37" ht="74.25" hidden="1" customHeight="1" x14ac:dyDescent="0.25">
      <c r="B121" s="129" t="s">
        <v>847</v>
      </c>
      <c r="C121" s="138" t="s">
        <v>881</v>
      </c>
      <c r="D121" s="138" t="s">
        <v>886</v>
      </c>
      <c r="E121" s="134" t="s">
        <v>850</v>
      </c>
      <c r="F121" s="135">
        <v>43836</v>
      </c>
      <c r="G121" s="129" t="s">
        <v>1110</v>
      </c>
      <c r="H121" s="132" t="s">
        <v>988</v>
      </c>
      <c r="I121" s="133">
        <v>200700</v>
      </c>
      <c r="J121" s="133"/>
      <c r="K121" s="133"/>
      <c r="L121" s="133"/>
      <c r="M121" s="133"/>
      <c r="N121" s="133"/>
      <c r="O121" s="133"/>
      <c r="P121" s="133"/>
      <c r="Q121" s="133">
        <v>-200700</v>
      </c>
      <c r="R121" s="133"/>
      <c r="S121" s="133"/>
      <c r="T121" s="133"/>
      <c r="U121" s="133"/>
      <c r="V121" s="133"/>
      <c r="W121" s="133"/>
      <c r="X121" s="133"/>
      <c r="Y121" s="133">
        <f>SUM(Tabla2[[#This Row],[Monto Aprobado Escenario 6]:[Modificación 07-2020]])</f>
        <v>0</v>
      </c>
      <c r="Z121" s="133"/>
      <c r="AA121" s="133"/>
      <c r="AB121" s="133"/>
      <c r="AC121" s="133">
        <f>+Tabla2[[#This Row],[PRESUPUESTO TOTAL AJUSTADO]]-Tabla2[[#This Row],[Reservas]]-Tabla2[[#This Row],[Compromisos]]-Tabla2[[#This Row],[Ejecutado]]</f>
        <v>0</v>
      </c>
      <c r="AD121" s="133" t="s">
        <v>749</v>
      </c>
      <c r="AE121" s="129" t="s">
        <v>852</v>
      </c>
      <c r="AF121" s="132" t="s">
        <v>24</v>
      </c>
      <c r="AG121" s="137" t="s">
        <v>887</v>
      </c>
      <c r="AH121" s="137" t="s">
        <v>888</v>
      </c>
      <c r="AI121" s="129" t="s">
        <v>855</v>
      </c>
      <c r="AJ121" s="137" t="s">
        <v>856</v>
      </c>
      <c r="AK121" s="137" t="s">
        <v>996</v>
      </c>
    </row>
    <row r="122" spans="2:37" ht="43.5" hidden="1" customHeight="1" x14ac:dyDescent="0.25">
      <c r="B122" s="129" t="s">
        <v>794</v>
      </c>
      <c r="C122" s="134" t="s">
        <v>795</v>
      </c>
      <c r="D122" s="134" t="s">
        <v>878</v>
      </c>
      <c r="E122" s="129" t="s">
        <v>797</v>
      </c>
      <c r="F122" s="131">
        <v>43831</v>
      </c>
      <c r="G122" s="129" t="s">
        <v>1110</v>
      </c>
      <c r="H122" s="132" t="s">
        <v>988</v>
      </c>
      <c r="I122" s="133">
        <v>314010</v>
      </c>
      <c r="J122" s="133"/>
      <c r="K122" s="133"/>
      <c r="L122" s="133"/>
      <c r="M122" s="133"/>
      <c r="N122" s="133"/>
      <c r="O122" s="133"/>
      <c r="P122" s="133"/>
      <c r="Q122" s="133"/>
      <c r="R122" s="133"/>
      <c r="S122" s="133"/>
      <c r="T122" s="133"/>
      <c r="U122" s="133"/>
      <c r="V122" s="133"/>
      <c r="W122" s="133"/>
      <c r="X122" s="133"/>
      <c r="Y122" s="133">
        <f>SUM(Tabla2[[#This Row],[Monto Aprobado Escenario 6]:[Modificación 07-2020]])</f>
        <v>314010</v>
      </c>
      <c r="Z122" s="133"/>
      <c r="AA122" s="133"/>
      <c r="AB122" s="133">
        <v>264422.42</v>
      </c>
      <c r="AC122" s="133">
        <f>+Tabla2[[#This Row],[PRESUPUESTO TOTAL AJUSTADO]]-Tabla2[[#This Row],[Reservas]]-Tabla2[[#This Row],[Compromisos]]-Tabla2[[#This Row],[Ejecutado]]</f>
        <v>49587.580000000016</v>
      </c>
      <c r="AD122" s="133" t="s">
        <v>757</v>
      </c>
      <c r="AE122" s="129" t="s">
        <v>799</v>
      </c>
      <c r="AF122" s="132" t="s">
        <v>24</v>
      </c>
      <c r="AG122" s="129" t="s">
        <v>800</v>
      </c>
      <c r="AH122" s="129" t="s">
        <v>801</v>
      </c>
      <c r="AI122" s="129" t="s">
        <v>800</v>
      </c>
      <c r="AJ122" s="129" t="s">
        <v>802</v>
      </c>
      <c r="AK122" s="129" t="s">
        <v>997</v>
      </c>
    </row>
    <row r="123" spans="2:37" ht="43.5" hidden="1" customHeight="1" x14ac:dyDescent="0.25">
      <c r="B123" s="129"/>
      <c r="C123" s="134"/>
      <c r="D123" s="134"/>
      <c r="E123" s="129"/>
      <c r="F123" s="131"/>
      <c r="G123" s="129" t="s">
        <v>1110</v>
      </c>
      <c r="H123" s="132" t="s">
        <v>1111</v>
      </c>
      <c r="I123" s="133">
        <v>0</v>
      </c>
      <c r="J123" s="133"/>
      <c r="K123" s="133"/>
      <c r="L123" s="133">
        <v>68000</v>
      </c>
      <c r="M123" s="133"/>
      <c r="N123" s="133"/>
      <c r="O123" s="133"/>
      <c r="P123" s="133"/>
      <c r="Q123" s="133"/>
      <c r="R123" s="133"/>
      <c r="S123" s="133"/>
      <c r="T123" s="133"/>
      <c r="U123" s="133"/>
      <c r="V123" s="133"/>
      <c r="W123" s="133"/>
      <c r="X123" s="133"/>
      <c r="Y123" s="133">
        <f>SUM(Tabla2[[#This Row],[Monto Aprobado Escenario 6]:[Modificación 07-2020]])</f>
        <v>68000</v>
      </c>
      <c r="Z123" s="133"/>
      <c r="AA123" s="133"/>
      <c r="AB123" s="133">
        <v>67302.8</v>
      </c>
      <c r="AC123" s="133">
        <f>+Tabla2[[#This Row],[PRESUPUESTO TOTAL AJUSTADO]]-Tabla2[[#This Row],[Reservas]]-Tabla2[[#This Row],[Compromisos]]-Tabla2[[#This Row],[Ejecutado]]</f>
        <v>697.19999999999709</v>
      </c>
      <c r="AD123" s="133" t="s">
        <v>757</v>
      </c>
      <c r="AE123" s="136" t="s">
        <v>834</v>
      </c>
      <c r="AF123" s="132" t="s">
        <v>24</v>
      </c>
      <c r="AG123" s="129" t="s">
        <v>753</v>
      </c>
      <c r="AH123" s="129"/>
      <c r="AI123" s="129" t="s">
        <v>753</v>
      </c>
      <c r="AJ123" s="129"/>
      <c r="AK123" s="129" t="s">
        <v>1112</v>
      </c>
    </row>
    <row r="124" spans="2:37" ht="96" customHeight="1" x14ac:dyDescent="0.25">
      <c r="B124" s="129" t="s">
        <v>794</v>
      </c>
      <c r="C124" s="129" t="s">
        <v>795</v>
      </c>
      <c r="D124" s="129" t="s">
        <v>998</v>
      </c>
      <c r="E124" s="129" t="s">
        <v>797</v>
      </c>
      <c r="F124" s="131">
        <v>43831</v>
      </c>
      <c r="G124" s="129" t="s">
        <v>1110</v>
      </c>
      <c r="H124" s="132" t="s">
        <v>999</v>
      </c>
      <c r="I124" s="133">
        <v>650000</v>
      </c>
      <c r="J124" s="133"/>
      <c r="K124" s="133"/>
      <c r="L124" s="133"/>
      <c r="M124" s="133"/>
      <c r="N124" s="133"/>
      <c r="O124" s="133"/>
      <c r="P124" s="133"/>
      <c r="Q124" s="133"/>
      <c r="R124" s="133"/>
      <c r="S124" s="133"/>
      <c r="T124" s="133"/>
      <c r="U124" s="133"/>
      <c r="V124" s="133"/>
      <c r="W124" s="133"/>
      <c r="X124" s="133"/>
      <c r="Y124" s="133">
        <f>SUM(Tabla2[[#This Row],[Monto Aprobado Escenario 6]:[Modificación 07-2020]])</f>
        <v>650000</v>
      </c>
      <c r="Z124" s="133"/>
      <c r="AA124" s="133"/>
      <c r="AB124" s="133">
        <v>648188.4</v>
      </c>
      <c r="AC124" s="133">
        <f>+Tabla2[[#This Row],[PRESUPUESTO TOTAL AJUSTADO]]-Tabla2[[#This Row],[Reservas]]-Tabla2[[#This Row],[Compromisos]]-Tabla2[[#This Row],[Ejecutado]]</f>
        <v>1811.5999999999767</v>
      </c>
      <c r="AD124" s="133" t="s">
        <v>757</v>
      </c>
      <c r="AE124" s="129" t="s">
        <v>799</v>
      </c>
      <c r="AF124" s="132" t="s">
        <v>27</v>
      </c>
      <c r="AG124" s="129" t="s">
        <v>970</v>
      </c>
      <c r="AH124" s="129" t="s">
        <v>971</v>
      </c>
      <c r="AI124" s="129" t="s">
        <v>800</v>
      </c>
      <c r="AJ124" s="129" t="s">
        <v>802</v>
      </c>
      <c r="AK124" s="129" t="s">
        <v>1000</v>
      </c>
    </row>
    <row r="125" spans="2:37" ht="96" hidden="1" customHeight="1" x14ac:dyDescent="0.25">
      <c r="B125" s="129"/>
      <c r="C125" s="129"/>
      <c r="D125" s="129"/>
      <c r="E125" s="129"/>
      <c r="F125" s="131"/>
      <c r="G125" s="129" t="s">
        <v>1110</v>
      </c>
      <c r="H125" s="132" t="s">
        <v>1169</v>
      </c>
      <c r="I125" s="133"/>
      <c r="J125" s="133"/>
      <c r="K125" s="133"/>
      <c r="L125" s="133"/>
      <c r="M125" s="133"/>
      <c r="N125" s="133"/>
      <c r="O125" s="133"/>
      <c r="P125" s="133"/>
      <c r="Q125" s="133">
        <v>200700</v>
      </c>
      <c r="R125" s="133"/>
      <c r="S125" s="133"/>
      <c r="T125" s="133"/>
      <c r="U125" s="133"/>
      <c r="V125" s="133"/>
      <c r="W125" s="133"/>
      <c r="X125" s="133"/>
      <c r="Y125" s="133">
        <f>SUM(Tabla2[[#This Row],[Monto Aprobado Escenario 6]:[Modificación 07-2020]])</f>
        <v>200700</v>
      </c>
      <c r="Z125" s="133"/>
      <c r="AA125" s="133"/>
      <c r="AB125" s="133">
        <v>200699.3</v>
      </c>
      <c r="AC125" s="133">
        <f>+Tabla2[[#This Row],[PRESUPUESTO TOTAL AJUSTADO]]-Tabla2[[#This Row],[Reservas]]-Tabla2[[#This Row],[Compromisos]]-Tabla2[[#This Row],[Ejecutado]]</f>
        <v>0.70000000001164153</v>
      </c>
      <c r="AD125" s="133" t="s">
        <v>757</v>
      </c>
      <c r="AE125" s="136" t="s">
        <v>789</v>
      </c>
      <c r="AF125" s="132" t="s">
        <v>24</v>
      </c>
      <c r="AG125" s="129" t="s">
        <v>790</v>
      </c>
      <c r="AH125" s="129" t="s">
        <v>791</v>
      </c>
      <c r="AI125" s="129" t="s">
        <v>790</v>
      </c>
      <c r="AJ125" s="129" t="s">
        <v>792</v>
      </c>
      <c r="AK125" s="129" t="s">
        <v>1170</v>
      </c>
    </row>
    <row r="126" spans="2:37" ht="96" customHeight="1" x14ac:dyDescent="0.25">
      <c r="B126" s="129"/>
      <c r="C126" s="129"/>
      <c r="D126" s="129"/>
      <c r="E126" s="129"/>
      <c r="F126" s="131"/>
      <c r="G126" s="129" t="s">
        <v>1110</v>
      </c>
      <c r="H126" s="132" t="s">
        <v>1169</v>
      </c>
      <c r="I126" s="133"/>
      <c r="J126" s="133"/>
      <c r="K126" s="133"/>
      <c r="L126" s="133"/>
      <c r="M126" s="133"/>
      <c r="N126" s="133"/>
      <c r="O126" s="133"/>
      <c r="P126" s="133"/>
      <c r="Q126" s="133">
        <v>31300</v>
      </c>
      <c r="R126" s="133"/>
      <c r="S126" s="133"/>
      <c r="T126" s="133"/>
      <c r="U126" s="133"/>
      <c r="V126" s="133"/>
      <c r="W126" s="133"/>
      <c r="X126" s="133"/>
      <c r="Y126" s="133">
        <f>SUM(Tabla2[[#This Row],[Monto Aprobado Escenario 6]:[Modificación 07-2020]])</f>
        <v>31300</v>
      </c>
      <c r="Z126" s="133"/>
      <c r="AA126" s="133"/>
      <c r="AB126" s="133">
        <v>31200.7</v>
      </c>
      <c r="AC126" s="133">
        <f>+Tabla2[[#This Row],[PRESUPUESTO TOTAL AJUSTADO]]-Tabla2[[#This Row],[Reservas]]-Tabla2[[#This Row],[Compromisos]]-Tabla2[[#This Row],[Ejecutado]]</f>
        <v>99.299999999999272</v>
      </c>
      <c r="AD126" s="133" t="s">
        <v>757</v>
      </c>
      <c r="AE126" s="136" t="s">
        <v>789</v>
      </c>
      <c r="AF126" s="132" t="s">
        <v>27</v>
      </c>
      <c r="AG126" s="129" t="s">
        <v>1019</v>
      </c>
      <c r="AH126" s="129" t="s">
        <v>1020</v>
      </c>
      <c r="AI126" s="129" t="s">
        <v>790</v>
      </c>
      <c r="AJ126" s="129" t="s">
        <v>792</v>
      </c>
      <c r="AK126" s="129" t="s">
        <v>1170</v>
      </c>
    </row>
    <row r="127" spans="2:37" ht="96" hidden="1" customHeight="1" x14ac:dyDescent="0.25">
      <c r="B127" s="129"/>
      <c r="C127" s="129"/>
      <c r="D127" s="129"/>
      <c r="E127" s="129"/>
      <c r="F127" s="131"/>
      <c r="G127" s="129" t="s">
        <v>1110</v>
      </c>
      <c r="H127" s="132" t="s">
        <v>1113</v>
      </c>
      <c r="I127" s="133">
        <v>0</v>
      </c>
      <c r="J127" s="133"/>
      <c r="K127" s="133"/>
      <c r="L127" s="133">
        <v>83640</v>
      </c>
      <c r="M127" s="133"/>
      <c r="N127" s="133"/>
      <c r="O127" s="133"/>
      <c r="P127" s="133"/>
      <c r="Q127" s="133"/>
      <c r="R127" s="133"/>
      <c r="S127" s="133"/>
      <c r="T127" s="133"/>
      <c r="U127" s="133"/>
      <c r="V127" s="133"/>
      <c r="W127" s="133"/>
      <c r="X127" s="133"/>
      <c r="Y127" s="133">
        <f>SUM(Tabla2[[#This Row],[Monto Aprobado Escenario 6]:[Modificación 07-2020]])</f>
        <v>83640</v>
      </c>
      <c r="Z127" s="133"/>
      <c r="AA127" s="133"/>
      <c r="AB127" s="133">
        <v>64494.75</v>
      </c>
      <c r="AC127" s="133">
        <f>+Tabla2[[#This Row],[PRESUPUESTO TOTAL AJUSTADO]]-Tabla2[[#This Row],[Reservas]]-Tabla2[[#This Row],[Compromisos]]-Tabla2[[#This Row],[Ejecutado]]</f>
        <v>19145.25</v>
      </c>
      <c r="AD127" s="133" t="s">
        <v>757</v>
      </c>
      <c r="AE127" s="136" t="s">
        <v>834</v>
      </c>
      <c r="AF127" s="132" t="s">
        <v>24</v>
      </c>
      <c r="AG127" s="129" t="s">
        <v>753</v>
      </c>
      <c r="AH127" s="129"/>
      <c r="AI127" s="129" t="s">
        <v>753</v>
      </c>
      <c r="AJ127" s="129"/>
      <c r="AK127" s="129" t="s">
        <v>1114</v>
      </c>
    </row>
    <row r="128" spans="2:37" ht="43.5" customHeight="1" x14ac:dyDescent="0.25">
      <c r="B128" s="129" t="s">
        <v>794</v>
      </c>
      <c r="C128" s="134" t="s">
        <v>795</v>
      </c>
      <c r="D128" s="134" t="s">
        <v>998</v>
      </c>
      <c r="E128" s="129" t="s">
        <v>797</v>
      </c>
      <c r="F128" s="131">
        <v>43831</v>
      </c>
      <c r="G128" s="129" t="s">
        <v>1110</v>
      </c>
      <c r="H128" s="132" t="s">
        <v>1001</v>
      </c>
      <c r="I128" s="133">
        <v>250000</v>
      </c>
      <c r="J128" s="133"/>
      <c r="K128" s="133"/>
      <c r="L128" s="133"/>
      <c r="M128" s="133"/>
      <c r="N128" s="133"/>
      <c r="O128" s="133"/>
      <c r="P128" s="133"/>
      <c r="Q128" s="133"/>
      <c r="R128" s="133"/>
      <c r="S128" s="133"/>
      <c r="T128" s="133"/>
      <c r="U128" s="133"/>
      <c r="V128" s="133"/>
      <c r="W128" s="133"/>
      <c r="X128" s="133"/>
      <c r="Y128" s="133">
        <f>SUM(Tabla2[[#This Row],[Monto Aprobado Escenario 6]:[Modificación 07-2020]])</f>
        <v>250000</v>
      </c>
      <c r="Z128" s="133">
        <v>40.5</v>
      </c>
      <c r="AA128" s="133"/>
      <c r="AB128" s="133">
        <v>249959.5</v>
      </c>
      <c r="AC128" s="133">
        <f>+Tabla2[[#This Row],[PRESUPUESTO TOTAL AJUSTADO]]-Tabla2[[#This Row],[Reservas]]-Tabla2[[#This Row],[Compromisos]]-Tabla2[[#This Row],[Ejecutado]]</f>
        <v>0</v>
      </c>
      <c r="AD128" s="133" t="s">
        <v>757</v>
      </c>
      <c r="AE128" s="129" t="s">
        <v>799</v>
      </c>
      <c r="AF128" s="132" t="s">
        <v>27</v>
      </c>
      <c r="AG128" s="129" t="s">
        <v>970</v>
      </c>
      <c r="AH128" s="129" t="s">
        <v>971</v>
      </c>
      <c r="AI128" s="129" t="s">
        <v>800</v>
      </c>
      <c r="AJ128" s="129" t="s">
        <v>802</v>
      </c>
      <c r="AK128" s="129" t="s">
        <v>1002</v>
      </c>
    </row>
    <row r="129" spans="2:37" ht="43.5" hidden="1" customHeight="1" x14ac:dyDescent="0.25">
      <c r="B129" s="129"/>
      <c r="C129" s="134"/>
      <c r="D129" s="134"/>
      <c r="E129" s="129"/>
      <c r="F129" s="131"/>
      <c r="G129" s="129" t="s">
        <v>1110</v>
      </c>
      <c r="H129" s="132" t="s">
        <v>1001</v>
      </c>
      <c r="I129" s="133"/>
      <c r="J129" s="133"/>
      <c r="K129" s="133"/>
      <c r="L129" s="133"/>
      <c r="M129" s="133"/>
      <c r="N129" s="133"/>
      <c r="O129" s="133"/>
      <c r="P129" s="133"/>
      <c r="Q129" s="133"/>
      <c r="R129" s="133"/>
      <c r="S129" s="133">
        <v>21750</v>
      </c>
      <c r="T129" s="133"/>
      <c r="U129" s="133"/>
      <c r="V129" s="133"/>
      <c r="W129" s="133"/>
      <c r="X129" s="133"/>
      <c r="Y129" s="133">
        <f>SUM(Tabla2[[#This Row],[Monto Aprobado Escenario 6]:[Modificación 07-2020]])</f>
        <v>21750</v>
      </c>
      <c r="Z129" s="133"/>
      <c r="AA129" s="133"/>
      <c r="AB129" s="133">
        <v>20871.79</v>
      </c>
      <c r="AC129" s="133">
        <f>+Tabla2[[#This Row],[PRESUPUESTO TOTAL AJUSTADO]]-Tabla2[[#This Row],[Reservas]]-Tabla2[[#This Row],[Compromisos]]-Tabla2[[#This Row],[Ejecutado]]</f>
        <v>878.20999999999913</v>
      </c>
      <c r="AD129" s="133" t="s">
        <v>757</v>
      </c>
      <c r="AE129" s="136" t="s">
        <v>789</v>
      </c>
      <c r="AF129" s="132" t="s">
        <v>24</v>
      </c>
      <c r="AG129" s="129" t="s">
        <v>790</v>
      </c>
      <c r="AH129" s="129"/>
      <c r="AI129" s="129" t="s">
        <v>790</v>
      </c>
      <c r="AJ129" s="129"/>
      <c r="AK129" s="129" t="s">
        <v>1171</v>
      </c>
    </row>
    <row r="130" spans="2:37" ht="43.5" hidden="1" customHeight="1" x14ac:dyDescent="0.25">
      <c r="B130" s="129"/>
      <c r="C130" s="134"/>
      <c r="D130" s="134"/>
      <c r="E130" s="129"/>
      <c r="F130" s="131"/>
      <c r="G130" s="129" t="s">
        <v>1110</v>
      </c>
      <c r="H130" s="132" t="s">
        <v>1001</v>
      </c>
      <c r="I130" s="133">
        <v>0</v>
      </c>
      <c r="J130" s="133"/>
      <c r="K130" s="133"/>
      <c r="L130" s="133">
        <v>50000</v>
      </c>
      <c r="M130" s="133"/>
      <c r="N130" s="133"/>
      <c r="O130" s="133"/>
      <c r="P130" s="133"/>
      <c r="Q130" s="133"/>
      <c r="R130" s="133"/>
      <c r="S130" s="133">
        <v>-21750</v>
      </c>
      <c r="T130" s="133"/>
      <c r="U130" s="133"/>
      <c r="V130" s="133"/>
      <c r="W130" s="133"/>
      <c r="X130" s="133"/>
      <c r="Y130" s="133">
        <f>SUM(Tabla2[[#This Row],[Monto Aprobado Escenario 6]:[Modificación 07-2020]])</f>
        <v>28250</v>
      </c>
      <c r="Z130" s="133"/>
      <c r="AA130" s="133"/>
      <c r="AB130" s="133">
        <v>28250</v>
      </c>
      <c r="AC130" s="133">
        <f>+Tabla2[[#This Row],[PRESUPUESTO TOTAL AJUSTADO]]-Tabla2[[#This Row],[Reservas]]-Tabla2[[#This Row],[Compromisos]]-Tabla2[[#This Row],[Ejecutado]]</f>
        <v>0</v>
      </c>
      <c r="AD130" s="133" t="s">
        <v>757</v>
      </c>
      <c r="AE130" s="136" t="s">
        <v>765</v>
      </c>
      <c r="AF130" s="132" t="s">
        <v>24</v>
      </c>
      <c r="AG130" s="129" t="s">
        <v>766</v>
      </c>
      <c r="AH130" s="129"/>
      <c r="AI130" s="129" t="s">
        <v>766</v>
      </c>
      <c r="AJ130" s="129"/>
      <c r="AK130" s="129" t="s">
        <v>1115</v>
      </c>
    </row>
    <row r="131" spans="2:37" ht="43.5" hidden="1" customHeight="1" x14ac:dyDescent="0.25">
      <c r="B131" s="129" t="s">
        <v>830</v>
      </c>
      <c r="C131" s="130" t="s">
        <v>842</v>
      </c>
      <c r="D131" s="130" t="s">
        <v>842</v>
      </c>
      <c r="E131" s="129" t="s">
        <v>843</v>
      </c>
      <c r="F131" s="131">
        <v>43836</v>
      </c>
      <c r="G131" s="138" t="s">
        <v>1110</v>
      </c>
      <c r="H131" s="140" t="s">
        <v>1003</v>
      </c>
      <c r="I131" s="141">
        <v>5000</v>
      </c>
      <c r="J131" s="141"/>
      <c r="K131" s="141"/>
      <c r="L131" s="141"/>
      <c r="M131" s="141"/>
      <c r="N131" s="141"/>
      <c r="O131" s="141"/>
      <c r="P131" s="141"/>
      <c r="Q131" s="141"/>
      <c r="R131" s="141"/>
      <c r="S131" s="141"/>
      <c r="T131" s="141"/>
      <c r="U131" s="141"/>
      <c r="V131" s="141"/>
      <c r="W131" s="141"/>
      <c r="X131" s="141"/>
      <c r="Y131" s="133">
        <f>SUM(Tabla2[[#This Row],[Monto Aprobado Escenario 6]:[Modificación 07-2020]])</f>
        <v>5000</v>
      </c>
      <c r="Z131" s="133"/>
      <c r="AA131" s="133"/>
      <c r="AB131" s="133"/>
      <c r="AC131" s="133">
        <f>+Tabla2[[#This Row],[PRESUPUESTO TOTAL AJUSTADO]]-Tabla2[[#This Row],[Reservas]]-Tabla2[[#This Row],[Compromisos]]-Tabla2[[#This Row],[Ejecutado]]</f>
        <v>5000</v>
      </c>
      <c r="AD131" s="133" t="s">
        <v>757</v>
      </c>
      <c r="AE131" s="129" t="s">
        <v>834</v>
      </c>
      <c r="AF131" s="132" t="s">
        <v>24</v>
      </c>
      <c r="AG131" s="129" t="s">
        <v>753</v>
      </c>
      <c r="AH131" s="129" t="s">
        <v>835</v>
      </c>
      <c r="AI131" s="129" t="s">
        <v>753</v>
      </c>
      <c r="AJ131" s="129" t="s">
        <v>754</v>
      </c>
      <c r="AK131" s="129" t="s">
        <v>1004</v>
      </c>
    </row>
    <row r="132" spans="2:37" ht="175.5" hidden="1" customHeight="1" x14ac:dyDescent="0.25">
      <c r="B132" s="129" t="s">
        <v>830</v>
      </c>
      <c r="C132" s="129" t="s">
        <v>831</v>
      </c>
      <c r="D132" s="129" t="s">
        <v>832</v>
      </c>
      <c r="E132" s="134" t="s">
        <v>833</v>
      </c>
      <c r="F132" s="131">
        <v>43831</v>
      </c>
      <c r="G132" s="129" t="s">
        <v>1110</v>
      </c>
      <c r="H132" s="132" t="s">
        <v>1003</v>
      </c>
      <c r="I132" s="133">
        <v>30000</v>
      </c>
      <c r="J132" s="133"/>
      <c r="K132" s="133"/>
      <c r="L132" s="133">
        <v>-30000</v>
      </c>
      <c r="M132" s="133"/>
      <c r="N132" s="133"/>
      <c r="O132" s="133"/>
      <c r="P132" s="133"/>
      <c r="Q132" s="133"/>
      <c r="R132" s="133"/>
      <c r="S132" s="133"/>
      <c r="T132" s="133"/>
      <c r="U132" s="133"/>
      <c r="V132" s="133"/>
      <c r="W132" s="133"/>
      <c r="X132" s="133"/>
      <c r="Y132" s="133">
        <f>SUM(Tabla2[[#This Row],[Monto Aprobado Escenario 6]:[Modificación 07-2020]])</f>
        <v>0</v>
      </c>
      <c r="Z132" s="133"/>
      <c r="AA132" s="133"/>
      <c r="AB132" s="133"/>
      <c r="AC132" s="133">
        <f>+Tabla2[[#This Row],[PRESUPUESTO TOTAL AJUSTADO]]-Tabla2[[#This Row],[Reservas]]-Tabla2[[#This Row],[Compromisos]]-Tabla2[[#This Row],[Ejecutado]]</f>
        <v>0</v>
      </c>
      <c r="AD132" s="133" t="s">
        <v>757</v>
      </c>
      <c r="AE132" s="129" t="s">
        <v>834</v>
      </c>
      <c r="AF132" s="132" t="s">
        <v>24</v>
      </c>
      <c r="AG132" s="129" t="s">
        <v>753</v>
      </c>
      <c r="AH132" s="129" t="s">
        <v>835</v>
      </c>
      <c r="AI132" s="129" t="s">
        <v>753</v>
      </c>
      <c r="AJ132" s="129" t="s">
        <v>754</v>
      </c>
      <c r="AK132" s="129" t="s">
        <v>1005</v>
      </c>
    </row>
    <row r="133" spans="2:37" ht="79.5" hidden="1" customHeight="1" x14ac:dyDescent="0.25">
      <c r="B133" s="129" t="s">
        <v>794</v>
      </c>
      <c r="C133" s="129" t="s">
        <v>795</v>
      </c>
      <c r="D133" s="129" t="s">
        <v>998</v>
      </c>
      <c r="E133" s="129" t="s">
        <v>797</v>
      </c>
      <c r="F133" s="131">
        <v>43831</v>
      </c>
      <c r="G133" s="129" t="s">
        <v>1110</v>
      </c>
      <c r="H133" s="132" t="s">
        <v>1003</v>
      </c>
      <c r="I133" s="133">
        <v>150000</v>
      </c>
      <c r="J133" s="133"/>
      <c r="K133" s="133"/>
      <c r="L133" s="133"/>
      <c r="M133" s="133"/>
      <c r="N133" s="133"/>
      <c r="O133" s="133"/>
      <c r="P133" s="133"/>
      <c r="Q133" s="133"/>
      <c r="R133" s="133"/>
      <c r="S133" s="133"/>
      <c r="T133" s="133"/>
      <c r="U133" s="133"/>
      <c r="V133" s="133"/>
      <c r="W133" s="133"/>
      <c r="X133" s="133"/>
      <c r="Y133" s="133">
        <f>SUM(Tabla2[[#This Row],[Monto Aprobado Escenario 6]:[Modificación 07-2020]])</f>
        <v>150000</v>
      </c>
      <c r="Z133" s="133"/>
      <c r="AA133" s="133"/>
      <c r="AB133" s="133">
        <f>173890.85-25000</f>
        <v>148890.85</v>
      </c>
      <c r="AC133" s="133">
        <f>+Tabla2[[#This Row],[PRESUPUESTO TOTAL AJUSTADO]]-Tabla2[[#This Row],[Reservas]]-Tabla2[[#This Row],[Compromisos]]-Tabla2[[#This Row],[Ejecutado]]</f>
        <v>1109.1499999999942</v>
      </c>
      <c r="AD133" s="133" t="s">
        <v>757</v>
      </c>
      <c r="AE133" s="129" t="s">
        <v>799</v>
      </c>
      <c r="AF133" s="132" t="s">
        <v>24</v>
      </c>
      <c r="AG133" s="129" t="s">
        <v>800</v>
      </c>
      <c r="AH133" s="129" t="s">
        <v>801</v>
      </c>
      <c r="AI133" s="129" t="s">
        <v>800</v>
      </c>
      <c r="AJ133" s="129" t="s">
        <v>802</v>
      </c>
      <c r="AK133" s="129" t="s">
        <v>1006</v>
      </c>
    </row>
    <row r="134" spans="2:37" ht="87.75" hidden="1" customHeight="1" x14ac:dyDescent="0.25">
      <c r="B134" s="134" t="s">
        <v>762</v>
      </c>
      <c r="C134" s="129" t="s">
        <v>763</v>
      </c>
      <c r="D134" s="129" t="s">
        <v>763</v>
      </c>
      <c r="E134" s="129" t="s">
        <v>747</v>
      </c>
      <c r="F134" s="131">
        <v>43831</v>
      </c>
      <c r="G134" s="129" t="s">
        <v>1110</v>
      </c>
      <c r="H134" s="132" t="s">
        <v>1003</v>
      </c>
      <c r="I134" s="133">
        <v>57600</v>
      </c>
      <c r="J134" s="133"/>
      <c r="K134" s="133"/>
      <c r="L134" s="133"/>
      <c r="M134" s="133"/>
      <c r="N134" s="133"/>
      <c r="O134" s="133"/>
      <c r="P134" s="133"/>
      <c r="Q134" s="133"/>
      <c r="R134" s="133"/>
      <c r="S134" s="133"/>
      <c r="T134" s="133"/>
      <c r="U134" s="133"/>
      <c r="V134" s="133"/>
      <c r="W134" s="133"/>
      <c r="X134" s="133"/>
      <c r="Y134" s="133">
        <f>SUM(Tabla2[[#This Row],[Monto Aprobado Escenario 6]:[Modificación 07-2020]])</f>
        <v>57600</v>
      </c>
      <c r="Z134" s="133"/>
      <c r="AA134" s="133"/>
      <c r="AB134" s="133"/>
      <c r="AC134" s="133">
        <f>+Tabla2[[#This Row],[PRESUPUESTO TOTAL AJUSTADO]]-Tabla2[[#This Row],[Reservas]]-Tabla2[[#This Row],[Compromisos]]-Tabla2[[#This Row],[Ejecutado]]</f>
        <v>57600</v>
      </c>
      <c r="AD134" s="133" t="s">
        <v>757</v>
      </c>
      <c r="AE134" s="129" t="s">
        <v>765</v>
      </c>
      <c r="AF134" s="132" t="s">
        <v>24</v>
      </c>
      <c r="AG134" s="129" t="s">
        <v>766</v>
      </c>
      <c r="AH134" s="129" t="s">
        <v>767</v>
      </c>
      <c r="AI134" s="129" t="s">
        <v>766</v>
      </c>
      <c r="AJ134" s="129" t="s">
        <v>768</v>
      </c>
      <c r="AK134" s="129" t="s">
        <v>1007</v>
      </c>
    </row>
    <row r="135" spans="2:37" ht="66.75" hidden="1" customHeight="1" x14ac:dyDescent="0.25">
      <c r="B135" s="129" t="s">
        <v>794</v>
      </c>
      <c r="C135" s="129" t="s">
        <v>1008</v>
      </c>
      <c r="D135" s="129" t="s">
        <v>1008</v>
      </c>
      <c r="E135" s="129" t="s">
        <v>1009</v>
      </c>
      <c r="F135" s="131">
        <v>43831</v>
      </c>
      <c r="G135" s="129" t="s">
        <v>1110</v>
      </c>
      <c r="H135" s="132" t="s">
        <v>1003</v>
      </c>
      <c r="I135" s="133">
        <v>25000</v>
      </c>
      <c r="J135" s="133"/>
      <c r="K135" s="133"/>
      <c r="L135" s="133"/>
      <c r="M135" s="133"/>
      <c r="N135" s="133"/>
      <c r="O135" s="133"/>
      <c r="P135" s="133"/>
      <c r="Q135" s="133"/>
      <c r="R135" s="133"/>
      <c r="S135" s="133"/>
      <c r="T135" s="133"/>
      <c r="U135" s="133"/>
      <c r="V135" s="133"/>
      <c r="W135" s="133"/>
      <c r="X135" s="133"/>
      <c r="Y135" s="133">
        <f>SUM(Tabla2[[#This Row],[Monto Aprobado Escenario 6]:[Modificación 07-2020]])</f>
        <v>25000</v>
      </c>
      <c r="Z135" s="133"/>
      <c r="AA135" s="133"/>
      <c r="AB135" s="133">
        <v>25000</v>
      </c>
      <c r="AC135" s="133">
        <f>+Tabla2[[#This Row],[PRESUPUESTO TOTAL AJUSTADO]]-Tabla2[[#This Row],[Reservas]]-Tabla2[[#This Row],[Compromisos]]-Tabla2[[#This Row],[Ejecutado]]</f>
        <v>0</v>
      </c>
      <c r="AD135" s="133" t="s">
        <v>757</v>
      </c>
      <c r="AE135" s="129" t="s">
        <v>799</v>
      </c>
      <c r="AF135" s="132" t="s">
        <v>24</v>
      </c>
      <c r="AG135" s="129" t="s">
        <v>800</v>
      </c>
      <c r="AH135" s="129" t="s">
        <v>801</v>
      </c>
      <c r="AI135" s="129" t="s">
        <v>800</v>
      </c>
      <c r="AJ135" s="129" t="s">
        <v>802</v>
      </c>
      <c r="AK135" s="129" t="s">
        <v>1010</v>
      </c>
    </row>
    <row r="136" spans="2:37" ht="66.75" hidden="1" customHeight="1" x14ac:dyDescent="0.25">
      <c r="B136" s="129"/>
      <c r="C136" s="129"/>
      <c r="D136" s="129"/>
      <c r="E136" s="129"/>
      <c r="F136" s="131"/>
      <c r="G136" s="129" t="s">
        <v>1110</v>
      </c>
      <c r="H136" s="132" t="s">
        <v>1003</v>
      </c>
      <c r="I136" s="133"/>
      <c r="J136" s="133"/>
      <c r="K136" s="133"/>
      <c r="L136" s="133"/>
      <c r="M136" s="133"/>
      <c r="N136" s="133"/>
      <c r="O136" s="133"/>
      <c r="P136" s="133"/>
      <c r="Q136" s="133">
        <v>75000</v>
      </c>
      <c r="R136" s="133"/>
      <c r="S136" s="133"/>
      <c r="T136" s="133"/>
      <c r="U136" s="133"/>
      <c r="V136" s="133"/>
      <c r="W136" s="133"/>
      <c r="X136" s="133"/>
      <c r="Y136" s="133">
        <f>SUM(Tabla2[[#This Row],[Monto Aprobado Escenario 6]:[Modificación 07-2020]])</f>
        <v>75000</v>
      </c>
      <c r="Z136" s="133"/>
      <c r="AA136" s="133"/>
      <c r="AB136" s="133">
        <v>34024.300000000003</v>
      </c>
      <c r="AC136" s="133">
        <f>+Tabla2[[#This Row],[PRESUPUESTO TOTAL AJUSTADO]]-Tabla2[[#This Row],[Reservas]]-Tabla2[[#This Row],[Compromisos]]-Tabla2[[#This Row],[Ejecutado]]</f>
        <v>40975.699999999997</v>
      </c>
      <c r="AD136" s="133" t="s">
        <v>757</v>
      </c>
      <c r="AE136" s="136" t="s">
        <v>893</v>
      </c>
      <c r="AF136" s="132" t="s">
        <v>24</v>
      </c>
      <c r="AG136" s="129" t="s">
        <v>894</v>
      </c>
      <c r="AH136" s="129" t="s">
        <v>895</v>
      </c>
      <c r="AI136" s="129" t="s">
        <v>894</v>
      </c>
      <c r="AJ136" s="129" t="s">
        <v>896</v>
      </c>
      <c r="AK136" s="129" t="s">
        <v>1172</v>
      </c>
    </row>
    <row r="137" spans="2:37" ht="66.75" hidden="1" customHeight="1" x14ac:dyDescent="0.25">
      <c r="B137" s="129" t="s">
        <v>762</v>
      </c>
      <c r="C137" s="129" t="s">
        <v>931</v>
      </c>
      <c r="D137" s="129" t="s">
        <v>931</v>
      </c>
      <c r="E137" s="129" t="s">
        <v>747</v>
      </c>
      <c r="F137" s="131">
        <v>43983</v>
      </c>
      <c r="G137" s="129" t="s">
        <v>1110</v>
      </c>
      <c r="H137" s="132" t="s">
        <v>1011</v>
      </c>
      <c r="I137" s="133">
        <v>150000</v>
      </c>
      <c r="J137" s="133"/>
      <c r="K137" s="133"/>
      <c r="L137" s="133"/>
      <c r="M137" s="133"/>
      <c r="N137" s="133"/>
      <c r="O137" s="133"/>
      <c r="P137" s="133"/>
      <c r="Q137" s="133"/>
      <c r="R137" s="133"/>
      <c r="S137" s="133"/>
      <c r="T137" s="133"/>
      <c r="U137" s="133"/>
      <c r="V137" s="133"/>
      <c r="W137" s="133"/>
      <c r="X137" s="133"/>
      <c r="Y137" s="133">
        <f>SUM(Tabla2[[#This Row],[Monto Aprobado Escenario 6]:[Modificación 07-2020]])</f>
        <v>150000</v>
      </c>
      <c r="Z137" s="133"/>
      <c r="AA137" s="133"/>
      <c r="AB137" s="133"/>
      <c r="AC137" s="133">
        <f>+Tabla2[[#This Row],[PRESUPUESTO TOTAL AJUSTADO]]-Tabla2[[#This Row],[Reservas]]-Tabla2[[#This Row],[Compromisos]]-Tabla2[[#This Row],[Ejecutado]]</f>
        <v>150000</v>
      </c>
      <c r="AD137" s="133" t="s">
        <v>757</v>
      </c>
      <c r="AE137" s="129" t="s">
        <v>765</v>
      </c>
      <c r="AF137" s="132" t="s">
        <v>83</v>
      </c>
      <c r="AG137" s="129" t="s">
        <v>942</v>
      </c>
      <c r="AH137" s="132" t="s">
        <v>943</v>
      </c>
      <c r="AI137" s="129" t="s">
        <v>766</v>
      </c>
      <c r="AJ137" s="129" t="s">
        <v>768</v>
      </c>
      <c r="AK137" s="129" t="s">
        <v>1012</v>
      </c>
    </row>
    <row r="138" spans="2:37" ht="66.75" hidden="1" customHeight="1" x14ac:dyDescent="0.25">
      <c r="B138" s="129"/>
      <c r="C138" s="129"/>
      <c r="D138" s="129"/>
      <c r="E138" s="129"/>
      <c r="F138" s="131"/>
      <c r="G138" s="129" t="s">
        <v>1110</v>
      </c>
      <c r="H138" s="132" t="s">
        <v>1116</v>
      </c>
      <c r="I138" s="133">
        <v>0</v>
      </c>
      <c r="J138" s="133"/>
      <c r="K138" s="133"/>
      <c r="L138" s="133">
        <v>30000</v>
      </c>
      <c r="M138" s="133"/>
      <c r="N138" s="133"/>
      <c r="O138" s="133"/>
      <c r="P138" s="133"/>
      <c r="Q138" s="133"/>
      <c r="R138" s="133"/>
      <c r="S138" s="133"/>
      <c r="T138" s="133"/>
      <c r="U138" s="133"/>
      <c r="V138" s="133"/>
      <c r="W138" s="133"/>
      <c r="X138" s="133"/>
      <c r="Y138" s="133">
        <f>SUM(Tabla2[[#This Row],[Monto Aprobado Escenario 6]:[Modificación 07-2020]])</f>
        <v>30000</v>
      </c>
      <c r="Z138" s="133"/>
      <c r="AA138" s="133"/>
      <c r="AB138" s="133">
        <v>26600.2</v>
      </c>
      <c r="AC138" s="133">
        <f>+Tabla2[[#This Row],[PRESUPUESTO TOTAL AJUSTADO]]-Tabla2[[#This Row],[Reservas]]-Tabla2[[#This Row],[Compromisos]]-Tabla2[[#This Row],[Ejecutado]]</f>
        <v>3399.7999999999993</v>
      </c>
      <c r="AD138" s="133" t="s">
        <v>757</v>
      </c>
      <c r="AE138" s="136" t="s">
        <v>834</v>
      </c>
      <c r="AF138" s="132" t="s">
        <v>24</v>
      </c>
      <c r="AG138" s="129" t="s">
        <v>753</v>
      </c>
      <c r="AH138" s="132"/>
      <c r="AI138" s="129" t="s">
        <v>753</v>
      </c>
      <c r="AJ138" s="129"/>
      <c r="AK138" s="129" t="s">
        <v>1117</v>
      </c>
    </row>
    <row r="139" spans="2:37" ht="60.75" customHeight="1" x14ac:dyDescent="0.25">
      <c r="B139" s="129" t="s">
        <v>900</v>
      </c>
      <c r="C139" s="129" t="s">
        <v>965</v>
      </c>
      <c r="D139" s="129" t="s">
        <v>965</v>
      </c>
      <c r="E139" s="129" t="s">
        <v>966</v>
      </c>
      <c r="F139" s="131">
        <v>43831</v>
      </c>
      <c r="G139" s="129" t="s">
        <v>1110</v>
      </c>
      <c r="H139" s="132" t="s">
        <v>1013</v>
      </c>
      <c r="I139" s="133">
        <v>120000</v>
      </c>
      <c r="J139" s="133"/>
      <c r="K139" s="133"/>
      <c r="L139" s="133"/>
      <c r="M139" s="133"/>
      <c r="N139" s="133"/>
      <c r="O139" s="133"/>
      <c r="P139" s="133"/>
      <c r="Q139" s="133">
        <v>-31300</v>
      </c>
      <c r="R139" s="133"/>
      <c r="S139" s="133"/>
      <c r="T139" s="133"/>
      <c r="U139" s="133"/>
      <c r="V139" s="133"/>
      <c r="W139" s="133"/>
      <c r="X139" s="133"/>
      <c r="Y139" s="133">
        <f>SUM(Tabla2[[#This Row],[Monto Aprobado Escenario 6]:[Modificación 07-2020]])</f>
        <v>88700</v>
      </c>
      <c r="Z139" s="133">
        <v>0</v>
      </c>
      <c r="AA139" s="133">
        <v>0</v>
      </c>
      <c r="AB139" s="133">
        <v>0</v>
      </c>
      <c r="AC139" s="133">
        <f>+Tabla2[[#This Row],[PRESUPUESTO TOTAL AJUSTADO]]-Tabla2[[#This Row],[Reservas]]-Tabla2[[#This Row],[Compromisos]]-Tabla2[[#This Row],[Ejecutado]]</f>
        <v>88700</v>
      </c>
      <c r="AD139" s="133" t="s">
        <v>749</v>
      </c>
      <c r="AE139" s="129" t="s">
        <v>903</v>
      </c>
      <c r="AF139" s="132" t="s">
        <v>27</v>
      </c>
      <c r="AG139" s="129" t="s">
        <v>1014</v>
      </c>
      <c r="AH139" s="129" t="s">
        <v>1015</v>
      </c>
      <c r="AI139" s="129" t="s">
        <v>904</v>
      </c>
      <c r="AJ139" s="132" t="s">
        <v>906</v>
      </c>
      <c r="AK139" s="132" t="s">
        <v>1016</v>
      </c>
    </row>
    <row r="140" spans="2:37" ht="60.75" hidden="1" customHeight="1" x14ac:dyDescent="0.25">
      <c r="B140" s="129"/>
      <c r="C140" s="129"/>
      <c r="D140" s="129"/>
      <c r="E140" s="129"/>
      <c r="F140" s="131"/>
      <c r="G140" s="129" t="s">
        <v>1118</v>
      </c>
      <c r="H140" s="132" t="s">
        <v>1173</v>
      </c>
      <c r="I140" s="133">
        <v>0</v>
      </c>
      <c r="J140" s="133"/>
      <c r="K140" s="133"/>
      <c r="L140" s="133"/>
      <c r="M140" s="133"/>
      <c r="N140" s="133"/>
      <c r="O140" s="133"/>
      <c r="P140" s="136">
        <v>768077.24</v>
      </c>
      <c r="Q140" s="136"/>
      <c r="R140" s="136"/>
      <c r="S140" s="136"/>
      <c r="T140" s="136"/>
      <c r="U140" s="136"/>
      <c r="V140" s="136"/>
      <c r="W140" s="136"/>
      <c r="X140" s="136"/>
      <c r="Y140" s="133">
        <f>SUM(Tabla2[[#This Row],[Monto Aprobado Escenario 6]:[Modificación 07-2020]])</f>
        <v>768077.24</v>
      </c>
      <c r="Z140" s="133"/>
      <c r="AA140" s="133"/>
      <c r="AB140" s="133">
        <v>720863.24</v>
      </c>
      <c r="AC140" s="133">
        <f>+Tabla2[[#This Row],[PRESUPUESTO TOTAL AJUSTADO]]-Tabla2[[#This Row],[Reservas]]-Tabla2[[#This Row],[Compromisos]]-Tabla2[[#This Row],[Ejecutado]]</f>
        <v>47214</v>
      </c>
      <c r="AD140" s="133" t="s">
        <v>757</v>
      </c>
      <c r="AE140" s="129" t="s">
        <v>789</v>
      </c>
      <c r="AF140" s="132" t="s">
        <v>1174</v>
      </c>
      <c r="AG140" s="129" t="s">
        <v>1175</v>
      </c>
      <c r="AH140" s="129"/>
      <c r="AI140" s="129" t="s">
        <v>790</v>
      </c>
      <c r="AJ140" s="129" t="s">
        <v>792</v>
      </c>
      <c r="AK140" s="132"/>
    </row>
    <row r="141" spans="2:37" ht="60.75" customHeight="1" x14ac:dyDescent="0.25">
      <c r="B141" s="129"/>
      <c r="C141" s="129"/>
      <c r="D141" s="129"/>
      <c r="E141" s="129"/>
      <c r="F141" s="131"/>
      <c r="G141" s="129" t="s">
        <v>1118</v>
      </c>
      <c r="H141" s="132" t="s">
        <v>1173</v>
      </c>
      <c r="I141" s="133">
        <v>0</v>
      </c>
      <c r="J141" s="133"/>
      <c r="K141" s="133"/>
      <c r="L141" s="133"/>
      <c r="M141" s="133"/>
      <c r="N141" s="133"/>
      <c r="O141" s="133"/>
      <c r="P141" s="133">
        <v>13242493.18</v>
      </c>
      <c r="Q141" s="133"/>
      <c r="R141" s="133"/>
      <c r="S141" s="133"/>
      <c r="T141" s="133"/>
      <c r="U141" s="133"/>
      <c r="V141" s="133">
        <v>7000000</v>
      </c>
      <c r="W141" s="133"/>
      <c r="X141" s="133"/>
      <c r="Y141" s="133">
        <f>SUM(Tabla2[[#This Row],[Monto Aprobado Escenario 6]:[Modificación 07-2020]])</f>
        <v>20242493.18</v>
      </c>
      <c r="Z141" s="133"/>
      <c r="AA141" s="133"/>
      <c r="AB141" s="133">
        <v>17764214.969999999</v>
      </c>
      <c r="AC141" s="133">
        <f>+Tabla2[[#This Row],[PRESUPUESTO TOTAL AJUSTADO]]-Tabla2[[#This Row],[Reservas]]-Tabla2[[#This Row],[Compromisos]]-Tabla2[[#This Row],[Ejecutado]]</f>
        <v>2478278.2100000009</v>
      </c>
      <c r="AD141" s="133" t="s">
        <v>757</v>
      </c>
      <c r="AE141" s="129" t="s">
        <v>789</v>
      </c>
      <c r="AF141" s="132" t="s">
        <v>27</v>
      </c>
      <c r="AG141" s="129" t="s">
        <v>1019</v>
      </c>
      <c r="AH141" s="129" t="s">
        <v>1020</v>
      </c>
      <c r="AI141" s="129" t="s">
        <v>790</v>
      </c>
      <c r="AJ141" s="129" t="s">
        <v>792</v>
      </c>
      <c r="AK141" s="132"/>
    </row>
    <row r="142" spans="2:37" ht="60.75" customHeight="1" x14ac:dyDescent="0.25">
      <c r="B142" s="129"/>
      <c r="C142" s="129"/>
      <c r="D142" s="129"/>
      <c r="E142" s="129"/>
      <c r="F142" s="131"/>
      <c r="G142" s="129" t="s">
        <v>1118</v>
      </c>
      <c r="H142" s="132" t="s">
        <v>1176</v>
      </c>
      <c r="I142" s="133"/>
      <c r="J142" s="133"/>
      <c r="K142" s="133"/>
      <c r="L142" s="133"/>
      <c r="M142" s="133"/>
      <c r="N142" s="133"/>
      <c r="O142" s="133"/>
      <c r="P142" s="133"/>
      <c r="Q142" s="133"/>
      <c r="R142" s="133"/>
      <c r="S142" s="133"/>
      <c r="T142" s="133"/>
      <c r="U142" s="133"/>
      <c r="V142" s="133">
        <v>80000</v>
      </c>
      <c r="W142" s="133"/>
      <c r="X142" s="133"/>
      <c r="Y142" s="133">
        <f>SUM(Tabla2[[#This Row],[Monto Aprobado Escenario 6]:[Modificación 07-2020]])</f>
        <v>80000</v>
      </c>
      <c r="Z142" s="133"/>
      <c r="AA142" s="133"/>
      <c r="AB142" s="133"/>
      <c r="AC142" s="133">
        <f>+Tabla2[[#This Row],[PRESUPUESTO TOTAL AJUSTADO]]-Tabla2[[#This Row],[Reservas]]-Tabla2[[#This Row],[Compromisos]]-Tabla2[[#This Row],[Ejecutado]]</f>
        <v>80000</v>
      </c>
      <c r="AD142" s="133" t="s">
        <v>757</v>
      </c>
      <c r="AE142" s="129" t="s">
        <v>789</v>
      </c>
      <c r="AF142" s="132" t="s">
        <v>27</v>
      </c>
      <c r="AG142" s="129" t="s">
        <v>1019</v>
      </c>
      <c r="AH142" s="129" t="s">
        <v>790</v>
      </c>
      <c r="AI142" s="129" t="s">
        <v>790</v>
      </c>
      <c r="AJ142" s="129"/>
      <c r="AK142" s="132" t="s">
        <v>1177</v>
      </c>
    </row>
    <row r="143" spans="2:37" ht="168" customHeight="1" x14ac:dyDescent="0.25">
      <c r="B143" s="129" t="s">
        <v>784</v>
      </c>
      <c r="C143" s="129" t="s">
        <v>785</v>
      </c>
      <c r="D143" s="129" t="s">
        <v>1017</v>
      </c>
      <c r="E143" s="129" t="s">
        <v>787</v>
      </c>
      <c r="F143" s="135">
        <v>43860</v>
      </c>
      <c r="G143" s="129" t="s">
        <v>1118</v>
      </c>
      <c r="H143" s="132" t="s">
        <v>1018</v>
      </c>
      <c r="I143" s="136">
        <v>6115446.9999999991</v>
      </c>
      <c r="J143" s="136"/>
      <c r="K143" s="136"/>
      <c r="L143" s="136"/>
      <c r="M143" s="136"/>
      <c r="N143" s="136"/>
      <c r="O143" s="136"/>
      <c r="P143" s="136">
        <v>26713200</v>
      </c>
      <c r="Q143" s="136">
        <v>-300000</v>
      </c>
      <c r="R143" s="136"/>
      <c r="S143" s="136"/>
      <c r="T143" s="136"/>
      <c r="U143" s="136"/>
      <c r="V143" s="136">
        <v>-8080000</v>
      </c>
      <c r="W143" s="136"/>
      <c r="X143" s="136"/>
      <c r="Y143" s="133">
        <f>SUM(Tabla2[[#This Row],[Monto Aprobado Escenario 6]:[Modificación 07-2020]])</f>
        <v>24448647</v>
      </c>
      <c r="Z143" s="133"/>
      <c r="AA143" s="133"/>
      <c r="AB143" s="133">
        <v>23868916.420000002</v>
      </c>
      <c r="AC143" s="133">
        <f>+Tabla2[[#This Row],[PRESUPUESTO TOTAL AJUSTADO]]-Tabla2[[#This Row],[Reservas]]-Tabla2[[#This Row],[Compromisos]]-Tabla2[[#This Row],[Ejecutado]]</f>
        <v>579730.57999999821</v>
      </c>
      <c r="AD143" s="133" t="s">
        <v>757</v>
      </c>
      <c r="AE143" s="129" t="s">
        <v>789</v>
      </c>
      <c r="AF143" s="132" t="s">
        <v>27</v>
      </c>
      <c r="AG143" s="129" t="s">
        <v>1019</v>
      </c>
      <c r="AH143" s="129" t="s">
        <v>1020</v>
      </c>
      <c r="AI143" s="129" t="s">
        <v>790</v>
      </c>
      <c r="AJ143" s="129" t="s">
        <v>792</v>
      </c>
      <c r="AK143" s="129" t="s">
        <v>1021</v>
      </c>
    </row>
    <row r="144" spans="2:37" ht="118.5" customHeight="1" x14ac:dyDescent="0.25">
      <c r="B144" s="129" t="s">
        <v>820</v>
      </c>
      <c r="C144" s="142" t="s">
        <v>951</v>
      </c>
      <c r="D144" s="129" t="s">
        <v>1022</v>
      </c>
      <c r="E144" s="129" t="s">
        <v>1023</v>
      </c>
      <c r="F144" s="135">
        <v>43836</v>
      </c>
      <c r="G144" s="129" t="s">
        <v>1119</v>
      </c>
      <c r="H144" s="132" t="s">
        <v>1024</v>
      </c>
      <c r="I144" s="136">
        <v>2000000</v>
      </c>
      <c r="J144" s="136"/>
      <c r="K144" s="136"/>
      <c r="L144" s="136"/>
      <c r="M144" s="136"/>
      <c r="N144" s="136"/>
      <c r="O144" s="136"/>
      <c r="P144" s="136"/>
      <c r="Q144" s="136">
        <v>-620342.31000000006</v>
      </c>
      <c r="R144" s="136"/>
      <c r="S144" s="136"/>
      <c r="T144" s="136"/>
      <c r="U144" s="136"/>
      <c r="V144" s="136"/>
      <c r="W144" s="136"/>
      <c r="X144" s="136"/>
      <c r="Y144" s="133">
        <f>SUM(Tabla2[[#This Row],[Monto Aprobado Escenario 6]:[Modificación 07-2020]])</f>
        <v>1379657.69</v>
      </c>
      <c r="Z144" s="133"/>
      <c r="AA144" s="133"/>
      <c r="AB144" s="133">
        <v>1379657.69</v>
      </c>
      <c r="AC144" s="133">
        <f>+Tabla2[[#This Row],[PRESUPUESTO TOTAL AJUSTADO]]-Tabla2[[#This Row],[Reservas]]-Tabla2[[#This Row],[Compromisos]]-Tabla2[[#This Row],[Ejecutado]]</f>
        <v>0</v>
      </c>
      <c r="AD144" s="133" t="s">
        <v>757</v>
      </c>
      <c r="AE144" s="129" t="s">
        <v>824</v>
      </c>
      <c r="AF144" s="132" t="s">
        <v>27</v>
      </c>
      <c r="AG144" s="143" t="s">
        <v>1025</v>
      </c>
      <c r="AH144" s="143" t="s">
        <v>1026</v>
      </c>
      <c r="AI144" s="129" t="s">
        <v>1178</v>
      </c>
      <c r="AJ144" s="129" t="s">
        <v>828</v>
      </c>
      <c r="AK144" s="129" t="s">
        <v>1027</v>
      </c>
    </row>
    <row r="145" spans="2:37" ht="118.5" hidden="1" customHeight="1" x14ac:dyDescent="0.25">
      <c r="B145" s="129" t="s">
        <v>920</v>
      </c>
      <c r="C145" s="142" t="s">
        <v>951</v>
      </c>
      <c r="D145" s="129" t="s">
        <v>1022</v>
      </c>
      <c r="E145" s="129" t="s">
        <v>1023</v>
      </c>
      <c r="F145" s="135">
        <v>43836</v>
      </c>
      <c r="G145" s="129" t="s">
        <v>1119</v>
      </c>
      <c r="H145" s="132" t="s">
        <v>1028</v>
      </c>
      <c r="I145" s="133">
        <v>200000000</v>
      </c>
      <c r="J145" s="133">
        <v>200000000</v>
      </c>
      <c r="K145" s="133"/>
      <c r="L145" s="133">
        <v>214320905.88</v>
      </c>
      <c r="M145" s="133"/>
      <c r="N145" s="133"/>
      <c r="O145" s="133"/>
      <c r="P145" s="133">
        <v>-30780661</v>
      </c>
      <c r="Q145" s="133"/>
      <c r="R145" s="133"/>
      <c r="S145" s="133"/>
      <c r="T145" s="133"/>
      <c r="U145" s="133"/>
      <c r="V145" s="133"/>
      <c r="W145" s="133">
        <v>-39186023.880000003</v>
      </c>
      <c r="X145" s="133"/>
      <c r="Y145" s="133">
        <f>SUM(Tabla2[[#This Row],[Monto Aprobado Escenario 6]:[Modificación 07-2020]])</f>
        <v>544354221</v>
      </c>
      <c r="Z145" s="133">
        <v>30092907</v>
      </c>
      <c r="AA145" s="133"/>
      <c r="AB145" s="485">
        <v>224773697</v>
      </c>
      <c r="AC145" s="133">
        <f>+Tabla2[[#This Row],[PRESUPUESTO TOTAL AJUSTADO]]-Tabla2[[#This Row],[Reservas]]-Tabla2[[#This Row],[Compromisos]]-Tabla2[[#This Row],[Ejecutado]]</f>
        <v>289487617</v>
      </c>
      <c r="AD145" s="133" t="s">
        <v>1029</v>
      </c>
      <c r="AE145" s="129" t="s">
        <v>925</v>
      </c>
      <c r="AF145" s="132" t="s">
        <v>25</v>
      </c>
      <c r="AG145" s="143" t="s">
        <v>1030</v>
      </c>
      <c r="AH145" s="143" t="s">
        <v>1031</v>
      </c>
      <c r="AI145" s="129" t="s">
        <v>928</v>
      </c>
      <c r="AJ145" s="129" t="s">
        <v>929</v>
      </c>
      <c r="AK145" s="129" t="s">
        <v>1032</v>
      </c>
    </row>
    <row r="146" spans="2:37" ht="118.5" hidden="1" customHeight="1" x14ac:dyDescent="0.25">
      <c r="B146" s="129"/>
      <c r="C146" s="142"/>
      <c r="D146" s="129"/>
      <c r="E146" s="129"/>
      <c r="F146" s="135"/>
      <c r="G146" s="129" t="s">
        <v>1119</v>
      </c>
      <c r="H146" s="132" t="s">
        <v>1028</v>
      </c>
      <c r="I146" s="133">
        <v>0</v>
      </c>
      <c r="J146" s="133"/>
      <c r="K146" s="133"/>
      <c r="L146" s="133"/>
      <c r="M146" s="133"/>
      <c r="N146" s="133"/>
      <c r="O146" s="133"/>
      <c r="P146" s="133">
        <v>33725018</v>
      </c>
      <c r="Q146" s="133">
        <v>2820685.04</v>
      </c>
      <c r="R146" s="133"/>
      <c r="S146" s="133"/>
      <c r="T146" s="133"/>
      <c r="U146" s="133"/>
      <c r="V146" s="133">
        <v>-8528320</v>
      </c>
      <c r="W146" s="133">
        <v>-28017383.039999999</v>
      </c>
      <c r="X146" s="133"/>
      <c r="Y146" s="133">
        <f>SUM(Tabla2[[#This Row],[Monto Aprobado Escenario 6]:[Modificación 07-2020]])</f>
        <v>0</v>
      </c>
      <c r="Z146" s="133"/>
      <c r="AA146" s="133"/>
      <c r="AB146" s="133"/>
      <c r="AC146" s="133">
        <f>+Tabla2[[#This Row],[PRESUPUESTO TOTAL AJUSTADO]]-Tabla2[[#This Row],[Reservas]]-Tabla2[[#This Row],[Compromisos]]-Tabla2[[#This Row],[Ejecutado]]</f>
        <v>0</v>
      </c>
      <c r="AD146" s="133" t="s">
        <v>1029</v>
      </c>
      <c r="AE146" s="129" t="s">
        <v>925</v>
      </c>
      <c r="AF146" s="132" t="s">
        <v>1040</v>
      </c>
      <c r="AG146" s="143" t="s">
        <v>1041</v>
      </c>
      <c r="AH146" s="129" t="s">
        <v>1042</v>
      </c>
      <c r="AI146" s="129" t="s">
        <v>928</v>
      </c>
      <c r="AJ146" s="129" t="s">
        <v>929</v>
      </c>
      <c r="AK146" s="129" t="s">
        <v>1032</v>
      </c>
    </row>
    <row r="147" spans="2:37" ht="118.5" hidden="1" customHeight="1" x14ac:dyDescent="0.25">
      <c r="B147" s="129" t="s">
        <v>920</v>
      </c>
      <c r="C147" s="142" t="s">
        <v>951</v>
      </c>
      <c r="D147" s="129" t="s">
        <v>1022</v>
      </c>
      <c r="E147" s="129" t="s">
        <v>1023</v>
      </c>
      <c r="F147" s="135">
        <v>43836</v>
      </c>
      <c r="G147" s="129" t="s">
        <v>1119</v>
      </c>
      <c r="H147" s="132" t="s">
        <v>1028</v>
      </c>
      <c r="I147" s="133">
        <v>36960706</v>
      </c>
      <c r="J147" s="133"/>
      <c r="K147" s="133"/>
      <c r="L147" s="133">
        <v>50000000</v>
      </c>
      <c r="M147" s="133"/>
      <c r="N147" s="133"/>
      <c r="O147" s="133"/>
      <c r="P147" s="133"/>
      <c r="Q147" s="133"/>
      <c r="R147" s="133"/>
      <c r="S147" s="133"/>
      <c r="T147" s="133"/>
      <c r="U147" s="133"/>
      <c r="V147" s="133"/>
      <c r="W147" s="133"/>
      <c r="X147" s="133"/>
      <c r="Y147" s="133">
        <f>SUM(Tabla2[[#This Row],[Monto Aprobado Escenario 6]:[Modificación 07-2020]])</f>
        <v>86960706</v>
      </c>
      <c r="Z147" s="133">
        <v>35991956</v>
      </c>
      <c r="AA147" s="133"/>
      <c r="AB147" s="133">
        <v>0</v>
      </c>
      <c r="AC147" s="133">
        <f>+Tabla2[[#This Row],[PRESUPUESTO TOTAL AJUSTADO]]-Tabla2[[#This Row],[Reservas]]-Tabla2[[#This Row],[Compromisos]]-Tabla2[[#This Row],[Ejecutado]]</f>
        <v>50968750</v>
      </c>
      <c r="AD147" s="133" t="s">
        <v>1029</v>
      </c>
      <c r="AE147" s="129" t="s">
        <v>925</v>
      </c>
      <c r="AF147" s="132" t="s">
        <v>1033</v>
      </c>
      <c r="AG147" s="143" t="s">
        <v>1034</v>
      </c>
      <c r="AH147" s="143" t="s">
        <v>1035</v>
      </c>
      <c r="AI147" s="129" t="s">
        <v>928</v>
      </c>
      <c r="AJ147" s="129" t="s">
        <v>929</v>
      </c>
      <c r="AK147" s="129" t="s">
        <v>1036</v>
      </c>
    </row>
    <row r="148" spans="2:37" ht="118.5" hidden="1" customHeight="1" x14ac:dyDescent="0.25">
      <c r="B148" s="129" t="s">
        <v>920</v>
      </c>
      <c r="C148" s="142" t="s">
        <v>951</v>
      </c>
      <c r="D148" s="129" t="s">
        <v>1022</v>
      </c>
      <c r="E148" s="129" t="s">
        <v>1023</v>
      </c>
      <c r="F148" s="135">
        <v>43836</v>
      </c>
      <c r="G148" s="129" t="s">
        <v>1119</v>
      </c>
      <c r="H148" s="132" t="s">
        <v>1037</v>
      </c>
      <c r="I148" s="133">
        <v>128750000</v>
      </c>
      <c r="J148" s="133"/>
      <c r="K148" s="133"/>
      <c r="L148" s="133"/>
      <c r="M148" s="133"/>
      <c r="N148" s="133"/>
      <c r="O148" s="133"/>
      <c r="P148" s="133"/>
      <c r="Q148" s="133"/>
      <c r="R148" s="133"/>
      <c r="S148" s="133"/>
      <c r="T148" s="133"/>
      <c r="U148" s="133"/>
      <c r="V148" s="133"/>
      <c r="W148" s="133"/>
      <c r="X148" s="133"/>
      <c r="Y148" s="133">
        <f>SUM(Tabla2[[#This Row],[Monto Aprobado Escenario 6]:[Modificación 07-2020]])</f>
        <v>128750000</v>
      </c>
      <c r="Z148" s="133"/>
      <c r="AA148" s="133"/>
      <c r="AB148" s="133">
        <v>125531250</v>
      </c>
      <c r="AC148" s="133">
        <f>+Tabla2[[#This Row],[PRESUPUESTO TOTAL AJUSTADO]]-Tabla2[[#This Row],[Reservas]]-Tabla2[[#This Row],[Compromisos]]-Tabla2[[#This Row],[Ejecutado]]</f>
        <v>3218750</v>
      </c>
      <c r="AD148" s="133" t="s">
        <v>749</v>
      </c>
      <c r="AE148" s="129" t="s">
        <v>925</v>
      </c>
      <c r="AF148" s="132" t="s">
        <v>26</v>
      </c>
      <c r="AG148" s="143" t="s">
        <v>928</v>
      </c>
      <c r="AH148" s="143" t="s">
        <v>1038</v>
      </c>
      <c r="AI148" s="129" t="s">
        <v>928</v>
      </c>
      <c r="AJ148" s="129" t="s">
        <v>929</v>
      </c>
      <c r="AK148" s="129" t="s">
        <v>141</v>
      </c>
    </row>
    <row r="149" spans="2:37" ht="118.5" hidden="1" customHeight="1" x14ac:dyDescent="0.25">
      <c r="B149" s="129" t="s">
        <v>920</v>
      </c>
      <c r="C149" s="142" t="s">
        <v>951</v>
      </c>
      <c r="D149" s="129" t="s">
        <v>1022</v>
      </c>
      <c r="E149" s="129" t="s">
        <v>1023</v>
      </c>
      <c r="F149" s="135">
        <v>43836</v>
      </c>
      <c r="G149" s="129" t="s">
        <v>1119</v>
      </c>
      <c r="H149" s="132" t="s">
        <v>1039</v>
      </c>
      <c r="I149" s="133">
        <v>22032307.039999962</v>
      </c>
      <c r="J149" s="133"/>
      <c r="K149" s="133"/>
      <c r="L149" s="133"/>
      <c r="M149" s="133"/>
      <c r="N149" s="133"/>
      <c r="O149" s="133"/>
      <c r="P149" s="133"/>
      <c r="Q149" s="133">
        <v>-2820685.04</v>
      </c>
      <c r="R149" s="133"/>
      <c r="S149" s="133"/>
      <c r="T149" s="133"/>
      <c r="U149" s="133"/>
      <c r="V149" s="133"/>
      <c r="W149" s="133"/>
      <c r="X149" s="133"/>
      <c r="Y149" s="133">
        <f>SUM(Tabla2[[#This Row],[Monto Aprobado Escenario 6]:[Modificación 07-2020]])</f>
        <v>19211621.999999963</v>
      </c>
      <c r="Z149" s="133"/>
      <c r="AA149" s="133"/>
      <c r="AB149" s="485">
        <v>17653552</v>
      </c>
      <c r="AC149" s="133">
        <f>+Tabla2[[#This Row],[PRESUPUESTO TOTAL AJUSTADO]]-Tabla2[[#This Row],[Reservas]]-Tabla2[[#This Row],[Compromisos]]-Tabla2[[#This Row],[Ejecutado]]</f>
        <v>1558069.9999999627</v>
      </c>
      <c r="AD149" s="133" t="s">
        <v>1029</v>
      </c>
      <c r="AE149" s="129" t="s">
        <v>925</v>
      </c>
      <c r="AF149" s="132" t="s">
        <v>1040</v>
      </c>
      <c r="AG149" s="143" t="s">
        <v>1041</v>
      </c>
      <c r="AH149" s="129" t="s">
        <v>1042</v>
      </c>
      <c r="AI149" s="129" t="s">
        <v>928</v>
      </c>
      <c r="AJ149" s="129" t="s">
        <v>929</v>
      </c>
      <c r="AK149" s="129" t="s">
        <v>1032</v>
      </c>
    </row>
    <row r="150" spans="2:37" ht="118.5" hidden="1" customHeight="1" x14ac:dyDescent="0.25">
      <c r="B150" s="129" t="s">
        <v>920</v>
      </c>
      <c r="C150" s="142" t="s">
        <v>951</v>
      </c>
      <c r="D150" s="129" t="s">
        <v>1022</v>
      </c>
      <c r="E150" s="129" t="s">
        <v>1023</v>
      </c>
      <c r="F150" s="135">
        <v>43836</v>
      </c>
      <c r="G150" s="129" t="s">
        <v>1119</v>
      </c>
      <c r="H150" s="132" t="s">
        <v>1039</v>
      </c>
      <c r="I150" s="133">
        <v>400000000</v>
      </c>
      <c r="J150" s="133"/>
      <c r="K150" s="133"/>
      <c r="L150" s="133">
        <v>-232640485</v>
      </c>
      <c r="M150" s="133"/>
      <c r="N150" s="133"/>
      <c r="O150" s="133"/>
      <c r="P150" s="133">
        <v>-109432896</v>
      </c>
      <c r="Q150" s="133"/>
      <c r="R150" s="133"/>
      <c r="S150" s="133"/>
      <c r="T150" s="133"/>
      <c r="U150" s="133"/>
      <c r="V150" s="133">
        <v>-6871680</v>
      </c>
      <c r="W150" s="133"/>
      <c r="X150" s="133"/>
      <c r="Y150" s="133">
        <f>SUM(Tabla2[[#This Row],[Monto Aprobado Escenario 6]:[Modificación 07-2020]])</f>
        <v>51054939</v>
      </c>
      <c r="Z150" s="133"/>
      <c r="AA150" s="133"/>
      <c r="AB150" s="485">
        <v>8756000</v>
      </c>
      <c r="AC150" s="133">
        <f>+Tabla2[[#This Row],[PRESUPUESTO TOTAL AJUSTADO]]-Tabla2[[#This Row],[Reservas]]-Tabla2[[#This Row],[Compromisos]]-Tabla2[[#This Row],[Ejecutado]]</f>
        <v>42298939</v>
      </c>
      <c r="AD150" s="133" t="s">
        <v>1029</v>
      </c>
      <c r="AE150" s="129" t="s">
        <v>925</v>
      </c>
      <c r="AF150" s="132" t="s">
        <v>25</v>
      </c>
      <c r="AG150" s="143" t="s">
        <v>1030</v>
      </c>
      <c r="AH150" s="143" t="s">
        <v>1031</v>
      </c>
      <c r="AI150" s="129" t="s">
        <v>928</v>
      </c>
      <c r="AJ150" s="129" t="s">
        <v>929</v>
      </c>
      <c r="AK150" s="129" t="s">
        <v>1032</v>
      </c>
    </row>
    <row r="151" spans="2:37" ht="118.5" hidden="1" customHeight="1" x14ac:dyDescent="0.25">
      <c r="B151" s="129" t="s">
        <v>920</v>
      </c>
      <c r="C151" s="142" t="s">
        <v>951</v>
      </c>
      <c r="D151" s="129" t="s">
        <v>1022</v>
      </c>
      <c r="E151" s="129" t="s">
        <v>1023</v>
      </c>
      <c r="F151" s="135">
        <v>43836</v>
      </c>
      <c r="G151" s="129" t="s">
        <v>1119</v>
      </c>
      <c r="H151" s="132" t="s">
        <v>1039</v>
      </c>
      <c r="I151" s="133">
        <v>50000000</v>
      </c>
      <c r="J151" s="133"/>
      <c r="K151" s="133"/>
      <c r="L151" s="133"/>
      <c r="M151" s="133"/>
      <c r="N151" s="133"/>
      <c r="O151" s="133"/>
      <c r="P151" s="133"/>
      <c r="Q151" s="133"/>
      <c r="R151" s="133"/>
      <c r="S151" s="133"/>
      <c r="T151" s="133"/>
      <c r="U151" s="133"/>
      <c r="V151" s="133"/>
      <c r="W151" s="133"/>
      <c r="X151" s="133"/>
      <c r="Y151" s="133">
        <f>SUM(Tabla2[[#This Row],[Monto Aprobado Escenario 6]:[Modificación 07-2020]])</f>
        <v>50000000</v>
      </c>
      <c r="Z151" s="133"/>
      <c r="AA151" s="133"/>
      <c r="AB151" s="133"/>
      <c r="AC151" s="133">
        <f>+Tabla2[[#This Row],[PRESUPUESTO TOTAL AJUSTADO]]-Tabla2[[#This Row],[Reservas]]-Tabla2[[#This Row],[Compromisos]]-Tabla2[[#This Row],[Ejecutado]]</f>
        <v>50000000</v>
      </c>
      <c r="AD151" s="133" t="s">
        <v>1029</v>
      </c>
      <c r="AE151" s="129" t="s">
        <v>925</v>
      </c>
      <c r="AF151" s="132" t="s">
        <v>137</v>
      </c>
      <c r="AG151" s="143" t="s">
        <v>1043</v>
      </c>
      <c r="AH151" s="143" t="s">
        <v>1044</v>
      </c>
      <c r="AI151" s="129" t="s">
        <v>928</v>
      </c>
      <c r="AJ151" s="129" t="s">
        <v>929</v>
      </c>
      <c r="AK151" s="129" t="s">
        <v>1036</v>
      </c>
    </row>
    <row r="152" spans="2:37" ht="72" hidden="1" customHeight="1" x14ac:dyDescent="0.25">
      <c r="B152" s="129" t="s">
        <v>900</v>
      </c>
      <c r="C152" s="142" t="s">
        <v>965</v>
      </c>
      <c r="D152" s="142" t="s">
        <v>965</v>
      </c>
      <c r="E152" s="129" t="s">
        <v>902</v>
      </c>
      <c r="F152" s="131">
        <v>43922</v>
      </c>
      <c r="G152" s="129" t="s">
        <v>1119</v>
      </c>
      <c r="H152" s="132" t="s">
        <v>724</v>
      </c>
      <c r="I152" s="133">
        <v>598000</v>
      </c>
      <c r="J152" s="133"/>
      <c r="K152" s="133"/>
      <c r="L152" s="133"/>
      <c r="M152" s="133"/>
      <c r="N152" s="133"/>
      <c r="O152" s="133"/>
      <c r="P152" s="133"/>
      <c r="Q152" s="133"/>
      <c r="R152" s="133"/>
      <c r="S152" s="133"/>
      <c r="T152" s="133"/>
      <c r="U152" s="133"/>
      <c r="V152" s="133"/>
      <c r="W152" s="133"/>
      <c r="X152" s="133"/>
      <c r="Y152" s="133">
        <f>SUM(Tabla2[[#This Row],[Monto Aprobado Escenario 6]:[Modificación 07-2020]])</f>
        <v>598000</v>
      </c>
      <c r="Z152" s="133"/>
      <c r="AA152" s="133"/>
      <c r="AB152" s="133"/>
      <c r="AC152" s="133">
        <f>+Tabla2[[#This Row],[PRESUPUESTO TOTAL AJUSTADO]]-Tabla2[[#This Row],[Reservas]]-Tabla2[[#This Row],[Compromisos]]-Tabla2[[#This Row],[Ejecutado]]</f>
        <v>598000</v>
      </c>
      <c r="AD152" s="133" t="s">
        <v>749</v>
      </c>
      <c r="AE152" s="129" t="s">
        <v>903</v>
      </c>
      <c r="AF152" s="132" t="s">
        <v>24</v>
      </c>
      <c r="AG152" s="129" t="s">
        <v>904</v>
      </c>
      <c r="AH152" s="132" t="s">
        <v>905</v>
      </c>
      <c r="AI152" s="129" t="s">
        <v>904</v>
      </c>
      <c r="AJ152" s="132" t="s">
        <v>906</v>
      </c>
      <c r="AK152" s="132" t="s">
        <v>1045</v>
      </c>
    </row>
    <row r="153" spans="2:37" ht="69.75" hidden="1" customHeight="1" x14ac:dyDescent="0.25">
      <c r="B153" s="129" t="s">
        <v>900</v>
      </c>
      <c r="C153" s="142" t="s">
        <v>965</v>
      </c>
      <c r="D153" s="142" t="s">
        <v>965</v>
      </c>
      <c r="E153" s="129" t="s">
        <v>902</v>
      </c>
      <c r="F153" s="131">
        <v>43922</v>
      </c>
      <c r="G153" s="129" t="s">
        <v>1119</v>
      </c>
      <c r="H153" s="132" t="s">
        <v>724</v>
      </c>
      <c r="I153" s="133">
        <v>598000</v>
      </c>
      <c r="J153" s="133"/>
      <c r="K153" s="133"/>
      <c r="L153" s="133"/>
      <c r="M153" s="133"/>
      <c r="N153" s="133"/>
      <c r="O153" s="133"/>
      <c r="P153" s="133"/>
      <c r="Q153" s="133"/>
      <c r="R153" s="133"/>
      <c r="S153" s="133"/>
      <c r="T153" s="133"/>
      <c r="U153" s="133"/>
      <c r="V153" s="133"/>
      <c r="W153" s="133"/>
      <c r="X153" s="133"/>
      <c r="Y153" s="133">
        <f>SUM(Tabla2[[#This Row],[Monto Aprobado Escenario 6]:[Modificación 07-2020]])</f>
        <v>598000</v>
      </c>
      <c r="Z153" s="133"/>
      <c r="AA153" s="133"/>
      <c r="AB153" s="133"/>
      <c r="AC153" s="133">
        <f>+Tabla2[[#This Row],[PRESUPUESTO TOTAL AJUSTADO]]-Tabla2[[#This Row],[Reservas]]-Tabla2[[#This Row],[Compromisos]]-Tabla2[[#This Row],[Ejecutado]]</f>
        <v>598000</v>
      </c>
      <c r="AD153" s="133" t="s">
        <v>749</v>
      </c>
      <c r="AE153" s="129" t="s">
        <v>903</v>
      </c>
      <c r="AF153" s="132" t="s">
        <v>24</v>
      </c>
      <c r="AG153" s="129" t="s">
        <v>904</v>
      </c>
      <c r="AH153" s="132" t="s">
        <v>905</v>
      </c>
      <c r="AI153" s="129" t="s">
        <v>904</v>
      </c>
      <c r="AJ153" s="132" t="s">
        <v>906</v>
      </c>
      <c r="AK153" s="132" t="s">
        <v>1046</v>
      </c>
    </row>
    <row r="154" spans="2:37" ht="128.25" hidden="1" customHeight="1" x14ac:dyDescent="0.25">
      <c r="B154" s="129" t="s">
        <v>900</v>
      </c>
      <c r="C154" s="142" t="s">
        <v>965</v>
      </c>
      <c r="D154" s="142" t="s">
        <v>965</v>
      </c>
      <c r="E154" s="129" t="s">
        <v>902</v>
      </c>
      <c r="F154" s="131">
        <v>43922</v>
      </c>
      <c r="G154" s="129" t="s">
        <v>1119</v>
      </c>
      <c r="H154" s="132" t="s">
        <v>724</v>
      </c>
      <c r="I154" s="133">
        <v>2990000</v>
      </c>
      <c r="J154" s="133"/>
      <c r="K154" s="133"/>
      <c r="L154" s="133"/>
      <c r="M154" s="133"/>
      <c r="N154" s="133"/>
      <c r="O154" s="133"/>
      <c r="P154" s="133">
        <v>-2990000</v>
      </c>
      <c r="Q154" s="133"/>
      <c r="R154" s="133"/>
      <c r="S154" s="133"/>
      <c r="T154" s="133"/>
      <c r="U154" s="133"/>
      <c r="V154" s="133"/>
      <c r="W154" s="133"/>
      <c r="X154" s="133"/>
      <c r="Y154" s="133">
        <f>SUM(Tabla2[[#This Row],[Monto Aprobado Escenario 6]:[Modificación 07-2020]])</f>
        <v>0</v>
      </c>
      <c r="Z154" s="133"/>
      <c r="AA154" s="133"/>
      <c r="AB154" s="133"/>
      <c r="AC154" s="133">
        <f>+Tabla2[[#This Row],[PRESUPUESTO TOTAL AJUSTADO]]-Tabla2[[#This Row],[Reservas]]-Tabla2[[#This Row],[Compromisos]]-Tabla2[[#This Row],[Ejecutado]]</f>
        <v>0</v>
      </c>
      <c r="AD154" s="133" t="s">
        <v>749</v>
      </c>
      <c r="AE154" s="129" t="s">
        <v>903</v>
      </c>
      <c r="AF154" s="132" t="s">
        <v>25</v>
      </c>
      <c r="AG154" s="129" t="s">
        <v>1047</v>
      </c>
      <c r="AH154" s="132" t="s">
        <v>1048</v>
      </c>
      <c r="AI154" s="129" t="s">
        <v>904</v>
      </c>
      <c r="AJ154" s="132" t="s">
        <v>906</v>
      </c>
      <c r="AK154" s="132" t="s">
        <v>1049</v>
      </c>
    </row>
    <row r="155" spans="2:37" ht="128.25" hidden="1" customHeight="1" x14ac:dyDescent="0.25">
      <c r="B155" s="129"/>
      <c r="C155" s="142"/>
      <c r="D155" s="142"/>
      <c r="E155" s="129"/>
      <c r="F155" s="131"/>
      <c r="G155" s="129" t="s">
        <v>1119</v>
      </c>
      <c r="H155" s="132" t="s">
        <v>724</v>
      </c>
      <c r="I155" s="133"/>
      <c r="J155" s="133"/>
      <c r="K155" s="133"/>
      <c r="L155" s="133"/>
      <c r="M155" s="133"/>
      <c r="N155" s="133"/>
      <c r="O155" s="133"/>
      <c r="P155" s="133"/>
      <c r="Q155" s="133"/>
      <c r="R155" s="133"/>
      <c r="S155" s="133"/>
      <c r="T155" s="133"/>
      <c r="U155" s="133"/>
      <c r="V155" s="133">
        <v>7128320</v>
      </c>
      <c r="W155" s="133"/>
      <c r="X155" s="133"/>
      <c r="Y155" s="133">
        <f>SUM(Tabla2[[#This Row],[Monto Aprobado Escenario 6]:[Modificación 07-2020]])</f>
        <v>7128320</v>
      </c>
      <c r="Z155" s="133"/>
      <c r="AA155" s="133"/>
      <c r="AB155" s="485">
        <v>6995000</v>
      </c>
      <c r="AC155" s="133">
        <f>+Tabla2[[#This Row],[PRESUPUESTO TOTAL AJUSTADO]]-Tabla2[[#This Row],[Reservas]]-Tabla2[[#This Row],[Compromisos]]-Tabla2[[#This Row],[Ejecutado]]</f>
        <v>133320</v>
      </c>
      <c r="AD155" s="133" t="s">
        <v>749</v>
      </c>
      <c r="AE155" s="129" t="s">
        <v>903</v>
      </c>
      <c r="AF155" s="132" t="s">
        <v>1040</v>
      </c>
      <c r="AG155" s="129" t="s">
        <v>1179</v>
      </c>
      <c r="AH155" s="132"/>
      <c r="AI155" s="129" t="s">
        <v>904</v>
      </c>
      <c r="AJ155" s="132"/>
      <c r="AK155" s="132" t="s">
        <v>1180</v>
      </c>
    </row>
    <row r="156" spans="2:37" ht="66.75" hidden="1" customHeight="1" x14ac:dyDescent="0.25">
      <c r="B156" s="129" t="s">
        <v>900</v>
      </c>
      <c r="C156" s="129" t="s">
        <v>965</v>
      </c>
      <c r="D156" s="129" t="s">
        <v>965</v>
      </c>
      <c r="E156" s="129" t="s">
        <v>966</v>
      </c>
      <c r="F156" s="131">
        <v>43922</v>
      </c>
      <c r="G156" s="129" t="s">
        <v>1119</v>
      </c>
      <c r="H156" s="132" t="s">
        <v>724</v>
      </c>
      <c r="I156" s="133">
        <v>15000000</v>
      </c>
      <c r="J156" s="133"/>
      <c r="K156" s="133"/>
      <c r="L156" s="133"/>
      <c r="M156" s="133"/>
      <c r="N156" s="133"/>
      <c r="O156" s="133"/>
      <c r="P156" s="133">
        <v>-15000000</v>
      </c>
      <c r="Q156" s="133"/>
      <c r="R156" s="133"/>
      <c r="S156" s="133"/>
      <c r="T156" s="133"/>
      <c r="U156" s="133"/>
      <c r="V156" s="133">
        <v>6871680</v>
      </c>
      <c r="W156" s="133"/>
      <c r="X156" s="133"/>
      <c r="Y156" s="133">
        <f>SUM(Tabla2[[#This Row],[Monto Aprobado Escenario 6]:[Modificación 07-2020]])</f>
        <v>6871680</v>
      </c>
      <c r="Z156" s="133"/>
      <c r="AA156" s="133"/>
      <c r="AB156" s="133"/>
      <c r="AC156" s="133">
        <f>+Tabla2[[#This Row],[PRESUPUESTO TOTAL AJUSTADO]]-Tabla2[[#This Row],[Reservas]]-Tabla2[[#This Row],[Compromisos]]-Tabla2[[#This Row],[Ejecutado]]</f>
        <v>6871680</v>
      </c>
      <c r="AD156" s="133" t="s">
        <v>749</v>
      </c>
      <c r="AE156" s="129" t="s">
        <v>903</v>
      </c>
      <c r="AF156" s="132" t="s">
        <v>25</v>
      </c>
      <c r="AG156" s="129" t="s">
        <v>1047</v>
      </c>
      <c r="AH156" s="132" t="s">
        <v>1048</v>
      </c>
      <c r="AI156" s="129" t="s">
        <v>904</v>
      </c>
      <c r="AJ156" s="132" t="s">
        <v>906</v>
      </c>
      <c r="AK156" s="132" t="s">
        <v>1050</v>
      </c>
    </row>
    <row r="157" spans="2:37" ht="115.5" hidden="1" customHeight="1" x14ac:dyDescent="0.25">
      <c r="B157" s="129" t="s">
        <v>900</v>
      </c>
      <c r="C157" s="129" t="s">
        <v>965</v>
      </c>
      <c r="D157" s="129" t="s">
        <v>965</v>
      </c>
      <c r="E157" s="129" t="s">
        <v>966</v>
      </c>
      <c r="F157" s="131">
        <v>43922</v>
      </c>
      <c r="G157" s="129" t="s">
        <v>1119</v>
      </c>
      <c r="H157" s="132" t="s">
        <v>724</v>
      </c>
      <c r="I157" s="133">
        <v>3289000</v>
      </c>
      <c r="J157" s="133"/>
      <c r="K157" s="133"/>
      <c r="L157" s="133"/>
      <c r="M157" s="133"/>
      <c r="N157" s="133"/>
      <c r="O157" s="133"/>
      <c r="P157" s="133"/>
      <c r="Q157" s="133"/>
      <c r="R157" s="133"/>
      <c r="S157" s="133"/>
      <c r="T157" s="133"/>
      <c r="U157" s="133"/>
      <c r="V157" s="133"/>
      <c r="W157" s="133"/>
      <c r="X157" s="133">
        <v>-3289000</v>
      </c>
      <c r="Y157" s="133">
        <f>SUM(Tabla2[[#This Row],[Monto Aprobado Escenario 6]:[Modificación 07-2020]])</f>
        <v>0</v>
      </c>
      <c r="Z157" s="133"/>
      <c r="AA157" s="133"/>
      <c r="AB157" s="133"/>
      <c r="AC157" s="133">
        <f>+Tabla2[[#This Row],[PRESUPUESTO TOTAL AJUSTADO]]-Tabla2[[#This Row],[Reservas]]-Tabla2[[#This Row],[Compromisos]]-Tabla2[[#This Row],[Ejecutado]]</f>
        <v>0</v>
      </c>
      <c r="AD157" s="133" t="s">
        <v>749</v>
      </c>
      <c r="AE157" s="129" t="s">
        <v>903</v>
      </c>
      <c r="AF157" s="132" t="s">
        <v>83</v>
      </c>
      <c r="AG157" s="129" t="s">
        <v>908</v>
      </c>
      <c r="AH157" s="132" t="s">
        <v>909</v>
      </c>
      <c r="AI157" s="129" t="s">
        <v>904</v>
      </c>
      <c r="AJ157" s="132" t="s">
        <v>906</v>
      </c>
      <c r="AK157" s="132" t="s">
        <v>1051</v>
      </c>
    </row>
    <row r="158" spans="2:37" ht="43.5" customHeight="1" x14ac:dyDescent="0.25">
      <c r="B158" s="129" t="s">
        <v>830</v>
      </c>
      <c r="C158" s="130" t="s">
        <v>1052</v>
      </c>
      <c r="D158" s="130" t="s">
        <v>1053</v>
      </c>
      <c r="E158" s="129" t="s">
        <v>843</v>
      </c>
      <c r="F158" s="131">
        <v>43836</v>
      </c>
      <c r="G158" s="129" t="s">
        <v>1119</v>
      </c>
      <c r="H158" s="132" t="s">
        <v>1054</v>
      </c>
      <c r="I158" s="133">
        <v>3000000</v>
      </c>
      <c r="J158" s="133"/>
      <c r="K158" s="133"/>
      <c r="L158" s="133">
        <v>-2500000</v>
      </c>
      <c r="M158" s="133"/>
      <c r="N158" s="133"/>
      <c r="O158" s="133"/>
      <c r="P158" s="133"/>
      <c r="Q158" s="133">
        <v>300000</v>
      </c>
      <c r="R158" s="133"/>
      <c r="S158" s="133"/>
      <c r="T158" s="133"/>
      <c r="U158" s="133"/>
      <c r="V158" s="133"/>
      <c r="W158" s="133"/>
      <c r="X158" s="133"/>
      <c r="Y158" s="133">
        <f>SUM(Tabla2[[#This Row],[Monto Aprobado Escenario 6]:[Modificación 07-2020]])</f>
        <v>800000</v>
      </c>
      <c r="Z158" s="133"/>
      <c r="AA158" s="133"/>
      <c r="AB158" s="133">
        <v>659350.29</v>
      </c>
      <c r="AC158" s="133">
        <f>+Tabla2[[#This Row],[PRESUPUESTO TOTAL AJUSTADO]]-Tabla2[[#This Row],[Reservas]]-Tabla2[[#This Row],[Compromisos]]-Tabla2[[#This Row],[Ejecutado]]</f>
        <v>140649.70999999996</v>
      </c>
      <c r="AD158" s="133" t="s">
        <v>757</v>
      </c>
      <c r="AE158" s="129" t="s">
        <v>834</v>
      </c>
      <c r="AF158" s="132" t="s">
        <v>27</v>
      </c>
      <c r="AG158" s="129" t="s">
        <v>1055</v>
      </c>
      <c r="AH158" s="129" t="s">
        <v>1056</v>
      </c>
      <c r="AI158" s="129" t="s">
        <v>753</v>
      </c>
      <c r="AJ158" s="129" t="s">
        <v>754</v>
      </c>
      <c r="AK158" s="129" t="s">
        <v>1057</v>
      </c>
    </row>
    <row r="159" spans="2:37" ht="43.5" hidden="1" customHeight="1" x14ac:dyDescent="0.25">
      <c r="B159" s="129" t="s">
        <v>745</v>
      </c>
      <c r="C159" s="130" t="s">
        <v>1052</v>
      </c>
      <c r="D159" s="130" t="s">
        <v>1058</v>
      </c>
      <c r="E159" s="129" t="s">
        <v>747</v>
      </c>
      <c r="F159" s="131">
        <v>43831</v>
      </c>
      <c r="G159" s="129" t="s">
        <v>1119</v>
      </c>
      <c r="H159" s="132" t="s">
        <v>210</v>
      </c>
      <c r="I159" s="133">
        <v>2781071.87</v>
      </c>
      <c r="J159" s="133">
        <v>2000000</v>
      </c>
      <c r="K159" s="133">
        <v>6500000</v>
      </c>
      <c r="L159" s="133"/>
      <c r="M159" s="133"/>
      <c r="N159" s="133"/>
      <c r="O159" s="133"/>
      <c r="P159" s="133"/>
      <c r="Q159" s="133"/>
      <c r="R159" s="133"/>
      <c r="S159" s="133"/>
      <c r="T159" s="133"/>
      <c r="U159" s="133"/>
      <c r="V159" s="133">
        <v>-428627.17</v>
      </c>
      <c r="W159" s="133"/>
      <c r="X159" s="133"/>
      <c r="Y159" s="133">
        <f>SUM(Tabla2[[#This Row],[Monto Aprobado Escenario 6]:[Modificación 07-2020]])</f>
        <v>10852444.700000001</v>
      </c>
      <c r="Z159" s="133"/>
      <c r="AA159" s="133"/>
      <c r="AB159" s="133">
        <v>6696138.0899999999</v>
      </c>
      <c r="AC159" s="133">
        <f>+Tabla2[[#This Row],[PRESUPUESTO TOTAL AJUSTADO]]-Tabla2[[#This Row],[Reservas]]-Tabla2[[#This Row],[Compromisos]]-Tabla2[[#This Row],[Ejecutado]]</f>
        <v>4156306.6100000013</v>
      </c>
      <c r="AD159" s="133" t="s">
        <v>749</v>
      </c>
      <c r="AE159" s="129" t="s">
        <v>750</v>
      </c>
      <c r="AF159" s="132" t="s">
        <v>24</v>
      </c>
      <c r="AG159" s="129" t="s">
        <v>751</v>
      </c>
      <c r="AH159" s="132" t="s">
        <v>752</v>
      </c>
      <c r="AI159" s="129" t="s">
        <v>753</v>
      </c>
      <c r="AJ159" s="129" t="s">
        <v>754</v>
      </c>
      <c r="AK159" s="129" t="s">
        <v>1059</v>
      </c>
    </row>
    <row r="160" spans="2:37" ht="43.5" hidden="1" customHeight="1" x14ac:dyDescent="0.25">
      <c r="B160" s="129" t="s">
        <v>755</v>
      </c>
      <c r="C160" s="130" t="s">
        <v>1052</v>
      </c>
      <c r="D160" s="130" t="s">
        <v>1058</v>
      </c>
      <c r="E160" s="129" t="s">
        <v>756</v>
      </c>
      <c r="F160" s="131">
        <v>43831</v>
      </c>
      <c r="G160" s="129" t="s">
        <v>1119</v>
      </c>
      <c r="H160" s="132" t="s">
        <v>210</v>
      </c>
      <c r="I160" s="133">
        <v>2781071.88</v>
      </c>
      <c r="J160" s="133">
        <v>1000000</v>
      </c>
      <c r="K160" s="133">
        <v>6250000</v>
      </c>
      <c r="L160" s="133"/>
      <c r="M160" s="133"/>
      <c r="N160" s="133"/>
      <c r="O160" s="133"/>
      <c r="P160" s="133"/>
      <c r="Q160" s="133"/>
      <c r="R160" s="133"/>
      <c r="S160" s="133"/>
      <c r="T160" s="133"/>
      <c r="U160" s="133"/>
      <c r="V160" s="133"/>
      <c r="W160" s="133"/>
      <c r="X160" s="133"/>
      <c r="Y160" s="133">
        <f>SUM(Tabla2[[#This Row],[Monto Aprobado Escenario 6]:[Modificación 07-2020]])</f>
        <v>10031071.879999999</v>
      </c>
      <c r="Z160" s="133"/>
      <c r="AA160" s="133"/>
      <c r="AB160" s="133">
        <v>5737193.29</v>
      </c>
      <c r="AC160" s="133">
        <f>+Tabla2[[#This Row],[PRESUPUESTO TOTAL AJUSTADO]]-Tabla2[[#This Row],[Reservas]]-Tabla2[[#This Row],[Compromisos]]-Tabla2[[#This Row],[Ejecutado]]</f>
        <v>4293878.5899999989</v>
      </c>
      <c r="AD160" s="133" t="s">
        <v>757</v>
      </c>
      <c r="AE160" s="129" t="s">
        <v>755</v>
      </c>
      <c r="AF160" s="132" t="s">
        <v>24</v>
      </c>
      <c r="AG160" s="129" t="s">
        <v>758</v>
      </c>
      <c r="AH160" s="132" t="s">
        <v>759</v>
      </c>
      <c r="AI160" s="129" t="s">
        <v>753</v>
      </c>
      <c r="AJ160" s="129" t="s">
        <v>754</v>
      </c>
      <c r="AK160" s="129" t="s">
        <v>1059</v>
      </c>
    </row>
    <row r="161" spans="2:37" ht="43.5" hidden="1" customHeight="1" x14ac:dyDescent="0.25">
      <c r="B161" s="129" t="s">
        <v>920</v>
      </c>
      <c r="C161" s="142" t="s">
        <v>951</v>
      </c>
      <c r="D161" s="129" t="s">
        <v>1022</v>
      </c>
      <c r="E161" s="129" t="s">
        <v>1023</v>
      </c>
      <c r="F161" s="135">
        <v>43836</v>
      </c>
      <c r="G161" s="129" t="s">
        <v>1119</v>
      </c>
      <c r="H161" s="132" t="s">
        <v>725</v>
      </c>
      <c r="I161" s="133">
        <v>30000000</v>
      </c>
      <c r="J161" s="133"/>
      <c r="K161" s="133"/>
      <c r="L161" s="133"/>
      <c r="M161" s="133"/>
      <c r="N161" s="133"/>
      <c r="O161" s="133"/>
      <c r="P161" s="133">
        <v>-30000000</v>
      </c>
      <c r="Q161" s="133"/>
      <c r="R161" s="133"/>
      <c r="S161" s="133"/>
      <c r="T161" s="133"/>
      <c r="U161" s="133"/>
      <c r="V161" s="133"/>
      <c r="W161" s="133"/>
      <c r="X161" s="133"/>
      <c r="Y161" s="133">
        <f>SUM(Tabla2[[#This Row],[Monto Aprobado Escenario 6]:[Modificación 07-2020]])</f>
        <v>0</v>
      </c>
      <c r="Z161" s="133"/>
      <c r="AA161" s="133"/>
      <c r="AB161" s="133"/>
      <c r="AC161" s="133">
        <f>+Tabla2[[#This Row],[PRESUPUESTO TOTAL AJUSTADO]]-Tabla2[[#This Row],[Reservas]]-Tabla2[[#This Row],[Compromisos]]-Tabla2[[#This Row],[Ejecutado]]</f>
        <v>0</v>
      </c>
      <c r="AD161" s="133" t="s">
        <v>1029</v>
      </c>
      <c r="AE161" s="129" t="s">
        <v>925</v>
      </c>
      <c r="AF161" s="132" t="s">
        <v>25</v>
      </c>
      <c r="AG161" s="143" t="s">
        <v>1030</v>
      </c>
      <c r="AH161" s="143" t="s">
        <v>1031</v>
      </c>
      <c r="AI161" s="129" t="s">
        <v>928</v>
      </c>
      <c r="AJ161" s="129" t="s">
        <v>929</v>
      </c>
      <c r="AK161" s="129" t="s">
        <v>1032</v>
      </c>
    </row>
    <row r="162" spans="2:37" ht="79.5" hidden="1" customHeight="1" x14ac:dyDescent="0.25">
      <c r="B162" s="129"/>
      <c r="C162" s="142"/>
      <c r="D162" s="129"/>
      <c r="E162" s="129"/>
      <c r="F162" s="135"/>
      <c r="G162" s="129" t="s">
        <v>1119</v>
      </c>
      <c r="H162" s="132" t="s">
        <v>1060</v>
      </c>
      <c r="I162" s="133">
        <v>0</v>
      </c>
      <c r="J162" s="133"/>
      <c r="K162" s="133"/>
      <c r="L162" s="133"/>
      <c r="M162" s="133"/>
      <c r="N162" s="133"/>
      <c r="O162" s="133"/>
      <c r="P162" s="133">
        <v>10000000</v>
      </c>
      <c r="Q162" s="133"/>
      <c r="R162" s="133"/>
      <c r="S162" s="133"/>
      <c r="T162" s="133"/>
      <c r="U162" s="133"/>
      <c r="V162" s="133"/>
      <c r="W162" s="133">
        <v>28017383.039999999</v>
      </c>
      <c r="X162" s="133"/>
      <c r="Y162" s="133">
        <f>SUM(Tabla2[[#This Row],[Monto Aprobado Escenario 6]:[Modificación 07-2020]])</f>
        <v>38017383.039999999</v>
      </c>
      <c r="Z162" s="133"/>
      <c r="AA162" s="133"/>
      <c r="AB162" s="485">
        <v>29151234.120000001</v>
      </c>
      <c r="AC162" s="133">
        <f>+Tabla2[[#This Row],[PRESUPUESTO TOTAL AJUSTADO]]-Tabla2[[#This Row],[Reservas]]-Tabla2[[#This Row],[Compromisos]]-Tabla2[[#This Row],[Ejecutado]]</f>
        <v>8866148.9199999981</v>
      </c>
      <c r="AD162" s="133" t="s">
        <v>1029</v>
      </c>
      <c r="AE162" s="129" t="s">
        <v>925</v>
      </c>
      <c r="AF162" s="132" t="s">
        <v>1040</v>
      </c>
      <c r="AG162" s="143" t="s">
        <v>1041</v>
      </c>
      <c r="AH162" s="129" t="s">
        <v>1042</v>
      </c>
      <c r="AI162" s="129" t="s">
        <v>928</v>
      </c>
      <c r="AJ162" s="129" t="s">
        <v>929</v>
      </c>
      <c r="AK162" s="129" t="s">
        <v>1032</v>
      </c>
    </row>
    <row r="163" spans="2:37" ht="72.75" hidden="1" customHeight="1" x14ac:dyDescent="0.25">
      <c r="B163" s="129" t="s">
        <v>920</v>
      </c>
      <c r="C163" s="142" t="s">
        <v>951</v>
      </c>
      <c r="D163" s="129" t="s">
        <v>1022</v>
      </c>
      <c r="E163" s="129" t="s">
        <v>1023</v>
      </c>
      <c r="F163" s="135">
        <v>43836</v>
      </c>
      <c r="G163" s="129" t="s">
        <v>1119</v>
      </c>
      <c r="H163" s="132" t="s">
        <v>1060</v>
      </c>
      <c r="I163" s="133">
        <v>84777204</v>
      </c>
      <c r="J163" s="133"/>
      <c r="K163" s="133"/>
      <c r="L163" s="133">
        <v>-17191903.879999999</v>
      </c>
      <c r="M163" s="133"/>
      <c r="N163" s="133"/>
      <c r="O163" s="133"/>
      <c r="P163" s="133"/>
      <c r="Q163" s="133"/>
      <c r="R163" s="133"/>
      <c r="S163" s="133"/>
      <c r="T163" s="133"/>
      <c r="U163" s="133"/>
      <c r="V163" s="133"/>
      <c r="W163" s="133">
        <v>39186023.880000003</v>
      </c>
      <c r="X163" s="133"/>
      <c r="Y163" s="133">
        <f>SUM(Tabla2[[#This Row],[Monto Aprobado Escenario 6]:[Modificación 07-2020]])</f>
        <v>106771324</v>
      </c>
      <c r="Z163" s="133">
        <v>1801523</v>
      </c>
      <c r="AA163" s="133">
        <v>0.97</v>
      </c>
      <c r="AB163" s="485">
        <v>77604749.030000001</v>
      </c>
      <c r="AC163" s="133">
        <f>+Tabla2[[#This Row],[PRESUPUESTO TOTAL AJUSTADO]]-Tabla2[[#This Row],[Reservas]]-Tabla2[[#This Row],[Compromisos]]-Tabla2[[#This Row],[Ejecutado]]</f>
        <v>27365051</v>
      </c>
      <c r="AD163" s="133" t="s">
        <v>1029</v>
      </c>
      <c r="AE163" s="129" t="s">
        <v>925</v>
      </c>
      <c r="AF163" s="132" t="s">
        <v>25</v>
      </c>
      <c r="AG163" s="143" t="s">
        <v>1030</v>
      </c>
      <c r="AH163" s="143" t="s">
        <v>1031</v>
      </c>
      <c r="AI163" s="129" t="s">
        <v>928</v>
      </c>
      <c r="AJ163" s="129" t="s">
        <v>929</v>
      </c>
      <c r="AK163" s="129" t="s">
        <v>1032</v>
      </c>
    </row>
    <row r="164" spans="2:37" ht="72.75" hidden="1" customHeight="1" x14ac:dyDescent="0.25">
      <c r="B164" s="129"/>
      <c r="C164" s="142"/>
      <c r="D164" s="129"/>
      <c r="E164" s="129"/>
      <c r="F164" s="135"/>
      <c r="G164" s="129" t="s">
        <v>1119</v>
      </c>
      <c r="H164" s="132" t="s">
        <v>1061</v>
      </c>
      <c r="I164" s="133"/>
      <c r="J164" s="133"/>
      <c r="K164" s="133"/>
      <c r="L164" s="133"/>
      <c r="M164" s="133"/>
      <c r="N164" s="133"/>
      <c r="O164" s="133"/>
      <c r="P164" s="133"/>
      <c r="Q164" s="133"/>
      <c r="R164" s="133"/>
      <c r="S164" s="133"/>
      <c r="T164" s="133"/>
      <c r="U164" s="133"/>
      <c r="V164" s="133"/>
      <c r="W164" s="133"/>
      <c r="X164" s="133">
        <v>3289000</v>
      </c>
      <c r="Y164" s="133">
        <f>SUM(Tabla2[[#This Row],[Monto Aprobado Escenario 6]:[Modificación 07-2020]])</f>
        <v>3289000</v>
      </c>
      <c r="Z164" s="133"/>
      <c r="AA164" s="133"/>
      <c r="AB164" s="133">
        <v>3289000</v>
      </c>
      <c r="AC164" s="133">
        <f>+Tabla2[[#This Row],[PRESUPUESTO TOTAL AJUSTADO]]-Tabla2[[#This Row],[Reservas]]-Tabla2[[#This Row],[Compromisos]]-Tabla2[[#This Row],[Ejecutado]]</f>
        <v>0</v>
      </c>
      <c r="AD164" s="133" t="s">
        <v>749</v>
      </c>
      <c r="AE164" s="136" t="s">
        <v>903</v>
      </c>
      <c r="AF164" s="132" t="s">
        <v>83</v>
      </c>
      <c r="AG164" s="143" t="s">
        <v>908</v>
      </c>
      <c r="AH164" s="132" t="s">
        <v>909</v>
      </c>
      <c r="AI164" s="129" t="s">
        <v>904</v>
      </c>
      <c r="AJ164" s="132" t="s">
        <v>906</v>
      </c>
      <c r="AK164" s="132" t="s">
        <v>1051</v>
      </c>
    </row>
    <row r="165" spans="2:37" ht="65.25" hidden="1" customHeight="1" x14ac:dyDescent="0.25">
      <c r="B165" s="129" t="s">
        <v>920</v>
      </c>
      <c r="C165" s="142" t="s">
        <v>951</v>
      </c>
      <c r="D165" s="129" t="s">
        <v>1022</v>
      </c>
      <c r="E165" s="129" t="s">
        <v>1023</v>
      </c>
      <c r="F165" s="135">
        <v>43836</v>
      </c>
      <c r="G165" s="129" t="s">
        <v>1119</v>
      </c>
      <c r="H165" s="132" t="s">
        <v>1061</v>
      </c>
      <c r="I165" s="133">
        <v>99999999</v>
      </c>
      <c r="J165" s="133"/>
      <c r="K165" s="133"/>
      <c r="L165" s="133">
        <v>-50000000</v>
      </c>
      <c r="M165" s="133"/>
      <c r="N165" s="133"/>
      <c r="O165" s="133"/>
      <c r="P165" s="133"/>
      <c r="Q165" s="133"/>
      <c r="R165" s="133"/>
      <c r="S165" s="133"/>
      <c r="T165" s="133"/>
      <c r="U165" s="133"/>
      <c r="V165" s="133"/>
      <c r="W165" s="133"/>
      <c r="X165" s="133"/>
      <c r="Y165" s="133">
        <f>SUM(Tabla2[[#This Row],[Monto Aprobado Escenario 6]:[Modificación 07-2020]])</f>
        <v>49999999</v>
      </c>
      <c r="Z165" s="133"/>
      <c r="AA165" s="133"/>
      <c r="AB165" s="133"/>
      <c r="AC165" s="133">
        <f>+Tabla2[[#This Row],[PRESUPUESTO TOTAL AJUSTADO]]-Tabla2[[#This Row],[Reservas]]-Tabla2[[#This Row],[Compromisos]]-Tabla2[[#This Row],[Ejecutado]]</f>
        <v>49999999</v>
      </c>
      <c r="AD165" s="133" t="s">
        <v>1029</v>
      </c>
      <c r="AE165" s="129" t="s">
        <v>925</v>
      </c>
      <c r="AF165" s="132" t="s">
        <v>1033</v>
      </c>
      <c r="AG165" s="143" t="s">
        <v>1034</v>
      </c>
      <c r="AH165" s="143" t="s">
        <v>1035</v>
      </c>
      <c r="AI165" s="129" t="s">
        <v>928</v>
      </c>
      <c r="AJ165" s="129" t="s">
        <v>929</v>
      </c>
      <c r="AK165" s="129" t="s">
        <v>1036</v>
      </c>
    </row>
    <row r="166" spans="2:37" ht="75" hidden="1" customHeight="1" x14ac:dyDescent="0.25">
      <c r="B166" s="129" t="s">
        <v>920</v>
      </c>
      <c r="C166" s="142" t="s">
        <v>951</v>
      </c>
      <c r="D166" s="129" t="s">
        <v>1022</v>
      </c>
      <c r="E166" s="129" t="s">
        <v>1023</v>
      </c>
      <c r="F166" s="135">
        <v>43836</v>
      </c>
      <c r="G166" s="129" t="s">
        <v>1119</v>
      </c>
      <c r="H166" s="132" t="s">
        <v>1061</v>
      </c>
      <c r="I166" s="133">
        <v>200000000</v>
      </c>
      <c r="J166" s="133">
        <v>-200000000</v>
      </c>
      <c r="K166" s="133"/>
      <c r="L166" s="133">
        <v>35511483</v>
      </c>
      <c r="M166" s="133"/>
      <c r="N166" s="133"/>
      <c r="O166" s="133"/>
      <c r="P166" s="133"/>
      <c r="Q166" s="133"/>
      <c r="R166" s="133"/>
      <c r="S166" s="133"/>
      <c r="T166" s="133"/>
      <c r="U166" s="133"/>
      <c r="V166" s="133"/>
      <c r="W166" s="133"/>
      <c r="X166" s="133"/>
      <c r="Y166" s="133">
        <f>SUM(Tabla2[[#This Row],[Monto Aprobado Escenario 6]:[Modificación 07-2020]])</f>
        <v>35511483</v>
      </c>
      <c r="Z166" s="133"/>
      <c r="AA166" s="133"/>
      <c r="AB166" s="485">
        <v>35511483</v>
      </c>
      <c r="AC166" s="133">
        <f>+Tabla2[[#This Row],[PRESUPUESTO TOTAL AJUSTADO]]-Tabla2[[#This Row],[Reservas]]-Tabla2[[#This Row],[Compromisos]]-Tabla2[[#This Row],[Ejecutado]]</f>
        <v>0</v>
      </c>
      <c r="AD166" s="133" t="s">
        <v>1029</v>
      </c>
      <c r="AE166" s="129" t="s">
        <v>925</v>
      </c>
      <c r="AF166" s="132" t="s">
        <v>25</v>
      </c>
      <c r="AG166" s="143" t="s">
        <v>1030</v>
      </c>
      <c r="AH166" s="143" t="s">
        <v>1031</v>
      </c>
      <c r="AI166" s="129" t="s">
        <v>928</v>
      </c>
      <c r="AJ166" s="129" t="s">
        <v>929</v>
      </c>
      <c r="AK166" s="129" t="s">
        <v>1032</v>
      </c>
    </row>
    <row r="167" spans="2:37" ht="43.5" customHeight="1" x14ac:dyDescent="0.25">
      <c r="B167" s="134" t="s">
        <v>1062</v>
      </c>
      <c r="C167" s="134" t="s">
        <v>1063</v>
      </c>
      <c r="D167" s="134" t="s">
        <v>1064</v>
      </c>
      <c r="E167" s="134" t="s">
        <v>1065</v>
      </c>
      <c r="F167" s="131">
        <v>43831</v>
      </c>
      <c r="G167" s="129" t="s">
        <v>1119</v>
      </c>
      <c r="H167" s="132" t="s">
        <v>1066</v>
      </c>
      <c r="I167" s="133">
        <v>1000000</v>
      </c>
      <c r="J167" s="133"/>
      <c r="K167" s="133"/>
      <c r="L167" s="133">
        <v>2500000</v>
      </c>
      <c r="M167" s="133"/>
      <c r="N167" s="133"/>
      <c r="O167" s="133"/>
      <c r="P167" s="133"/>
      <c r="Q167" s="133"/>
      <c r="R167" s="133"/>
      <c r="S167" s="133"/>
      <c r="T167" s="133"/>
      <c r="U167" s="133"/>
      <c r="V167" s="133"/>
      <c r="W167" s="133"/>
      <c r="X167" s="133"/>
      <c r="Y167" s="133">
        <f>SUM(Tabla2[[#This Row],[Monto Aprobado Escenario 6]:[Modificación 07-2020]])</f>
        <v>3500000</v>
      </c>
      <c r="Z167" s="133"/>
      <c r="AA167" s="133"/>
      <c r="AB167" s="133">
        <v>3500000</v>
      </c>
      <c r="AC167" s="133">
        <f>+Tabla2[[#This Row],[PRESUPUESTO TOTAL AJUSTADO]]-Tabla2[[#This Row],[Reservas]]-Tabla2[[#This Row],[Compromisos]]-Tabla2[[#This Row],[Ejecutado]]</f>
        <v>0</v>
      </c>
      <c r="AD167" s="133" t="s">
        <v>757</v>
      </c>
      <c r="AE167" s="129" t="s">
        <v>1062</v>
      </c>
      <c r="AF167" s="132" t="s">
        <v>27</v>
      </c>
      <c r="AG167" s="129" t="s">
        <v>1067</v>
      </c>
      <c r="AH167" s="129" t="s">
        <v>1068</v>
      </c>
      <c r="AI167" s="129" t="s">
        <v>1069</v>
      </c>
      <c r="AJ167" s="129" t="s">
        <v>1070</v>
      </c>
      <c r="AK167" s="129" t="s">
        <v>1071</v>
      </c>
    </row>
    <row r="168" spans="2:37" ht="43.5" hidden="1" customHeight="1" x14ac:dyDescent="0.25">
      <c r="B168" s="134"/>
      <c r="C168" s="134"/>
      <c r="D168" s="134"/>
      <c r="E168" s="134"/>
      <c r="F168" s="131"/>
      <c r="G168" s="129" t="s">
        <v>1119</v>
      </c>
      <c r="H168" s="132" t="s">
        <v>1066</v>
      </c>
      <c r="I168" s="133">
        <v>0</v>
      </c>
      <c r="J168" s="133"/>
      <c r="K168" s="133"/>
      <c r="L168" s="133"/>
      <c r="M168" s="133"/>
      <c r="N168" s="133"/>
      <c r="O168" s="133"/>
      <c r="P168" s="133"/>
      <c r="Q168" s="133">
        <v>1500000</v>
      </c>
      <c r="R168" s="133"/>
      <c r="S168" s="133"/>
      <c r="T168" s="133"/>
      <c r="U168" s="133"/>
      <c r="V168" s="133"/>
      <c r="W168" s="133"/>
      <c r="X168" s="133"/>
      <c r="Y168" s="133">
        <f>SUM(Tabla2[[#This Row],[Monto Aprobado Escenario 6]:[Modificación 07-2020]])</f>
        <v>1500000</v>
      </c>
      <c r="Z168" s="133"/>
      <c r="AA168" s="133"/>
      <c r="AB168" s="133">
        <v>483129.51</v>
      </c>
      <c r="AC168" s="133">
        <f>+Tabla2[[#This Row],[PRESUPUESTO TOTAL AJUSTADO]]-Tabla2[[#This Row],[Reservas]]-Tabla2[[#This Row],[Compromisos]]-Tabla2[[#This Row],[Ejecutado]]</f>
        <v>1016870.49</v>
      </c>
      <c r="AD168" s="133" t="s">
        <v>757</v>
      </c>
      <c r="AE168" s="129" t="s">
        <v>1062</v>
      </c>
      <c r="AF168" s="132" t="s">
        <v>24</v>
      </c>
      <c r="AG168" s="129" t="s">
        <v>1069</v>
      </c>
      <c r="AH168" s="129"/>
      <c r="AI168" s="129" t="s">
        <v>1108</v>
      </c>
      <c r="AJ168" s="129"/>
      <c r="AK168" s="129" t="s">
        <v>1181</v>
      </c>
    </row>
    <row r="169" spans="2:37" ht="43.5" hidden="1" customHeight="1" x14ac:dyDescent="0.25">
      <c r="B169" s="134"/>
      <c r="C169" s="134"/>
      <c r="D169" s="134"/>
      <c r="E169" s="134"/>
      <c r="F169" s="131"/>
      <c r="G169" s="129" t="s">
        <v>1119</v>
      </c>
      <c r="H169" s="132" t="s">
        <v>1060</v>
      </c>
      <c r="I169" s="133"/>
      <c r="J169" s="133"/>
      <c r="K169" s="133"/>
      <c r="L169" s="133"/>
      <c r="M169" s="133"/>
      <c r="N169" s="133"/>
      <c r="O169" s="133"/>
      <c r="P169" s="133"/>
      <c r="Q169" s="133"/>
      <c r="R169" s="133"/>
      <c r="S169" s="133"/>
      <c r="T169" s="133"/>
      <c r="U169" s="133"/>
      <c r="V169" s="133">
        <v>1400000</v>
      </c>
      <c r="W169" s="133"/>
      <c r="X169" s="133"/>
      <c r="Y169" s="133">
        <f>SUM(Tabla2[[#This Row],[Monto Aprobado Escenario 6]:[Modificación 07-2020]])</f>
        <v>1400000</v>
      </c>
      <c r="Z169" s="133"/>
      <c r="AA169" s="133"/>
      <c r="AB169" s="485">
        <v>1216900</v>
      </c>
      <c r="AC169" s="133">
        <f>+Tabla2[[#This Row],[PRESUPUESTO TOTAL AJUSTADO]]-Tabla2[[#This Row],[Reservas]]-Tabla2[[#This Row],[Compromisos]]-Tabla2[[#This Row],[Ejecutado]]</f>
        <v>183100</v>
      </c>
      <c r="AD169" s="133" t="s">
        <v>749</v>
      </c>
      <c r="AE169" s="129" t="s">
        <v>903</v>
      </c>
      <c r="AF169" s="132" t="s">
        <v>1040</v>
      </c>
      <c r="AG169" s="129" t="s">
        <v>1179</v>
      </c>
      <c r="AH169" s="129" t="s">
        <v>904</v>
      </c>
      <c r="AI169" s="129" t="s">
        <v>904</v>
      </c>
      <c r="AJ169" s="132" t="s">
        <v>1180</v>
      </c>
      <c r="AK169" s="129" t="s">
        <v>1182</v>
      </c>
    </row>
    <row r="170" spans="2:37" ht="85.5" hidden="1" customHeight="1" x14ac:dyDescent="0.25">
      <c r="B170" s="129" t="s">
        <v>900</v>
      </c>
      <c r="C170" s="129" t="s">
        <v>1072</v>
      </c>
      <c r="D170" s="129" t="s">
        <v>1072</v>
      </c>
      <c r="E170" s="129" t="s">
        <v>966</v>
      </c>
      <c r="F170" s="131">
        <v>43831</v>
      </c>
      <c r="G170" s="129" t="s">
        <v>1119</v>
      </c>
      <c r="H170" s="132" t="s">
        <v>1073</v>
      </c>
      <c r="I170" s="133">
        <v>239200</v>
      </c>
      <c r="J170" s="133"/>
      <c r="K170" s="133"/>
      <c r="L170" s="133"/>
      <c r="M170" s="133"/>
      <c r="N170" s="133"/>
      <c r="O170" s="133"/>
      <c r="P170" s="133"/>
      <c r="Q170" s="133"/>
      <c r="R170" s="133"/>
      <c r="S170" s="133"/>
      <c r="T170" s="133"/>
      <c r="U170" s="133"/>
      <c r="V170" s="133"/>
      <c r="W170" s="133"/>
      <c r="X170" s="133"/>
      <c r="Y170" s="133">
        <f>SUM(Tabla2[[#This Row],[Monto Aprobado Escenario 6]:[Modificación 07-2020]])</f>
        <v>239200</v>
      </c>
      <c r="Z170" s="133"/>
      <c r="AA170" s="133"/>
      <c r="AB170" s="133">
        <v>181260</v>
      </c>
      <c r="AC170" s="133">
        <f>+Tabla2[[#This Row],[PRESUPUESTO TOTAL AJUSTADO]]-Tabla2[[#This Row],[Reservas]]-Tabla2[[#This Row],[Compromisos]]-Tabla2[[#This Row],[Ejecutado]]</f>
        <v>57940</v>
      </c>
      <c r="AD170" s="133" t="s">
        <v>749</v>
      </c>
      <c r="AE170" s="129" t="s">
        <v>903</v>
      </c>
      <c r="AF170" s="132" t="s">
        <v>24</v>
      </c>
      <c r="AG170" s="129" t="s">
        <v>904</v>
      </c>
      <c r="AH170" s="132" t="s">
        <v>905</v>
      </c>
      <c r="AI170" s="129" t="s">
        <v>904</v>
      </c>
      <c r="AJ170" s="132" t="s">
        <v>906</v>
      </c>
      <c r="AK170" s="132" t="s">
        <v>1074</v>
      </c>
    </row>
    <row r="171" spans="2:37" ht="93.75" customHeight="1" x14ac:dyDescent="0.25">
      <c r="B171" s="129" t="s">
        <v>820</v>
      </c>
      <c r="C171" s="129" t="s">
        <v>1075</v>
      </c>
      <c r="D171" s="129" t="s">
        <v>1022</v>
      </c>
      <c r="E171" s="129" t="s">
        <v>1076</v>
      </c>
      <c r="F171" s="135">
        <v>43836</v>
      </c>
      <c r="G171" s="129" t="s">
        <v>1119</v>
      </c>
      <c r="H171" s="132" t="s">
        <v>1073</v>
      </c>
      <c r="I171" s="136">
        <v>5484708</v>
      </c>
      <c r="J171" s="136"/>
      <c r="K171" s="136"/>
      <c r="L171" s="136"/>
      <c r="M171" s="136"/>
      <c r="N171" s="136"/>
      <c r="O171" s="136"/>
      <c r="P171" s="136"/>
      <c r="Q171" s="136">
        <v>1004895.31</v>
      </c>
      <c r="R171" s="136"/>
      <c r="S171" s="136"/>
      <c r="T171" s="136"/>
      <c r="U171" s="136"/>
      <c r="V171" s="136">
        <v>1000000</v>
      </c>
      <c r="W171" s="136"/>
      <c r="X171" s="136"/>
      <c r="Y171" s="133">
        <f>SUM(Tabla2[[#This Row],[Monto Aprobado Escenario 6]:[Modificación 07-2020]])</f>
        <v>7489603.3100000005</v>
      </c>
      <c r="Z171" s="133"/>
      <c r="AA171" s="133"/>
      <c r="AB171" s="133">
        <v>7489603.3099999996</v>
      </c>
      <c r="AC171" s="133">
        <f>+Tabla2[[#This Row],[PRESUPUESTO TOTAL AJUSTADO]]-Tabla2[[#This Row],[Reservas]]-Tabla2[[#This Row],[Compromisos]]-Tabla2[[#This Row],[Ejecutado]]</f>
        <v>0</v>
      </c>
      <c r="AD171" s="133" t="s">
        <v>757</v>
      </c>
      <c r="AE171" s="129" t="s">
        <v>824</v>
      </c>
      <c r="AF171" s="132" t="s">
        <v>27</v>
      </c>
      <c r="AG171" s="143" t="s">
        <v>1025</v>
      </c>
      <c r="AH171" s="143" t="s">
        <v>1026</v>
      </c>
      <c r="AI171" s="129" t="s">
        <v>1178</v>
      </c>
      <c r="AJ171" s="129" t="s">
        <v>828</v>
      </c>
      <c r="AK171" s="129" t="s">
        <v>1077</v>
      </c>
    </row>
    <row r="172" spans="2:37" ht="93.75" hidden="1" customHeight="1" x14ac:dyDescent="0.25">
      <c r="B172" s="142"/>
      <c r="C172" s="142"/>
      <c r="D172" s="142"/>
      <c r="E172" s="142"/>
      <c r="F172" s="296"/>
      <c r="G172" s="129" t="s">
        <v>1119</v>
      </c>
      <c r="H172" s="132" t="s">
        <v>1073</v>
      </c>
      <c r="I172" s="133"/>
      <c r="J172" s="133"/>
      <c r="K172" s="133"/>
      <c r="L172" s="133"/>
      <c r="M172" s="133"/>
      <c r="N172" s="133"/>
      <c r="O172" s="133"/>
      <c r="P172" s="133"/>
      <c r="Q172" s="133">
        <v>81769.52</v>
      </c>
      <c r="R172" s="133"/>
      <c r="S172" s="133"/>
      <c r="T172" s="133"/>
      <c r="U172" s="133"/>
      <c r="V172" s="133">
        <v>428627.17</v>
      </c>
      <c r="W172" s="133"/>
      <c r="X172" s="133"/>
      <c r="Y172" s="133">
        <f>SUM(Tabla2[[#This Row],[Monto Aprobado Escenario 6]:[Modificación 07-2020]])</f>
        <v>510396.69</v>
      </c>
      <c r="Z172" s="133"/>
      <c r="AA172" s="133"/>
      <c r="AB172" s="133">
        <v>510396.69</v>
      </c>
      <c r="AC172" s="133">
        <f>+Tabla2[[#This Row],[PRESUPUESTO TOTAL AJUSTADO]]-Tabla2[[#This Row],[Reservas]]-Tabla2[[#This Row],[Compromisos]]-Tabla2[[#This Row],[Ejecutado]]</f>
        <v>0</v>
      </c>
      <c r="AD172" s="133" t="s">
        <v>757</v>
      </c>
      <c r="AE172" s="129" t="s">
        <v>824</v>
      </c>
      <c r="AF172" s="146" t="s">
        <v>24</v>
      </c>
      <c r="AG172" s="129" t="s">
        <v>825</v>
      </c>
      <c r="AH172" s="129" t="s">
        <v>826</v>
      </c>
      <c r="AI172" s="129" t="s">
        <v>1178</v>
      </c>
      <c r="AJ172" s="129" t="s">
        <v>828</v>
      </c>
      <c r="AK172" s="129" t="s">
        <v>1077</v>
      </c>
    </row>
    <row r="173" spans="2:37" ht="77.25" hidden="1" customHeight="1" x14ac:dyDescent="0.25">
      <c r="B173" s="142"/>
      <c r="C173" s="144"/>
      <c r="D173" s="144"/>
      <c r="E173" s="142"/>
      <c r="F173" s="145"/>
      <c r="G173" s="129" t="s">
        <v>1120</v>
      </c>
      <c r="H173" s="132" t="s">
        <v>1078</v>
      </c>
      <c r="I173" s="133">
        <v>8713.5200000000186</v>
      </c>
      <c r="J173" s="133"/>
      <c r="K173" s="133"/>
      <c r="L173" s="133"/>
      <c r="M173" s="133"/>
      <c r="N173" s="133"/>
      <c r="O173" s="133"/>
      <c r="P173" s="133"/>
      <c r="Q173" s="133">
        <v>-8713.52</v>
      </c>
      <c r="R173" s="133"/>
      <c r="S173" s="133"/>
      <c r="T173" s="133"/>
      <c r="U173" s="133"/>
      <c r="V173" s="133"/>
      <c r="W173" s="133"/>
      <c r="X173" s="133"/>
      <c r="Y173" s="133">
        <f>SUM(Tabla2[[#This Row],[Monto Aprobado Escenario 6]:[Modificación 07-2020]])</f>
        <v>1.8189894035458565E-11</v>
      </c>
      <c r="Z173" s="133"/>
      <c r="AA173" s="133"/>
      <c r="AB173" s="133"/>
      <c r="AC173" s="133">
        <f>+Tabla2[[#This Row],[PRESUPUESTO TOTAL AJUSTADO]]-Tabla2[[#This Row],[Reservas]]-Tabla2[[#This Row],[Compromisos]]-Tabla2[[#This Row],[Ejecutado]]</f>
        <v>1.8189894035458565E-11</v>
      </c>
      <c r="AD173" s="133" t="s">
        <v>757</v>
      </c>
      <c r="AE173" s="129" t="s">
        <v>789</v>
      </c>
      <c r="AF173" s="146" t="s">
        <v>24</v>
      </c>
      <c r="AG173" s="142" t="s">
        <v>790</v>
      </c>
      <c r="AH173" s="129" t="s">
        <v>791</v>
      </c>
      <c r="AI173" s="129" t="s">
        <v>790</v>
      </c>
      <c r="AJ173" s="129" t="s">
        <v>792</v>
      </c>
      <c r="AK173" s="129" t="s">
        <v>1079</v>
      </c>
    </row>
    <row r="174" spans="2:37" ht="33.75" hidden="1" customHeight="1" x14ac:dyDescent="0.25">
      <c r="B174" s="142"/>
      <c r="C174" s="144"/>
      <c r="D174" s="144"/>
      <c r="E174" s="142"/>
      <c r="F174" s="145"/>
      <c r="G174" s="129" t="s">
        <v>1120</v>
      </c>
      <c r="H174" s="132" t="s">
        <v>1078</v>
      </c>
      <c r="I174" s="133">
        <v>131640</v>
      </c>
      <c r="J174" s="133"/>
      <c r="K174" s="133"/>
      <c r="L174" s="133">
        <v>-131640</v>
      </c>
      <c r="M174" s="133"/>
      <c r="N174" s="133"/>
      <c r="O174" s="133"/>
      <c r="P174" s="133"/>
      <c r="Q174" s="133"/>
      <c r="R174" s="133"/>
      <c r="S174" s="133"/>
      <c r="T174" s="133"/>
      <c r="U174" s="133"/>
      <c r="V174" s="133"/>
      <c r="W174" s="133"/>
      <c r="X174" s="133"/>
      <c r="Y174" s="133">
        <f>SUM(Tabla2[[#This Row],[Monto Aprobado Escenario 6]:[Modificación 07-2020]])</f>
        <v>0</v>
      </c>
      <c r="Z174" s="133"/>
      <c r="AA174" s="133"/>
      <c r="AB174" s="133"/>
      <c r="AC174" s="133">
        <f>+Tabla2[[#This Row],[PRESUPUESTO TOTAL AJUSTADO]]-Tabla2[[#This Row],[Reservas]]-Tabla2[[#This Row],[Compromisos]]-Tabla2[[#This Row],[Ejecutado]]</f>
        <v>0</v>
      </c>
      <c r="AD174" s="133" t="s">
        <v>757</v>
      </c>
      <c r="AE174" s="129" t="s">
        <v>799</v>
      </c>
      <c r="AF174" s="146" t="s">
        <v>24</v>
      </c>
      <c r="AG174" s="142" t="s">
        <v>800</v>
      </c>
      <c r="AH174" s="129" t="s">
        <v>801</v>
      </c>
      <c r="AI174" s="129" t="s">
        <v>800</v>
      </c>
      <c r="AJ174" s="129" t="s">
        <v>802</v>
      </c>
      <c r="AK174" s="129" t="s">
        <v>1079</v>
      </c>
    </row>
    <row r="175" spans="2:37" ht="77.25" hidden="1" customHeight="1" x14ac:dyDescent="0.25">
      <c r="B175" s="142"/>
      <c r="C175" s="144"/>
      <c r="D175" s="144"/>
      <c r="E175" s="142"/>
      <c r="F175" s="145"/>
      <c r="G175" s="129" t="s">
        <v>1120</v>
      </c>
      <c r="H175" s="132" t="s">
        <v>1078</v>
      </c>
      <c r="I175" s="133">
        <v>208320</v>
      </c>
      <c r="J175" s="133"/>
      <c r="K175" s="133"/>
      <c r="L175" s="133"/>
      <c r="M175" s="133"/>
      <c r="N175" s="133"/>
      <c r="O175" s="133"/>
      <c r="P175" s="133"/>
      <c r="Q175" s="133">
        <v>-208320</v>
      </c>
      <c r="R175" s="133"/>
      <c r="S175" s="133"/>
      <c r="T175" s="133"/>
      <c r="U175" s="133"/>
      <c r="V175" s="133"/>
      <c r="W175" s="133"/>
      <c r="X175" s="133"/>
      <c r="Y175" s="133">
        <f>SUM(Tabla2[[#This Row],[Monto Aprobado Escenario 6]:[Modificación 07-2020]])</f>
        <v>0</v>
      </c>
      <c r="Z175" s="133"/>
      <c r="AA175" s="133"/>
      <c r="AB175" s="133"/>
      <c r="AC175" s="133">
        <f>+Tabla2[[#This Row],[PRESUPUESTO TOTAL AJUSTADO]]-Tabla2[[#This Row],[Reservas]]-Tabla2[[#This Row],[Compromisos]]-Tabla2[[#This Row],[Ejecutado]]</f>
        <v>0</v>
      </c>
      <c r="AD175" s="133" t="s">
        <v>749</v>
      </c>
      <c r="AE175" s="129" t="s">
        <v>852</v>
      </c>
      <c r="AF175" s="146" t="s">
        <v>28</v>
      </c>
      <c r="AG175" s="142" t="s">
        <v>853</v>
      </c>
      <c r="AH175" s="132" t="s">
        <v>854</v>
      </c>
      <c r="AI175" s="129" t="s">
        <v>855</v>
      </c>
      <c r="AJ175" s="137" t="s">
        <v>856</v>
      </c>
      <c r="AK175" s="137" t="s">
        <v>1079</v>
      </c>
    </row>
    <row r="176" spans="2:37" ht="77.25" customHeight="1" x14ac:dyDescent="0.25">
      <c r="B176" s="142"/>
      <c r="C176" s="144"/>
      <c r="D176" s="144"/>
      <c r="E176" s="142"/>
      <c r="F176" s="145"/>
      <c r="G176" s="129" t="s">
        <v>1120</v>
      </c>
      <c r="H176" s="132" t="s">
        <v>1078</v>
      </c>
      <c r="I176" s="133">
        <v>384553.00000000093</v>
      </c>
      <c r="J176" s="133"/>
      <c r="K176" s="133"/>
      <c r="L176" s="133"/>
      <c r="M176" s="133"/>
      <c r="N176" s="133"/>
      <c r="O176" s="133"/>
      <c r="P176" s="133"/>
      <c r="Q176" s="133">
        <v>-384553</v>
      </c>
      <c r="R176" s="133"/>
      <c r="S176" s="133"/>
      <c r="T176" s="133"/>
      <c r="U176" s="133"/>
      <c r="V176" s="133"/>
      <c r="W176" s="133"/>
      <c r="X176" s="133"/>
      <c r="Y176" s="133">
        <f>SUM(Tabla2[[#This Row],[Monto Aprobado Escenario 6]:[Modificación 07-2020]])</f>
        <v>9.3132257461547852E-10</v>
      </c>
      <c r="Z176" s="133"/>
      <c r="AA176" s="133"/>
      <c r="AB176" s="133"/>
      <c r="AC176" s="133">
        <f>+Tabla2[[#This Row],[PRESUPUESTO TOTAL AJUSTADO]]-Tabla2[[#This Row],[Reservas]]-Tabla2[[#This Row],[Compromisos]]-Tabla2[[#This Row],[Ejecutado]]</f>
        <v>9.3132257461547852E-10</v>
      </c>
      <c r="AD176" s="133" t="s">
        <v>757</v>
      </c>
      <c r="AE176" s="129" t="s">
        <v>789</v>
      </c>
      <c r="AF176" s="146" t="s">
        <v>27</v>
      </c>
      <c r="AG176" s="142" t="s">
        <v>1019</v>
      </c>
      <c r="AH176" s="129" t="s">
        <v>1020</v>
      </c>
      <c r="AI176" s="129" t="s">
        <v>790</v>
      </c>
      <c r="AJ176" s="129" t="s">
        <v>792</v>
      </c>
      <c r="AK176" s="129" t="s">
        <v>1079</v>
      </c>
    </row>
    <row r="177" spans="2:37" ht="77.25" hidden="1" customHeight="1" x14ac:dyDescent="0.25">
      <c r="B177" s="142"/>
      <c r="C177" s="144"/>
      <c r="D177" s="144"/>
      <c r="E177" s="142"/>
      <c r="F177" s="145"/>
      <c r="G177" s="129" t="s">
        <v>1120</v>
      </c>
      <c r="H177" s="132" t="s">
        <v>1078</v>
      </c>
      <c r="I177" s="133">
        <v>167420</v>
      </c>
      <c r="J177" s="133"/>
      <c r="K177" s="133"/>
      <c r="L177" s="133"/>
      <c r="M177" s="133"/>
      <c r="N177" s="133"/>
      <c r="O177" s="133"/>
      <c r="P177" s="133"/>
      <c r="Q177" s="133"/>
      <c r="R177" s="133"/>
      <c r="S177" s="133"/>
      <c r="T177" s="133"/>
      <c r="U177" s="133"/>
      <c r="V177" s="133"/>
      <c r="W177" s="133"/>
      <c r="X177" s="133"/>
      <c r="Y177" s="133">
        <f>SUM(Tabla2[[#This Row],[Monto Aprobado Escenario 6]:[Modificación 07-2020]])</f>
        <v>167420</v>
      </c>
      <c r="Z177" s="133"/>
      <c r="AA177" s="133"/>
      <c r="AB177" s="133"/>
      <c r="AC177" s="133">
        <f>+Tabla2[[#This Row],[PRESUPUESTO TOTAL AJUSTADO]]-Tabla2[[#This Row],[Reservas]]-Tabla2[[#This Row],[Compromisos]]-Tabla2[[#This Row],[Ejecutado]]</f>
        <v>167420</v>
      </c>
      <c r="AD177" s="133" t="s">
        <v>749</v>
      </c>
      <c r="AE177" s="129" t="s">
        <v>903</v>
      </c>
      <c r="AF177" s="146" t="s">
        <v>83</v>
      </c>
      <c r="AG177" s="129" t="s">
        <v>908</v>
      </c>
      <c r="AH177" s="132" t="s">
        <v>909</v>
      </c>
      <c r="AI177" s="129" t="s">
        <v>904</v>
      </c>
      <c r="AJ177" s="132" t="s">
        <v>906</v>
      </c>
      <c r="AK177" s="132" t="s">
        <v>1079</v>
      </c>
    </row>
    <row r="178" spans="2:37" ht="77.25" hidden="1" customHeight="1" x14ac:dyDescent="0.25">
      <c r="B178" s="142"/>
      <c r="C178" s="144"/>
      <c r="D178" s="144"/>
      <c r="E178" s="142"/>
      <c r="F178" s="145"/>
      <c r="G178" s="129" t="s">
        <v>1120</v>
      </c>
      <c r="H178" s="132" t="s">
        <v>1078</v>
      </c>
      <c r="I178" s="133">
        <v>152200</v>
      </c>
      <c r="J178" s="133"/>
      <c r="K178" s="133"/>
      <c r="L178" s="133"/>
      <c r="M178" s="133"/>
      <c r="N178" s="133"/>
      <c r="O178" s="133"/>
      <c r="P178" s="133">
        <v>-152200</v>
      </c>
      <c r="Q178" s="133"/>
      <c r="R178" s="133"/>
      <c r="S178" s="133"/>
      <c r="T178" s="133"/>
      <c r="U178" s="133"/>
      <c r="V178" s="133"/>
      <c r="W178" s="133"/>
      <c r="X178" s="133"/>
      <c r="Y178" s="133">
        <f>SUM(Tabla2[[#This Row],[Monto Aprobado Escenario 6]:[Modificación 07-2020]])</f>
        <v>0</v>
      </c>
      <c r="Z178" s="133"/>
      <c r="AA178" s="133"/>
      <c r="AB178" s="133"/>
      <c r="AC178" s="133">
        <f>+Tabla2[[#This Row],[PRESUPUESTO TOTAL AJUSTADO]]-Tabla2[[#This Row],[Reservas]]-Tabla2[[#This Row],[Compromisos]]-Tabla2[[#This Row],[Ejecutado]]</f>
        <v>0</v>
      </c>
      <c r="AD178" s="133" t="s">
        <v>749</v>
      </c>
      <c r="AE178" s="129" t="s">
        <v>903</v>
      </c>
      <c r="AF178" s="146" t="s">
        <v>25</v>
      </c>
      <c r="AG178" s="129" t="s">
        <v>1047</v>
      </c>
      <c r="AH178" s="132" t="s">
        <v>1048</v>
      </c>
      <c r="AI178" s="129" t="s">
        <v>904</v>
      </c>
      <c r="AJ178" s="132" t="s">
        <v>906</v>
      </c>
      <c r="AK178" s="132" t="s">
        <v>1079</v>
      </c>
    </row>
    <row r="179" spans="2:37" ht="39.75" hidden="1" customHeight="1" x14ac:dyDescent="0.25">
      <c r="B179" s="142"/>
      <c r="C179" s="144"/>
      <c r="D179" s="144"/>
      <c r="E179" s="142"/>
      <c r="F179" s="145"/>
      <c r="G179" s="129" t="s">
        <v>1120</v>
      </c>
      <c r="H179" s="132" t="s">
        <v>1078</v>
      </c>
      <c r="I179" s="133">
        <v>73056</v>
      </c>
      <c r="J179" s="133"/>
      <c r="K179" s="133"/>
      <c r="L179" s="133"/>
      <c r="M179" s="133"/>
      <c r="N179" s="133"/>
      <c r="O179" s="133"/>
      <c r="P179" s="133"/>
      <c r="Q179" s="133">
        <v>-73056</v>
      </c>
      <c r="R179" s="133"/>
      <c r="S179" s="133"/>
      <c r="T179" s="133"/>
      <c r="U179" s="133"/>
      <c r="V179" s="133"/>
      <c r="W179" s="133"/>
      <c r="X179" s="133"/>
      <c r="Y179" s="133">
        <f>SUM(Tabla2[[#This Row],[Monto Aprobado Escenario 6]:[Modificación 07-2020]])</f>
        <v>0</v>
      </c>
      <c r="Z179" s="133"/>
      <c r="AA179" s="133"/>
      <c r="AB179" s="133"/>
      <c r="AC179" s="133">
        <f>+Tabla2[[#This Row],[PRESUPUESTO TOTAL AJUSTADO]]-Tabla2[[#This Row],[Reservas]]-Tabla2[[#This Row],[Compromisos]]-Tabla2[[#This Row],[Ejecutado]]</f>
        <v>0</v>
      </c>
      <c r="AD179" s="133" t="s">
        <v>749</v>
      </c>
      <c r="AE179" s="129" t="s">
        <v>903</v>
      </c>
      <c r="AF179" s="146" t="s">
        <v>24</v>
      </c>
      <c r="AG179" s="142" t="s">
        <v>904</v>
      </c>
      <c r="AH179" s="146" t="s">
        <v>905</v>
      </c>
      <c r="AI179" s="142" t="s">
        <v>904</v>
      </c>
      <c r="AJ179" s="146" t="s">
        <v>906</v>
      </c>
      <c r="AK179" s="146" t="s">
        <v>1079</v>
      </c>
    </row>
    <row r="180" spans="2:37" x14ac:dyDescent="0.25">
      <c r="B180" s="147" t="s">
        <v>1080</v>
      </c>
      <c r="C180" s="147"/>
      <c r="D180" s="147"/>
      <c r="E180" s="147"/>
      <c r="F180" s="147"/>
      <c r="G180" s="147"/>
      <c r="H180" s="148"/>
      <c r="I180" s="149" t="s">
        <v>1081</v>
      </c>
      <c r="J180" s="149">
        <f>SUBTOTAL(109,Tabla2[Modificación 01-2020])</f>
        <v>0</v>
      </c>
      <c r="K180" s="149">
        <f>SUBTOTAL(109,Tabla2[Modificación 02-2020])</f>
        <v>0</v>
      </c>
      <c r="L180" s="149">
        <f>SUBTOTAL(109,Tabla2[Modificación 03-2020])</f>
        <v>0</v>
      </c>
      <c r="M180" s="149">
        <f>SUBTOTAL(109,Tabla2[Movimiento MN-02-2020])</f>
        <v>0</v>
      </c>
      <c r="N180" s="149"/>
      <c r="O180" s="149">
        <f>SUBTOTAL(109,Tabla2[Movimiento MN-04-2020])</f>
        <v>0</v>
      </c>
      <c r="P180" s="149">
        <f>SUBTOTAL(109,Tabla2[PE-02-2020])</f>
        <v>39955693.18</v>
      </c>
      <c r="Q180" s="149">
        <f>SUBTOTAL(109,Tabla2[Modificación 04-2020])</f>
        <v>0</v>
      </c>
      <c r="R180" s="149">
        <f>SUBTOTAL(109,Tabla2[Movimiento MN-05-2020])</f>
        <v>0</v>
      </c>
      <c r="S180" s="149">
        <f>SUBTOTAL(109,Tabla2[Movimiento MN-06-2020])</f>
        <v>0</v>
      </c>
      <c r="T180" s="149"/>
      <c r="U180" s="149"/>
      <c r="V180" s="149">
        <f>SUBTOTAL(109,Tabla2[Modificación 05-2020])</f>
        <v>0</v>
      </c>
      <c r="W180" s="149">
        <f>SUBTOTAL(109,Tabla2[Modificación 06-2020])</f>
        <v>0</v>
      </c>
      <c r="X180" s="149">
        <f>SUBTOTAL(109,Tabla2[Modificación 07-2020])</f>
        <v>0</v>
      </c>
      <c r="Y180" s="149">
        <f>SUBTOTAL(109,Tabla2[PRESUPUESTO TOTAL AJUSTADO])</f>
        <v>60260401.18</v>
      </c>
      <c r="Z180" s="149">
        <f>SUBTOTAL(109,Tabla2[Reservas])</f>
        <v>40.5</v>
      </c>
      <c r="AA180" s="149">
        <f>SUBTOTAL(109,Tabla2[Compromisos])</f>
        <v>0</v>
      </c>
      <c r="AB180" s="149">
        <f>SUBTOTAL(109,Tabla2[Ejecutado])</f>
        <v>56445080.609999999</v>
      </c>
      <c r="AC180" s="149">
        <f>SUBTOTAL(109,Tabla2[Saldo Disponible])</f>
        <v>3815280.0700000003</v>
      </c>
      <c r="AD180" s="150"/>
      <c r="AF180" s="148"/>
    </row>
    <row r="181" spans="2:37" x14ac:dyDescent="0.25">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E181" s="125"/>
      <c r="AG181" s="125"/>
      <c r="AH181" s="125"/>
      <c r="AI181" s="125"/>
      <c r="AJ181" s="125"/>
      <c r="AK181" s="125"/>
    </row>
    <row r="182" spans="2:37" x14ac:dyDescent="0.25">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E182" s="125"/>
      <c r="AG182" s="125"/>
      <c r="AH182" s="125"/>
      <c r="AI182" s="125"/>
      <c r="AJ182" s="125"/>
      <c r="AK182" s="125"/>
    </row>
    <row r="183" spans="2:37" x14ac:dyDescent="0.25">
      <c r="I183" s="151"/>
      <c r="J183" s="151"/>
      <c r="K183" s="151"/>
      <c r="L183" s="151"/>
      <c r="M183" s="151"/>
      <c r="N183" s="151"/>
      <c r="O183" s="151"/>
      <c r="P183" s="151"/>
      <c r="Q183" s="151"/>
      <c r="R183" s="151"/>
      <c r="S183" s="151"/>
      <c r="T183" s="151"/>
      <c r="U183" s="151"/>
      <c r="V183" s="151"/>
      <c r="W183" s="151"/>
      <c r="X183" s="151"/>
      <c r="Y183" s="151">
        <v>45988589.68</v>
      </c>
      <c r="Z183" s="151" t="s">
        <v>1418</v>
      </c>
      <c r="AA183" s="151"/>
      <c r="AB183" s="151"/>
      <c r="AC183" s="151"/>
      <c r="AE183" s="125"/>
      <c r="AG183" s="125"/>
      <c r="AH183" s="125"/>
      <c r="AI183" s="125"/>
      <c r="AJ183" s="125"/>
      <c r="AK183" s="125"/>
    </row>
    <row r="184" spans="2:37" x14ac:dyDescent="0.25">
      <c r="I184" s="151"/>
      <c r="J184" s="151"/>
      <c r="K184" s="151"/>
      <c r="L184" s="151"/>
      <c r="M184" s="151"/>
      <c r="N184" s="151"/>
      <c r="O184" s="151"/>
      <c r="P184" s="151"/>
      <c r="Q184" s="151"/>
      <c r="R184" s="151"/>
      <c r="S184" s="151"/>
      <c r="T184" s="151"/>
      <c r="U184" s="151"/>
      <c r="V184" s="151"/>
      <c r="W184" s="151"/>
      <c r="X184" s="151"/>
      <c r="Y184" s="151">
        <v>14271811.5</v>
      </c>
      <c r="Z184" s="151" t="s">
        <v>1419</v>
      </c>
      <c r="AA184" s="151"/>
      <c r="AB184" s="151"/>
      <c r="AC184" s="151"/>
      <c r="AE184" s="125"/>
      <c r="AG184" s="125"/>
      <c r="AH184" s="125"/>
      <c r="AI184" s="125"/>
      <c r="AJ184" s="125"/>
      <c r="AK184" s="125"/>
    </row>
    <row r="185" spans="2:37" x14ac:dyDescent="0.25">
      <c r="I185" s="151"/>
      <c r="J185" s="151"/>
      <c r="K185" s="151"/>
      <c r="L185" s="151"/>
      <c r="M185" s="151"/>
      <c r="N185" s="151"/>
      <c r="O185" s="151"/>
      <c r="P185" s="151"/>
      <c r="Q185" s="151"/>
      <c r="R185" s="151"/>
      <c r="S185" s="151"/>
      <c r="T185" s="151"/>
      <c r="U185" s="151"/>
      <c r="V185" s="151"/>
      <c r="W185" s="151"/>
      <c r="X185" s="151"/>
      <c r="Y185" s="151">
        <f>SUM(Y183:Y184)</f>
        <v>60260401.18</v>
      </c>
      <c r="Z185" s="151"/>
      <c r="AA185" s="151"/>
      <c r="AB185" s="151"/>
      <c r="AC185" s="151"/>
      <c r="AE185" s="125"/>
      <c r="AG185" s="125"/>
      <c r="AH185" s="125"/>
      <c r="AI185" s="125"/>
      <c r="AJ185" s="125"/>
      <c r="AK185" s="125"/>
    </row>
    <row r="186" spans="2:37" x14ac:dyDescent="0.25">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E186" s="125"/>
      <c r="AG186" s="125"/>
      <c r="AH186" s="125"/>
      <c r="AI186" s="125"/>
      <c r="AJ186" s="125"/>
      <c r="AK186" s="125"/>
    </row>
    <row r="187" spans="2:37" x14ac:dyDescent="0.25">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3"/>
      <c r="AE187" s="125"/>
      <c r="AG187" s="125"/>
      <c r="AH187" s="125"/>
      <c r="AI187" s="125"/>
      <c r="AJ187" s="125"/>
      <c r="AK187" s="125"/>
    </row>
    <row r="188" spans="2:37" x14ac:dyDescent="0.25">
      <c r="I188" s="154"/>
      <c r="J188" s="154"/>
      <c r="K188" s="154"/>
      <c r="L188" s="154"/>
      <c r="M188" s="154"/>
      <c r="N188" s="151"/>
      <c r="O188" s="154"/>
      <c r="P188" s="154"/>
      <c r="Q188" s="154"/>
      <c r="R188" s="154"/>
      <c r="S188" s="154"/>
      <c r="T188" s="154"/>
      <c r="U188" s="154"/>
      <c r="V188" s="154"/>
      <c r="W188" s="154"/>
      <c r="X188" s="154"/>
      <c r="Y188" s="154"/>
      <c r="Z188" s="154"/>
      <c r="AA188" s="154"/>
      <c r="AB188" s="154"/>
      <c r="AC188" s="154"/>
      <c r="AE188" s="125"/>
      <c r="AG188" s="125"/>
      <c r="AH188" s="125"/>
      <c r="AI188" s="125"/>
      <c r="AJ188" s="125"/>
      <c r="AK188" s="125"/>
    </row>
    <row r="189" spans="2:37" x14ac:dyDescent="0.25">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E189" s="125"/>
      <c r="AG189" s="125"/>
      <c r="AH189" s="125"/>
      <c r="AI189" s="125"/>
      <c r="AJ189" s="125"/>
      <c r="AK189" s="125"/>
    </row>
    <row r="190" spans="2:37" x14ac:dyDescent="0.25">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5"/>
      <c r="AE190" s="125"/>
      <c r="AG190" s="125"/>
      <c r="AH190" s="125"/>
      <c r="AI190" s="125"/>
      <c r="AJ190" s="125"/>
      <c r="AK190" s="125"/>
    </row>
    <row r="191" spans="2:37" x14ac:dyDescent="0.25">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E191" s="125"/>
      <c r="AG191" s="125"/>
      <c r="AH191" s="125"/>
      <c r="AI191" s="125"/>
      <c r="AJ191" s="125"/>
      <c r="AK191" s="125"/>
    </row>
    <row r="192" spans="2:37" x14ac:dyDescent="0.25">
      <c r="AE192" s="125"/>
      <c r="AG192" s="125"/>
      <c r="AH192" s="125"/>
      <c r="AI192" s="125"/>
      <c r="AJ192" s="125"/>
      <c r="AK192" s="125"/>
    </row>
    <row r="193" spans="31:37" x14ac:dyDescent="0.25">
      <c r="AE193" s="125"/>
      <c r="AG193" s="125"/>
      <c r="AH193" s="125"/>
      <c r="AI193" s="125"/>
      <c r="AJ193" s="125"/>
      <c r="AK193" s="125"/>
    </row>
    <row r="194" spans="31:37" x14ac:dyDescent="0.25">
      <c r="AE194" s="125"/>
      <c r="AG194" s="125"/>
      <c r="AH194" s="125"/>
      <c r="AI194" s="125"/>
      <c r="AJ194" s="125"/>
      <c r="AK194" s="125"/>
    </row>
    <row r="195" spans="31:37" x14ac:dyDescent="0.25">
      <c r="AE195" s="125"/>
      <c r="AG195" s="125"/>
      <c r="AH195" s="125"/>
      <c r="AI195" s="125"/>
      <c r="AJ195" s="125"/>
      <c r="AK195" s="125"/>
    </row>
    <row r="196" spans="31:37" x14ac:dyDescent="0.25">
      <c r="AE196" s="125"/>
      <c r="AG196" s="125"/>
      <c r="AH196" s="125"/>
      <c r="AI196" s="125"/>
      <c r="AJ196" s="125"/>
      <c r="AK196" s="125"/>
    </row>
    <row r="197" spans="31:37" x14ac:dyDescent="0.25">
      <c r="AE197" s="125"/>
      <c r="AG197" s="125"/>
      <c r="AH197" s="125"/>
      <c r="AI197" s="125"/>
      <c r="AJ197" s="125"/>
      <c r="AK197" s="125"/>
    </row>
    <row r="198" spans="31:37" x14ac:dyDescent="0.25">
      <c r="AE198" s="125"/>
      <c r="AG198" s="125"/>
      <c r="AH198" s="125"/>
      <c r="AI198" s="125"/>
      <c r="AJ198" s="125"/>
      <c r="AK198" s="125"/>
    </row>
    <row r="199" spans="31:37" x14ac:dyDescent="0.25">
      <c r="AE199" s="125"/>
      <c r="AG199" s="125"/>
      <c r="AH199" s="125"/>
      <c r="AI199" s="125"/>
      <c r="AJ199" s="125"/>
      <c r="AK199" s="125"/>
    </row>
    <row r="200" spans="31:37" x14ac:dyDescent="0.25">
      <c r="AE200" s="125"/>
      <c r="AG200" s="125"/>
      <c r="AH200" s="125"/>
      <c r="AI200" s="125"/>
      <c r="AJ200" s="125"/>
      <c r="AK200" s="125"/>
    </row>
    <row r="201" spans="31:37" x14ac:dyDescent="0.25">
      <c r="AE201" s="125"/>
      <c r="AG201" s="125"/>
      <c r="AH201" s="125"/>
      <c r="AI201" s="125"/>
      <c r="AJ201" s="125"/>
      <c r="AK201" s="125"/>
    </row>
    <row r="202" spans="31:37" x14ac:dyDescent="0.25">
      <c r="AE202" s="125"/>
      <c r="AG202" s="125"/>
      <c r="AH202" s="125"/>
      <c r="AI202" s="125"/>
      <c r="AJ202" s="125"/>
      <c r="AK202" s="125"/>
    </row>
    <row r="203" spans="31:37" x14ac:dyDescent="0.25">
      <c r="AE203" s="125"/>
      <c r="AG203" s="125"/>
      <c r="AH203" s="125"/>
      <c r="AI203" s="125"/>
      <c r="AJ203" s="125"/>
      <c r="AK203" s="125"/>
    </row>
    <row r="204" spans="31:37" x14ac:dyDescent="0.25">
      <c r="AE204" s="125"/>
      <c r="AG204" s="125"/>
      <c r="AH204" s="125"/>
      <c r="AI204" s="125"/>
      <c r="AJ204" s="125"/>
      <c r="AK204" s="125"/>
    </row>
    <row r="205" spans="31:37" x14ac:dyDescent="0.25">
      <c r="AE205" s="125"/>
      <c r="AG205" s="125"/>
      <c r="AH205" s="125"/>
      <c r="AI205" s="125"/>
      <c r="AJ205" s="125"/>
      <c r="AK205" s="125"/>
    </row>
    <row r="206" spans="31:37" x14ac:dyDescent="0.25">
      <c r="AE206" s="125"/>
      <c r="AG206" s="125"/>
      <c r="AH206" s="125"/>
      <c r="AI206" s="125"/>
      <c r="AJ206" s="125"/>
      <c r="AK206" s="125"/>
    </row>
    <row r="207" spans="31:37" x14ac:dyDescent="0.25">
      <c r="AE207" s="125"/>
      <c r="AG207" s="125"/>
      <c r="AH207" s="125"/>
      <c r="AI207" s="125"/>
      <c r="AJ207" s="125"/>
      <c r="AK207" s="125"/>
    </row>
    <row r="208" spans="31:37" x14ac:dyDescent="0.25">
      <c r="AE208" s="125"/>
      <c r="AG208" s="125"/>
      <c r="AH208" s="125"/>
      <c r="AI208" s="125"/>
      <c r="AJ208" s="125"/>
      <c r="AK208" s="125"/>
    </row>
    <row r="209" spans="31:37" x14ac:dyDescent="0.25">
      <c r="AE209" s="125"/>
      <c r="AG209" s="125"/>
      <c r="AH209" s="125"/>
      <c r="AI209" s="125"/>
      <c r="AJ209" s="125"/>
      <c r="AK209" s="125"/>
    </row>
    <row r="210" spans="31:37" x14ac:dyDescent="0.25">
      <c r="AE210" s="125"/>
      <c r="AG210" s="125"/>
      <c r="AH210" s="125"/>
      <c r="AI210" s="125"/>
      <c r="AJ210" s="125"/>
      <c r="AK210" s="125"/>
    </row>
    <row r="211" spans="31:37" x14ac:dyDescent="0.25">
      <c r="AE211" s="125"/>
      <c r="AG211" s="125"/>
      <c r="AH211" s="125"/>
      <c r="AI211" s="125"/>
      <c r="AJ211" s="125"/>
      <c r="AK211" s="125"/>
    </row>
    <row r="212" spans="31:37" x14ac:dyDescent="0.25">
      <c r="AE212" s="125"/>
      <c r="AG212" s="125"/>
      <c r="AH212" s="125"/>
      <c r="AI212" s="125"/>
      <c r="AJ212" s="125"/>
      <c r="AK212" s="125"/>
    </row>
    <row r="213" spans="31:37" x14ac:dyDescent="0.25">
      <c r="AE213" s="125"/>
      <c r="AG213" s="125"/>
      <c r="AH213" s="125"/>
      <c r="AI213" s="125"/>
      <c r="AJ213" s="125"/>
      <c r="AK213" s="125"/>
    </row>
    <row r="214" spans="31:37" x14ac:dyDescent="0.25">
      <c r="AE214" s="125"/>
      <c r="AG214" s="125"/>
      <c r="AH214" s="125"/>
      <c r="AI214" s="125"/>
      <c r="AJ214" s="125"/>
      <c r="AK214" s="125"/>
    </row>
    <row r="215" spans="31:37" x14ac:dyDescent="0.25">
      <c r="AE215" s="125"/>
      <c r="AG215" s="125"/>
      <c r="AH215" s="125"/>
      <c r="AI215" s="125"/>
      <c r="AJ215" s="125"/>
      <c r="AK215" s="125"/>
    </row>
    <row r="216" spans="31:37" x14ac:dyDescent="0.25">
      <c r="AE216" s="125"/>
      <c r="AG216" s="125"/>
      <c r="AH216" s="125"/>
      <c r="AI216" s="125"/>
      <c r="AJ216" s="125"/>
      <c r="AK216" s="125"/>
    </row>
    <row r="217" spans="31:37" x14ac:dyDescent="0.25">
      <c r="AE217" s="125"/>
      <c r="AG217" s="125"/>
      <c r="AH217" s="125"/>
      <c r="AI217" s="125"/>
      <c r="AJ217" s="125"/>
      <c r="AK217" s="125"/>
    </row>
    <row r="218" spans="31:37" x14ac:dyDescent="0.25">
      <c r="AE218" s="125"/>
      <c r="AG218" s="125"/>
      <c r="AH218" s="125"/>
      <c r="AI218" s="125"/>
      <c r="AJ218" s="125"/>
      <c r="AK218" s="125"/>
    </row>
    <row r="219" spans="31:37" x14ac:dyDescent="0.25">
      <c r="AE219" s="125"/>
      <c r="AG219" s="125"/>
      <c r="AH219" s="125"/>
      <c r="AI219" s="125"/>
      <c r="AJ219" s="125"/>
      <c r="AK219" s="125"/>
    </row>
    <row r="220" spans="31:37" x14ac:dyDescent="0.25">
      <c r="AE220" s="125"/>
      <c r="AG220" s="125"/>
      <c r="AH220" s="125"/>
      <c r="AI220" s="125"/>
      <c r="AJ220" s="125"/>
      <c r="AK220" s="125"/>
    </row>
    <row r="221" spans="31:37" x14ac:dyDescent="0.25">
      <c r="AE221" s="125"/>
      <c r="AG221" s="125"/>
      <c r="AH221" s="125"/>
      <c r="AI221" s="125"/>
      <c r="AJ221" s="125"/>
      <c r="AK221" s="125"/>
    </row>
    <row r="222" spans="31:37" x14ac:dyDescent="0.25">
      <c r="AE222" s="125"/>
      <c r="AG222" s="125"/>
      <c r="AH222" s="125"/>
      <c r="AI222" s="125"/>
      <c r="AJ222" s="125"/>
      <c r="AK222" s="125"/>
    </row>
    <row r="223" spans="31:37" x14ac:dyDescent="0.25">
      <c r="AE223" s="125"/>
      <c r="AG223" s="125"/>
      <c r="AH223" s="125"/>
      <c r="AI223" s="125"/>
      <c r="AJ223" s="125"/>
      <c r="AK223" s="125"/>
    </row>
    <row r="224" spans="31:37" x14ac:dyDescent="0.25">
      <c r="AE224" s="125"/>
      <c r="AG224" s="125"/>
      <c r="AH224" s="125"/>
      <c r="AI224" s="125"/>
      <c r="AJ224" s="125"/>
      <c r="AK224" s="125"/>
    </row>
    <row r="225" spans="31:37" x14ac:dyDescent="0.25">
      <c r="AE225" s="125"/>
      <c r="AG225" s="125"/>
      <c r="AH225" s="125"/>
      <c r="AI225" s="125"/>
      <c r="AJ225" s="125"/>
      <c r="AK225" s="125"/>
    </row>
    <row r="226" spans="31:37" x14ac:dyDescent="0.25">
      <c r="AE226" s="125"/>
      <c r="AG226" s="125"/>
      <c r="AH226" s="125"/>
      <c r="AI226" s="125"/>
      <c r="AJ226" s="125"/>
      <c r="AK226" s="125"/>
    </row>
    <row r="227" spans="31:37" x14ac:dyDescent="0.25">
      <c r="AE227" s="125"/>
      <c r="AG227" s="125"/>
      <c r="AH227" s="125"/>
      <c r="AI227" s="125"/>
      <c r="AJ227" s="125"/>
      <c r="AK227" s="125"/>
    </row>
    <row r="228" spans="31:37" x14ac:dyDescent="0.25">
      <c r="AE228" s="125"/>
      <c r="AG228" s="125"/>
      <c r="AH228" s="125"/>
      <c r="AI228" s="125"/>
      <c r="AJ228" s="125"/>
      <c r="AK228" s="125"/>
    </row>
    <row r="229" spans="31:37" x14ac:dyDescent="0.25">
      <c r="AE229" s="125"/>
      <c r="AG229" s="125"/>
      <c r="AH229" s="125"/>
      <c r="AI229" s="125"/>
      <c r="AJ229" s="125"/>
      <c r="AK229" s="125"/>
    </row>
    <row r="230" spans="31:37" x14ac:dyDescent="0.25">
      <c r="AE230" s="125"/>
      <c r="AG230" s="125"/>
      <c r="AH230" s="125"/>
      <c r="AI230" s="125"/>
      <c r="AJ230" s="125"/>
      <c r="AK230" s="125"/>
    </row>
    <row r="231" spans="31:37" x14ac:dyDescent="0.25">
      <c r="AE231" s="125"/>
      <c r="AG231" s="125"/>
      <c r="AH231" s="125"/>
      <c r="AI231" s="125"/>
      <c r="AJ231" s="125"/>
      <c r="AK231" s="125"/>
    </row>
    <row r="232" spans="31:37" x14ac:dyDescent="0.25">
      <c r="AE232" s="125"/>
      <c r="AG232" s="125"/>
      <c r="AH232" s="125"/>
      <c r="AI232" s="125"/>
      <c r="AJ232" s="125"/>
      <c r="AK232" s="125"/>
    </row>
    <row r="233" spans="31:37" x14ac:dyDescent="0.25">
      <c r="AE233" s="125"/>
      <c r="AG233" s="125"/>
      <c r="AH233" s="125"/>
      <c r="AI233" s="125"/>
      <c r="AJ233" s="125"/>
      <c r="AK233" s="125"/>
    </row>
    <row r="234" spans="31:37" x14ac:dyDescent="0.25">
      <c r="AE234" s="125"/>
      <c r="AG234" s="125"/>
      <c r="AH234" s="125"/>
      <c r="AI234" s="125"/>
      <c r="AJ234" s="125"/>
      <c r="AK234" s="125"/>
    </row>
    <row r="235" spans="31:37" x14ac:dyDescent="0.25">
      <c r="AE235" s="125"/>
      <c r="AG235" s="125"/>
      <c r="AH235" s="125"/>
      <c r="AI235" s="125"/>
      <c r="AJ235" s="125"/>
      <c r="AK235" s="125"/>
    </row>
    <row r="236" spans="31:37" x14ac:dyDescent="0.25">
      <c r="AE236" s="125"/>
      <c r="AG236" s="125"/>
      <c r="AH236" s="125"/>
      <c r="AI236" s="125"/>
      <c r="AJ236" s="125"/>
      <c r="AK236" s="125"/>
    </row>
    <row r="237" spans="31:37" x14ac:dyDescent="0.25">
      <c r="AE237" s="125"/>
      <c r="AG237" s="125"/>
      <c r="AH237" s="125"/>
      <c r="AI237" s="125"/>
      <c r="AJ237" s="125"/>
      <c r="AK237" s="125"/>
    </row>
    <row r="238" spans="31:37" x14ac:dyDescent="0.25">
      <c r="AE238" s="125"/>
      <c r="AG238" s="125"/>
      <c r="AH238" s="125"/>
      <c r="AI238" s="125"/>
      <c r="AJ238" s="125"/>
      <c r="AK238" s="125"/>
    </row>
    <row r="239" spans="31:37" x14ac:dyDescent="0.25">
      <c r="AE239" s="125"/>
      <c r="AG239" s="125"/>
      <c r="AH239" s="125"/>
      <c r="AI239" s="125"/>
      <c r="AJ239" s="125"/>
      <c r="AK239" s="125"/>
    </row>
    <row r="240" spans="31:37" x14ac:dyDescent="0.25">
      <c r="AE240" s="125"/>
      <c r="AG240" s="125"/>
      <c r="AH240" s="125"/>
      <c r="AI240" s="125"/>
      <c r="AJ240" s="125"/>
      <c r="AK240" s="125"/>
    </row>
    <row r="241" spans="31:37" x14ac:dyDescent="0.25">
      <c r="AE241" s="125"/>
      <c r="AG241" s="125"/>
      <c r="AH241" s="125"/>
      <c r="AI241" s="125"/>
      <c r="AJ241" s="125"/>
      <c r="AK241" s="125"/>
    </row>
    <row r="242" spans="31:37" x14ac:dyDescent="0.25">
      <c r="AE242" s="125"/>
      <c r="AG242" s="125"/>
      <c r="AH242" s="125"/>
      <c r="AI242" s="125"/>
      <c r="AJ242" s="125"/>
      <c r="AK242" s="125"/>
    </row>
    <row r="243" spans="31:37" x14ac:dyDescent="0.25">
      <c r="AE243" s="125"/>
      <c r="AG243" s="125"/>
      <c r="AH243" s="125"/>
      <c r="AI243" s="125"/>
      <c r="AJ243" s="125"/>
      <c r="AK243" s="125"/>
    </row>
    <row r="244" spans="31:37" x14ac:dyDescent="0.25">
      <c r="AE244" s="125"/>
      <c r="AG244" s="125"/>
      <c r="AH244" s="125"/>
      <c r="AI244" s="125"/>
      <c r="AJ244" s="125"/>
      <c r="AK244" s="125"/>
    </row>
    <row r="245" spans="31:37" x14ac:dyDescent="0.25">
      <c r="AE245" s="125"/>
      <c r="AG245" s="125"/>
      <c r="AH245" s="125"/>
      <c r="AI245" s="125"/>
      <c r="AJ245" s="125"/>
      <c r="AK245" s="125"/>
    </row>
    <row r="246" spans="31:37" x14ac:dyDescent="0.25">
      <c r="AE246" s="125"/>
      <c r="AG246" s="125"/>
      <c r="AH246" s="125"/>
      <c r="AI246" s="125"/>
      <c r="AJ246" s="125"/>
      <c r="AK246" s="125"/>
    </row>
    <row r="247" spans="31:37" x14ac:dyDescent="0.25">
      <c r="AE247" s="125"/>
      <c r="AG247" s="125"/>
      <c r="AH247" s="125"/>
      <c r="AI247" s="125"/>
      <c r="AJ247" s="125"/>
      <c r="AK247" s="125"/>
    </row>
    <row r="248" spans="31:37" x14ac:dyDescent="0.25">
      <c r="AE248" s="125"/>
      <c r="AG248" s="125"/>
      <c r="AH248" s="125"/>
      <c r="AI248" s="125"/>
      <c r="AJ248" s="125"/>
      <c r="AK248" s="125"/>
    </row>
    <row r="249" spans="31:37" x14ac:dyDescent="0.25">
      <c r="AE249" s="125"/>
      <c r="AG249" s="125"/>
      <c r="AH249" s="125"/>
      <c r="AI249" s="125"/>
      <c r="AJ249" s="125"/>
      <c r="AK249" s="125"/>
    </row>
    <row r="250" spans="31:37" x14ac:dyDescent="0.25">
      <c r="AE250" s="125"/>
      <c r="AG250" s="125"/>
      <c r="AH250" s="125"/>
      <c r="AI250" s="125"/>
      <c r="AJ250" s="125"/>
      <c r="AK250" s="125"/>
    </row>
    <row r="251" spans="31:37" x14ac:dyDescent="0.25">
      <c r="AE251" s="125"/>
      <c r="AG251" s="125"/>
      <c r="AH251" s="125"/>
      <c r="AI251" s="125"/>
      <c r="AJ251" s="125"/>
      <c r="AK251" s="125"/>
    </row>
    <row r="252" spans="31:37" x14ac:dyDescent="0.25">
      <c r="AE252" s="125"/>
      <c r="AG252" s="125"/>
      <c r="AH252" s="125"/>
      <c r="AI252" s="125"/>
      <c r="AJ252" s="125"/>
      <c r="AK252" s="125"/>
    </row>
    <row r="253" spans="31:37" x14ac:dyDescent="0.25">
      <c r="AE253" s="125"/>
      <c r="AG253" s="125"/>
      <c r="AH253" s="125"/>
      <c r="AI253" s="125"/>
      <c r="AJ253" s="125"/>
      <c r="AK253" s="125"/>
    </row>
    <row r="254" spans="31:37" x14ac:dyDescent="0.25">
      <c r="AE254" s="125"/>
      <c r="AG254" s="125"/>
      <c r="AH254" s="125"/>
      <c r="AI254" s="125"/>
      <c r="AJ254" s="125"/>
      <c r="AK254" s="125"/>
    </row>
    <row r="255" spans="31:37" x14ac:dyDescent="0.25">
      <c r="AE255" s="125"/>
      <c r="AG255" s="125"/>
      <c r="AH255" s="125"/>
      <c r="AI255" s="125"/>
      <c r="AJ255" s="125"/>
      <c r="AK255" s="125"/>
    </row>
    <row r="256" spans="31:37" x14ac:dyDescent="0.25">
      <c r="AE256" s="125"/>
      <c r="AG256" s="125"/>
      <c r="AH256" s="125"/>
      <c r="AI256" s="125"/>
      <c r="AJ256" s="125"/>
      <c r="AK256" s="125"/>
    </row>
    <row r="257" spans="31:37" x14ac:dyDescent="0.25">
      <c r="AE257" s="125"/>
      <c r="AG257" s="125"/>
      <c r="AH257" s="125"/>
      <c r="AI257" s="125"/>
      <c r="AJ257" s="125"/>
      <c r="AK257" s="125"/>
    </row>
    <row r="258" spans="31:37" x14ac:dyDescent="0.25">
      <c r="AE258" s="125"/>
      <c r="AG258" s="125"/>
      <c r="AH258" s="125"/>
      <c r="AI258" s="125"/>
      <c r="AJ258" s="125"/>
      <c r="AK258" s="125"/>
    </row>
    <row r="259" spans="31:37" x14ac:dyDescent="0.25">
      <c r="AE259" s="125"/>
      <c r="AG259" s="125"/>
      <c r="AH259" s="125"/>
      <c r="AI259" s="125"/>
      <c r="AJ259" s="125"/>
      <c r="AK259" s="125"/>
    </row>
    <row r="260" spans="31:37" x14ac:dyDescent="0.25">
      <c r="AE260" s="125"/>
      <c r="AG260" s="125"/>
      <c r="AH260" s="125"/>
      <c r="AI260" s="125"/>
      <c r="AJ260" s="125"/>
      <c r="AK260" s="125"/>
    </row>
    <row r="261" spans="31:37" x14ac:dyDescent="0.25">
      <c r="AE261" s="125"/>
      <c r="AG261" s="125"/>
      <c r="AH261" s="125"/>
      <c r="AI261" s="125"/>
      <c r="AJ261" s="125"/>
      <c r="AK261" s="125"/>
    </row>
    <row r="262" spans="31:37" x14ac:dyDescent="0.25">
      <c r="AE262" s="125"/>
      <c r="AG262" s="125"/>
      <c r="AH262" s="125"/>
      <c r="AI262" s="125"/>
      <c r="AJ262" s="125"/>
      <c r="AK262" s="125"/>
    </row>
    <row r="263" spans="31:37" x14ac:dyDescent="0.25">
      <c r="AE263" s="125"/>
      <c r="AG263" s="125"/>
      <c r="AH263" s="125"/>
      <c r="AI263" s="125"/>
      <c r="AJ263" s="125"/>
      <c r="AK263" s="125"/>
    </row>
    <row r="264" spans="31:37" x14ac:dyDescent="0.25">
      <c r="AE264" s="125"/>
      <c r="AG264" s="125"/>
      <c r="AH264" s="125"/>
      <c r="AI264" s="125"/>
      <c r="AJ264" s="125"/>
      <c r="AK264" s="125"/>
    </row>
    <row r="265" spans="31:37" x14ac:dyDescent="0.25">
      <c r="AE265" s="125"/>
      <c r="AG265" s="125"/>
      <c r="AH265" s="125"/>
      <c r="AI265" s="125"/>
      <c r="AJ265" s="125"/>
      <c r="AK265" s="125"/>
    </row>
    <row r="266" spans="31:37" x14ac:dyDescent="0.25">
      <c r="AE266" s="125"/>
      <c r="AG266" s="125"/>
      <c r="AH266" s="125"/>
      <c r="AI266" s="125"/>
      <c r="AJ266" s="125"/>
      <c r="AK266" s="125"/>
    </row>
    <row r="267" spans="31:37" x14ac:dyDescent="0.25">
      <c r="AE267" s="125"/>
      <c r="AG267" s="125"/>
      <c r="AH267" s="125"/>
      <c r="AI267" s="125"/>
      <c r="AJ267" s="125"/>
      <c r="AK267" s="125"/>
    </row>
    <row r="268" spans="31:37" x14ac:dyDescent="0.25">
      <c r="AE268" s="125"/>
      <c r="AG268" s="125"/>
      <c r="AH268" s="125"/>
      <c r="AI268" s="125"/>
      <c r="AJ268" s="125"/>
      <c r="AK268" s="125"/>
    </row>
    <row r="269" spans="31:37" x14ac:dyDescent="0.25">
      <c r="AE269" s="125"/>
      <c r="AG269" s="125"/>
      <c r="AH269" s="125"/>
      <c r="AI269" s="125"/>
      <c r="AJ269" s="125"/>
      <c r="AK269" s="125"/>
    </row>
    <row r="270" spans="31:37" x14ac:dyDescent="0.25">
      <c r="AE270" s="125"/>
      <c r="AG270" s="125"/>
      <c r="AH270" s="125"/>
      <c r="AI270" s="125"/>
      <c r="AJ270" s="125"/>
      <c r="AK270" s="125"/>
    </row>
    <row r="271" spans="31:37" x14ac:dyDescent="0.25">
      <c r="AE271" s="125"/>
      <c r="AG271" s="125"/>
      <c r="AH271" s="125"/>
      <c r="AI271" s="125"/>
      <c r="AJ271" s="125"/>
      <c r="AK271" s="125"/>
    </row>
    <row r="272" spans="31:37" x14ac:dyDescent="0.25">
      <c r="AE272" s="125"/>
      <c r="AG272" s="125"/>
      <c r="AH272" s="125"/>
      <c r="AI272" s="125"/>
      <c r="AJ272" s="125"/>
      <c r="AK272" s="125"/>
    </row>
    <row r="273" spans="31:37" x14ac:dyDescent="0.25">
      <c r="AE273" s="125"/>
      <c r="AG273" s="125"/>
      <c r="AH273" s="125"/>
      <c r="AI273" s="125"/>
      <c r="AJ273" s="125"/>
      <c r="AK273" s="125"/>
    </row>
    <row r="274" spans="31:37" x14ac:dyDescent="0.25">
      <c r="AE274" s="125"/>
      <c r="AG274" s="125"/>
      <c r="AH274" s="125"/>
      <c r="AI274" s="125"/>
      <c r="AJ274" s="125"/>
      <c r="AK274" s="125"/>
    </row>
    <row r="275" spans="31:37" x14ac:dyDescent="0.25">
      <c r="AE275" s="125"/>
      <c r="AG275" s="125"/>
      <c r="AH275" s="125"/>
      <c r="AI275" s="125"/>
      <c r="AJ275" s="125"/>
      <c r="AK275" s="125"/>
    </row>
    <row r="276" spans="31:37" x14ac:dyDescent="0.25">
      <c r="AE276" s="125"/>
      <c r="AG276" s="125"/>
      <c r="AH276" s="125"/>
      <c r="AI276" s="125"/>
      <c r="AJ276" s="125"/>
      <c r="AK276" s="125"/>
    </row>
    <row r="277" spans="31:37" x14ac:dyDescent="0.25">
      <c r="AE277" s="125"/>
      <c r="AG277" s="125"/>
      <c r="AH277" s="125"/>
      <c r="AI277" s="125"/>
      <c r="AJ277" s="125"/>
      <c r="AK277" s="125"/>
    </row>
    <row r="278" spans="31:37" x14ac:dyDescent="0.25">
      <c r="AE278" s="125"/>
      <c r="AG278" s="125"/>
      <c r="AH278" s="125"/>
      <c r="AI278" s="125"/>
      <c r="AJ278" s="125"/>
      <c r="AK278" s="125"/>
    </row>
    <row r="279" spans="31:37" x14ac:dyDescent="0.25">
      <c r="AE279" s="125"/>
      <c r="AG279" s="125"/>
      <c r="AH279" s="125"/>
      <c r="AI279" s="125"/>
      <c r="AJ279" s="125"/>
      <c r="AK279" s="125"/>
    </row>
    <row r="280" spans="31:37" x14ac:dyDescent="0.25">
      <c r="AE280" s="125"/>
      <c r="AG280" s="125"/>
      <c r="AH280" s="125"/>
      <c r="AI280" s="125"/>
      <c r="AJ280" s="125"/>
      <c r="AK280" s="125"/>
    </row>
    <row r="281" spans="31:37" x14ac:dyDescent="0.25">
      <c r="AE281" s="125"/>
      <c r="AG281" s="125"/>
      <c r="AH281" s="125"/>
      <c r="AI281" s="125"/>
      <c r="AJ281" s="125"/>
      <c r="AK281" s="125"/>
    </row>
    <row r="282" spans="31:37" x14ac:dyDescent="0.25">
      <c r="AE282" s="125"/>
      <c r="AG282" s="125"/>
      <c r="AH282" s="125"/>
      <c r="AI282" s="125"/>
      <c r="AJ282" s="125"/>
      <c r="AK282" s="125"/>
    </row>
    <row r="283" spans="31:37" x14ac:dyDescent="0.25">
      <c r="AE283" s="125"/>
      <c r="AG283" s="125"/>
      <c r="AH283" s="125"/>
      <c r="AI283" s="125"/>
      <c r="AJ283" s="125"/>
      <c r="AK283" s="125"/>
    </row>
    <row r="284" spans="31:37" x14ac:dyDescent="0.25">
      <c r="AE284" s="125"/>
      <c r="AG284" s="125"/>
      <c r="AH284" s="125"/>
      <c r="AI284" s="125"/>
      <c r="AJ284" s="125"/>
      <c r="AK284" s="125"/>
    </row>
    <row r="285" spans="31:37" x14ac:dyDescent="0.25">
      <c r="AE285" s="125"/>
      <c r="AG285" s="125"/>
      <c r="AH285" s="125"/>
      <c r="AI285" s="125"/>
      <c r="AJ285" s="125"/>
      <c r="AK285" s="125"/>
    </row>
    <row r="286" spans="31:37" x14ac:dyDescent="0.25">
      <c r="AE286" s="125"/>
      <c r="AG286" s="125"/>
      <c r="AH286" s="125"/>
      <c r="AI286" s="125"/>
      <c r="AJ286" s="125"/>
      <c r="AK286" s="125"/>
    </row>
    <row r="287" spans="31:37" x14ac:dyDescent="0.25">
      <c r="AE287" s="125"/>
      <c r="AG287" s="125"/>
      <c r="AH287" s="125"/>
      <c r="AI287" s="125"/>
      <c r="AJ287" s="125"/>
      <c r="AK287" s="125"/>
    </row>
    <row r="288" spans="31:37" x14ac:dyDescent="0.25">
      <c r="AE288" s="125"/>
      <c r="AG288" s="125"/>
      <c r="AH288" s="125"/>
      <c r="AI288" s="125"/>
      <c r="AJ288" s="125"/>
      <c r="AK288" s="125"/>
    </row>
  </sheetData>
  <dataValidations count="5">
    <dataValidation type="list" allowBlank="1" showInputMessage="1" showErrorMessage="1" sqref="E79:E88 E92:E179 E4:E77">
      <formula1>COLABORADOR</formula1>
    </dataValidation>
    <dataValidation type="list" showInputMessage="1" showErrorMessage="1" sqref="G4:G179">
      <formula1>PARTIDAS</formula1>
    </dataValidation>
    <dataValidation type="list" allowBlank="1" showInputMessage="1" showErrorMessage="1" sqref="AF4:AF179">
      <formula1>FUENTE</formula1>
    </dataValidation>
    <dataValidation type="list" allowBlank="1" showInputMessage="1" showErrorMessage="1" sqref="B4:B179">
      <formula1>UNIDAD</formula1>
    </dataValidation>
    <dataValidation type="list" allowBlank="1" showInputMessage="1" showErrorMessage="1" sqref="H4:H179">
      <formula1>INDIRECT(G4)</formula1>
    </dataValidation>
  </dataValidations>
  <pageMargins left="0.23622047244094491" right="0.23622047244094491" top="0.74803149606299213" bottom="0.74803149606299213" header="0.31496062992125984" footer="0.31496062992125984"/>
  <pageSetup scale="6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7"/>
  <sheetViews>
    <sheetView showGridLines="0" tabSelected="1" topLeftCell="A59" zoomScale="90" zoomScaleNormal="90" workbookViewId="0">
      <selection activeCell="H70" sqref="H70"/>
    </sheetView>
  </sheetViews>
  <sheetFormatPr baseColWidth="10" defaultRowHeight="14.25" x14ac:dyDescent="0.2"/>
  <cols>
    <col min="1" max="1" width="48" style="446" customWidth="1"/>
    <col min="2" max="2" width="21.5703125" style="446" customWidth="1"/>
    <col min="3" max="3" width="18.5703125" style="483" customWidth="1"/>
    <col min="4" max="4" width="20.28515625" style="483" bestFit="1" customWidth="1"/>
    <col min="5" max="5" width="20.28515625" style="483" customWidth="1"/>
    <col min="6" max="6" width="17.7109375" style="446" customWidth="1"/>
    <col min="7" max="7" width="20.28515625" style="483" bestFit="1" customWidth="1"/>
    <col min="8" max="8" width="20" style="446" customWidth="1"/>
    <col min="9" max="9" width="18.7109375" style="446" customWidth="1"/>
    <col min="10" max="16384" width="11.42578125" style="446"/>
  </cols>
  <sheetData>
    <row r="1" spans="1:16383" ht="18" x14ac:dyDescent="0.25">
      <c r="A1" s="528" t="s">
        <v>1286</v>
      </c>
      <c r="F1" s="534"/>
      <c r="G1" s="519"/>
      <c r="H1" s="513"/>
    </row>
    <row r="2" spans="1:16383" x14ac:dyDescent="0.2">
      <c r="F2" s="513"/>
      <c r="G2" s="519"/>
      <c r="H2" s="513"/>
    </row>
    <row r="3" spans="1:16383" ht="15" x14ac:dyDescent="0.25">
      <c r="A3" s="507"/>
      <c r="B3" s="508"/>
      <c r="C3" s="509"/>
      <c r="D3" s="475"/>
      <c r="E3" s="475"/>
      <c r="F3" s="661"/>
      <c r="G3" s="661"/>
      <c r="H3" s="661"/>
      <c r="I3" s="526"/>
      <c r="J3" s="526"/>
      <c r="K3" s="526"/>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7"/>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7"/>
      <c r="DY3" s="657"/>
      <c r="DZ3" s="657"/>
      <c r="EA3" s="657"/>
      <c r="EB3" s="657"/>
      <c r="EC3" s="657"/>
      <c r="ED3" s="657"/>
      <c r="EE3" s="657"/>
      <c r="EF3" s="657"/>
      <c r="EG3" s="657"/>
      <c r="EH3" s="657"/>
      <c r="EI3" s="657"/>
      <c r="EJ3" s="657"/>
      <c r="EK3" s="657"/>
      <c r="EL3" s="657"/>
      <c r="EM3" s="657"/>
      <c r="EN3" s="657"/>
      <c r="EO3" s="657"/>
      <c r="EP3" s="657"/>
      <c r="EQ3" s="657"/>
      <c r="ER3" s="657"/>
      <c r="ES3" s="657"/>
      <c r="ET3" s="657"/>
      <c r="EU3" s="657"/>
      <c r="EV3" s="657"/>
      <c r="EW3" s="657"/>
      <c r="EX3" s="657"/>
      <c r="EY3" s="657"/>
      <c r="EZ3" s="657"/>
      <c r="FA3" s="657"/>
      <c r="FB3" s="657"/>
      <c r="FC3" s="657"/>
      <c r="FD3" s="657"/>
      <c r="FE3" s="657"/>
      <c r="FF3" s="657"/>
      <c r="FG3" s="657"/>
      <c r="FH3" s="657"/>
      <c r="FI3" s="657"/>
      <c r="FJ3" s="657"/>
      <c r="FK3" s="657"/>
      <c r="FL3" s="657"/>
      <c r="FM3" s="657"/>
      <c r="FN3" s="657"/>
      <c r="FO3" s="657"/>
      <c r="FP3" s="657"/>
      <c r="FQ3" s="657"/>
      <c r="FR3" s="657"/>
      <c r="FS3" s="657"/>
      <c r="FT3" s="657"/>
      <c r="FU3" s="657"/>
      <c r="FV3" s="657"/>
      <c r="FW3" s="657"/>
      <c r="FX3" s="657"/>
      <c r="FY3" s="657"/>
      <c r="FZ3" s="657"/>
      <c r="GA3" s="657"/>
      <c r="GB3" s="657"/>
      <c r="GC3" s="657"/>
      <c r="GD3" s="657"/>
      <c r="GE3" s="657"/>
      <c r="GF3" s="657"/>
      <c r="GG3" s="657"/>
      <c r="GH3" s="657"/>
      <c r="GI3" s="657"/>
      <c r="GJ3" s="657"/>
      <c r="GK3" s="657"/>
      <c r="GL3" s="657"/>
      <c r="GM3" s="657"/>
      <c r="GN3" s="657"/>
      <c r="GO3" s="657"/>
      <c r="GP3" s="657"/>
      <c r="GQ3" s="657"/>
      <c r="GR3" s="657"/>
      <c r="GS3" s="657"/>
      <c r="GT3" s="657"/>
      <c r="GU3" s="657"/>
      <c r="GV3" s="657"/>
      <c r="GW3" s="657"/>
      <c r="GX3" s="657"/>
      <c r="GY3" s="657"/>
      <c r="GZ3" s="657"/>
      <c r="HA3" s="657"/>
      <c r="HB3" s="657"/>
      <c r="HC3" s="657"/>
      <c r="HD3" s="657"/>
      <c r="HE3" s="657"/>
      <c r="HF3" s="657"/>
      <c r="HG3" s="657"/>
      <c r="HH3" s="657"/>
      <c r="HI3" s="657"/>
      <c r="HJ3" s="657"/>
      <c r="HK3" s="657"/>
      <c r="HL3" s="657"/>
      <c r="HM3" s="657"/>
      <c r="HN3" s="657"/>
      <c r="HO3" s="657"/>
      <c r="HP3" s="657"/>
      <c r="HQ3" s="657"/>
      <c r="HR3" s="657"/>
      <c r="HS3" s="657"/>
      <c r="HT3" s="657"/>
      <c r="HU3" s="657"/>
      <c r="HV3" s="657"/>
      <c r="HW3" s="657"/>
      <c r="HX3" s="657"/>
      <c r="HY3" s="657"/>
      <c r="HZ3" s="657"/>
      <c r="IA3" s="657"/>
      <c r="IB3" s="657"/>
      <c r="IC3" s="657"/>
      <c r="ID3" s="657"/>
      <c r="IE3" s="657"/>
      <c r="IF3" s="657"/>
      <c r="IG3" s="657"/>
      <c r="IH3" s="657"/>
      <c r="II3" s="657"/>
      <c r="IJ3" s="657"/>
      <c r="IK3" s="657"/>
      <c r="IL3" s="657"/>
      <c r="IM3" s="657"/>
      <c r="IN3" s="657"/>
      <c r="IO3" s="657"/>
      <c r="IP3" s="657"/>
      <c r="IQ3" s="657"/>
      <c r="IR3" s="657"/>
      <c r="IS3" s="657"/>
      <c r="IT3" s="657"/>
      <c r="IU3" s="657"/>
      <c r="IV3" s="657"/>
      <c r="IW3" s="657"/>
      <c r="IX3" s="657"/>
      <c r="IY3" s="657"/>
      <c r="IZ3" s="657"/>
      <c r="JA3" s="657"/>
      <c r="JB3" s="657"/>
      <c r="JC3" s="657"/>
      <c r="JD3" s="657"/>
      <c r="JE3" s="657"/>
      <c r="JF3" s="657"/>
      <c r="JG3" s="657"/>
      <c r="JH3" s="657"/>
      <c r="JI3" s="657"/>
      <c r="JJ3" s="657"/>
      <c r="JK3" s="657"/>
      <c r="JL3" s="657"/>
      <c r="JM3" s="657"/>
      <c r="JN3" s="657"/>
      <c r="JO3" s="657"/>
      <c r="JP3" s="657"/>
      <c r="JQ3" s="657"/>
      <c r="JR3" s="657"/>
      <c r="JS3" s="657"/>
      <c r="JT3" s="657"/>
      <c r="JU3" s="657"/>
      <c r="JV3" s="657"/>
      <c r="JW3" s="657"/>
      <c r="JX3" s="657"/>
      <c r="JY3" s="657"/>
      <c r="JZ3" s="657"/>
      <c r="KA3" s="657"/>
      <c r="KB3" s="657"/>
      <c r="KC3" s="657"/>
      <c r="KD3" s="657"/>
      <c r="KE3" s="657"/>
      <c r="KF3" s="657"/>
      <c r="KG3" s="657"/>
      <c r="KH3" s="657"/>
      <c r="KI3" s="657"/>
      <c r="KJ3" s="657"/>
      <c r="KK3" s="657"/>
      <c r="KL3" s="657"/>
      <c r="KM3" s="657"/>
      <c r="KN3" s="657"/>
      <c r="KO3" s="657"/>
      <c r="KP3" s="657"/>
      <c r="KQ3" s="657"/>
      <c r="KR3" s="657"/>
      <c r="KS3" s="657"/>
      <c r="KT3" s="657"/>
      <c r="KU3" s="657"/>
      <c r="KV3" s="657"/>
      <c r="KW3" s="657"/>
      <c r="KX3" s="657"/>
      <c r="KY3" s="657"/>
      <c r="KZ3" s="657"/>
      <c r="LA3" s="657"/>
      <c r="LB3" s="657"/>
      <c r="LC3" s="657"/>
      <c r="LD3" s="657"/>
      <c r="LE3" s="657"/>
      <c r="LF3" s="657"/>
      <c r="LG3" s="657"/>
      <c r="LH3" s="657"/>
      <c r="LI3" s="657"/>
      <c r="LJ3" s="657"/>
      <c r="LK3" s="657"/>
      <c r="LL3" s="657"/>
      <c r="LM3" s="657"/>
      <c r="LN3" s="657"/>
      <c r="LO3" s="657"/>
      <c r="LP3" s="657"/>
      <c r="LQ3" s="657"/>
      <c r="LR3" s="657"/>
      <c r="LS3" s="657"/>
      <c r="LT3" s="657"/>
      <c r="LU3" s="657"/>
      <c r="LV3" s="657"/>
      <c r="LW3" s="657"/>
      <c r="LX3" s="657"/>
      <c r="LY3" s="657"/>
      <c r="LZ3" s="657"/>
      <c r="MA3" s="657"/>
      <c r="MB3" s="657"/>
      <c r="MC3" s="657"/>
      <c r="MD3" s="657"/>
      <c r="ME3" s="657"/>
      <c r="MF3" s="657"/>
      <c r="MG3" s="657"/>
      <c r="MH3" s="657"/>
      <c r="MI3" s="657"/>
      <c r="MJ3" s="657"/>
      <c r="MK3" s="657"/>
      <c r="ML3" s="657"/>
      <c r="MM3" s="657"/>
      <c r="MN3" s="657"/>
      <c r="MO3" s="657"/>
      <c r="MP3" s="657"/>
      <c r="MQ3" s="657"/>
      <c r="MR3" s="657"/>
      <c r="MS3" s="657"/>
      <c r="MT3" s="657"/>
      <c r="MU3" s="657"/>
      <c r="MV3" s="657"/>
      <c r="MW3" s="657"/>
      <c r="MX3" s="657"/>
      <c r="MY3" s="657"/>
      <c r="MZ3" s="657"/>
      <c r="NA3" s="657"/>
      <c r="NB3" s="657"/>
      <c r="NC3" s="657"/>
      <c r="ND3" s="657"/>
      <c r="NE3" s="657"/>
      <c r="NF3" s="657"/>
      <c r="NG3" s="657"/>
      <c r="NH3" s="657"/>
      <c r="NI3" s="657"/>
      <c r="NJ3" s="657"/>
      <c r="NK3" s="657"/>
      <c r="NL3" s="657"/>
      <c r="NM3" s="657"/>
      <c r="NN3" s="657"/>
      <c r="NO3" s="657"/>
      <c r="NP3" s="657"/>
      <c r="NQ3" s="657"/>
      <c r="NR3" s="657"/>
      <c r="NS3" s="657"/>
      <c r="NT3" s="657"/>
      <c r="NU3" s="657"/>
      <c r="NV3" s="657"/>
      <c r="NW3" s="657"/>
      <c r="NX3" s="657"/>
      <c r="NY3" s="657"/>
      <c r="NZ3" s="657"/>
      <c r="OA3" s="657"/>
      <c r="OB3" s="657"/>
      <c r="OC3" s="657"/>
      <c r="OD3" s="657"/>
      <c r="OE3" s="657"/>
      <c r="OF3" s="657"/>
      <c r="OG3" s="657"/>
      <c r="OH3" s="657"/>
      <c r="OI3" s="657"/>
      <c r="OJ3" s="657"/>
      <c r="OK3" s="657"/>
      <c r="OL3" s="657"/>
      <c r="OM3" s="657"/>
      <c r="ON3" s="657"/>
      <c r="OO3" s="657"/>
      <c r="OP3" s="657"/>
      <c r="OQ3" s="657"/>
      <c r="OR3" s="657"/>
      <c r="OS3" s="657"/>
      <c r="OT3" s="657"/>
      <c r="OU3" s="657"/>
      <c r="OV3" s="657"/>
      <c r="OW3" s="657"/>
      <c r="OX3" s="657"/>
      <c r="OY3" s="657"/>
      <c r="OZ3" s="657"/>
      <c r="PA3" s="657"/>
      <c r="PB3" s="657"/>
      <c r="PC3" s="657"/>
      <c r="PD3" s="657"/>
      <c r="PE3" s="657"/>
      <c r="PF3" s="657"/>
      <c r="PG3" s="657"/>
      <c r="PH3" s="657"/>
      <c r="PI3" s="657"/>
      <c r="PJ3" s="657"/>
      <c r="PK3" s="657"/>
      <c r="PL3" s="657"/>
      <c r="PM3" s="657"/>
      <c r="PN3" s="657"/>
      <c r="PO3" s="657"/>
      <c r="PP3" s="657"/>
      <c r="PQ3" s="657"/>
      <c r="PR3" s="657"/>
      <c r="PS3" s="657"/>
      <c r="PT3" s="657"/>
      <c r="PU3" s="657"/>
      <c r="PV3" s="657"/>
      <c r="PW3" s="657"/>
      <c r="PX3" s="657"/>
      <c r="PY3" s="657"/>
      <c r="PZ3" s="657"/>
      <c r="QA3" s="657"/>
      <c r="QB3" s="657"/>
      <c r="QC3" s="657"/>
      <c r="QD3" s="657"/>
      <c r="QE3" s="657"/>
      <c r="QF3" s="657"/>
      <c r="QG3" s="657"/>
      <c r="QH3" s="657"/>
      <c r="QI3" s="657"/>
      <c r="QJ3" s="657"/>
      <c r="QK3" s="657"/>
      <c r="QL3" s="657"/>
      <c r="QM3" s="657"/>
      <c r="QN3" s="657"/>
      <c r="QO3" s="657"/>
      <c r="QP3" s="657"/>
      <c r="QQ3" s="657"/>
      <c r="QR3" s="657"/>
      <c r="QS3" s="657"/>
      <c r="QT3" s="657"/>
      <c r="QU3" s="657"/>
      <c r="QV3" s="657"/>
      <c r="QW3" s="657"/>
      <c r="QX3" s="657"/>
      <c r="QY3" s="657"/>
      <c r="QZ3" s="657"/>
      <c r="RA3" s="657"/>
      <c r="RB3" s="657"/>
      <c r="RC3" s="657"/>
      <c r="RD3" s="657"/>
      <c r="RE3" s="657"/>
      <c r="RF3" s="657"/>
      <c r="RG3" s="657"/>
      <c r="RH3" s="657"/>
      <c r="RI3" s="657"/>
      <c r="RJ3" s="657"/>
      <c r="RK3" s="657"/>
      <c r="RL3" s="657"/>
      <c r="RM3" s="657"/>
      <c r="RN3" s="657"/>
      <c r="RO3" s="657"/>
      <c r="RP3" s="657"/>
      <c r="RQ3" s="657"/>
      <c r="RR3" s="657"/>
      <c r="RS3" s="657"/>
      <c r="RT3" s="657"/>
      <c r="RU3" s="657"/>
      <c r="RV3" s="657"/>
      <c r="RW3" s="657"/>
      <c r="RX3" s="657"/>
      <c r="RY3" s="657"/>
      <c r="RZ3" s="657"/>
      <c r="SA3" s="657"/>
      <c r="SB3" s="657"/>
      <c r="SC3" s="657"/>
      <c r="SD3" s="657"/>
      <c r="SE3" s="657"/>
      <c r="SF3" s="657"/>
      <c r="SG3" s="657"/>
      <c r="SH3" s="657"/>
      <c r="SI3" s="657"/>
      <c r="SJ3" s="657"/>
      <c r="SK3" s="657"/>
      <c r="SL3" s="657"/>
      <c r="SM3" s="657"/>
      <c r="SN3" s="657"/>
      <c r="SO3" s="657"/>
      <c r="SP3" s="657"/>
      <c r="SQ3" s="657"/>
      <c r="SR3" s="657"/>
      <c r="SS3" s="657"/>
      <c r="ST3" s="657"/>
      <c r="SU3" s="657"/>
      <c r="SV3" s="657"/>
      <c r="SW3" s="657"/>
      <c r="SX3" s="657"/>
      <c r="SY3" s="657"/>
      <c r="SZ3" s="657"/>
      <c r="TA3" s="657"/>
      <c r="TB3" s="657"/>
      <c r="TC3" s="657"/>
      <c r="TD3" s="657"/>
      <c r="TE3" s="657"/>
      <c r="TF3" s="657"/>
      <c r="TG3" s="657"/>
      <c r="TH3" s="657"/>
      <c r="TI3" s="657"/>
      <c r="TJ3" s="657"/>
      <c r="TK3" s="657"/>
      <c r="TL3" s="657"/>
      <c r="TM3" s="657"/>
      <c r="TN3" s="657"/>
      <c r="TO3" s="657"/>
      <c r="TP3" s="657"/>
      <c r="TQ3" s="657"/>
      <c r="TR3" s="657"/>
      <c r="TS3" s="657"/>
      <c r="TT3" s="657"/>
      <c r="TU3" s="657"/>
      <c r="TV3" s="657"/>
      <c r="TW3" s="657"/>
      <c r="TX3" s="657"/>
      <c r="TY3" s="657"/>
      <c r="TZ3" s="657"/>
      <c r="UA3" s="657"/>
      <c r="UB3" s="657"/>
      <c r="UC3" s="657"/>
      <c r="UD3" s="657"/>
      <c r="UE3" s="657"/>
      <c r="UF3" s="657"/>
      <c r="UG3" s="657"/>
      <c r="UH3" s="657"/>
      <c r="UI3" s="657"/>
      <c r="UJ3" s="657"/>
      <c r="UK3" s="657"/>
      <c r="UL3" s="657"/>
      <c r="UM3" s="657"/>
      <c r="UN3" s="657"/>
      <c r="UO3" s="657"/>
      <c r="UP3" s="657"/>
      <c r="UQ3" s="657"/>
      <c r="UR3" s="657"/>
      <c r="US3" s="657"/>
      <c r="UT3" s="657"/>
      <c r="UU3" s="657"/>
      <c r="UV3" s="657"/>
      <c r="UW3" s="657"/>
      <c r="UX3" s="657"/>
      <c r="UY3" s="657"/>
      <c r="UZ3" s="657"/>
      <c r="VA3" s="657"/>
      <c r="VB3" s="657"/>
      <c r="VC3" s="657"/>
      <c r="VD3" s="657"/>
      <c r="VE3" s="657"/>
      <c r="VF3" s="657"/>
      <c r="VG3" s="657"/>
      <c r="VH3" s="657"/>
      <c r="VI3" s="657"/>
      <c r="VJ3" s="657"/>
      <c r="VK3" s="657"/>
      <c r="VL3" s="657"/>
      <c r="VM3" s="657"/>
      <c r="VN3" s="657"/>
      <c r="VO3" s="657"/>
      <c r="VP3" s="657"/>
      <c r="VQ3" s="657"/>
      <c r="VR3" s="657"/>
      <c r="VS3" s="657"/>
      <c r="VT3" s="657"/>
      <c r="VU3" s="657"/>
      <c r="VV3" s="657"/>
      <c r="VW3" s="657"/>
      <c r="VX3" s="657"/>
      <c r="VY3" s="657"/>
      <c r="VZ3" s="657"/>
      <c r="WA3" s="657"/>
      <c r="WB3" s="657"/>
      <c r="WC3" s="657"/>
      <c r="WD3" s="657"/>
      <c r="WE3" s="657"/>
      <c r="WF3" s="657"/>
      <c r="WG3" s="657"/>
      <c r="WH3" s="657"/>
      <c r="WI3" s="657"/>
      <c r="WJ3" s="657"/>
      <c r="WK3" s="657"/>
      <c r="WL3" s="657"/>
      <c r="WM3" s="657"/>
      <c r="WN3" s="657"/>
      <c r="WO3" s="657"/>
      <c r="WP3" s="657"/>
      <c r="WQ3" s="657"/>
      <c r="WR3" s="657"/>
      <c r="WS3" s="657"/>
      <c r="WT3" s="657"/>
      <c r="WU3" s="657"/>
      <c r="WV3" s="657"/>
      <c r="WW3" s="657"/>
      <c r="WX3" s="657"/>
      <c r="WY3" s="657"/>
      <c r="WZ3" s="657"/>
      <c r="XA3" s="657"/>
      <c r="XB3" s="657"/>
      <c r="XC3" s="657"/>
      <c r="XD3" s="657"/>
      <c r="XE3" s="657"/>
      <c r="XF3" s="657"/>
      <c r="XG3" s="657"/>
      <c r="XH3" s="657"/>
      <c r="XI3" s="657"/>
      <c r="XJ3" s="657"/>
      <c r="XK3" s="657"/>
      <c r="XL3" s="657"/>
      <c r="XM3" s="657"/>
      <c r="XN3" s="657"/>
      <c r="XO3" s="657"/>
      <c r="XP3" s="657"/>
      <c r="XQ3" s="657"/>
      <c r="XR3" s="657"/>
      <c r="XS3" s="657"/>
      <c r="XT3" s="657"/>
      <c r="XU3" s="657"/>
      <c r="XV3" s="657"/>
      <c r="XW3" s="657"/>
      <c r="XX3" s="657"/>
      <c r="XY3" s="657"/>
      <c r="XZ3" s="657"/>
      <c r="YA3" s="657"/>
      <c r="YB3" s="657"/>
      <c r="YC3" s="657"/>
      <c r="YD3" s="657"/>
      <c r="YE3" s="657"/>
      <c r="YF3" s="657"/>
      <c r="YG3" s="657"/>
      <c r="YH3" s="657"/>
      <c r="YI3" s="657"/>
      <c r="YJ3" s="657"/>
      <c r="YK3" s="657"/>
      <c r="YL3" s="657"/>
      <c r="YM3" s="657"/>
      <c r="YN3" s="657"/>
      <c r="YO3" s="657"/>
      <c r="YP3" s="657"/>
      <c r="YQ3" s="657"/>
      <c r="YR3" s="657"/>
      <c r="YS3" s="657"/>
      <c r="YT3" s="657"/>
      <c r="YU3" s="657"/>
      <c r="YV3" s="657"/>
      <c r="YW3" s="657"/>
      <c r="YX3" s="657"/>
      <c r="YY3" s="657"/>
      <c r="YZ3" s="657"/>
      <c r="ZA3" s="657"/>
      <c r="ZB3" s="657"/>
      <c r="ZC3" s="657"/>
      <c r="ZD3" s="657"/>
      <c r="ZE3" s="657"/>
      <c r="ZF3" s="657"/>
      <c r="ZG3" s="657"/>
      <c r="ZH3" s="657"/>
      <c r="ZI3" s="657"/>
      <c r="ZJ3" s="657"/>
      <c r="ZK3" s="657"/>
      <c r="ZL3" s="657"/>
      <c r="ZM3" s="657"/>
      <c r="ZN3" s="657"/>
      <c r="ZO3" s="657"/>
      <c r="ZP3" s="657"/>
      <c r="ZQ3" s="657"/>
      <c r="ZR3" s="657"/>
      <c r="ZS3" s="657"/>
      <c r="ZT3" s="657"/>
      <c r="ZU3" s="657"/>
      <c r="ZV3" s="657"/>
      <c r="ZW3" s="657"/>
      <c r="ZX3" s="657"/>
      <c r="ZY3" s="657"/>
      <c r="ZZ3" s="657"/>
      <c r="AAA3" s="657"/>
      <c r="AAB3" s="657"/>
      <c r="AAC3" s="657"/>
      <c r="AAD3" s="657"/>
      <c r="AAE3" s="657"/>
      <c r="AAF3" s="657"/>
      <c r="AAG3" s="657"/>
      <c r="AAH3" s="657"/>
      <c r="AAI3" s="657"/>
      <c r="AAJ3" s="657"/>
      <c r="AAK3" s="657"/>
      <c r="AAL3" s="657"/>
      <c r="AAM3" s="657"/>
      <c r="AAN3" s="657"/>
      <c r="AAO3" s="657"/>
      <c r="AAP3" s="657"/>
      <c r="AAQ3" s="657"/>
      <c r="AAR3" s="657"/>
      <c r="AAS3" s="657"/>
      <c r="AAT3" s="657"/>
      <c r="AAU3" s="657"/>
      <c r="AAV3" s="657"/>
      <c r="AAW3" s="657"/>
      <c r="AAX3" s="657"/>
      <c r="AAY3" s="657"/>
      <c r="AAZ3" s="657"/>
      <c r="ABA3" s="657"/>
      <c r="ABB3" s="657"/>
      <c r="ABC3" s="657"/>
      <c r="ABD3" s="657"/>
      <c r="ABE3" s="657"/>
      <c r="ABF3" s="657"/>
      <c r="ABG3" s="657"/>
      <c r="ABH3" s="657"/>
      <c r="ABI3" s="657"/>
      <c r="ABJ3" s="657"/>
      <c r="ABK3" s="657"/>
      <c r="ABL3" s="657"/>
      <c r="ABM3" s="657"/>
      <c r="ABN3" s="657"/>
      <c r="ABO3" s="657"/>
      <c r="ABP3" s="657"/>
      <c r="ABQ3" s="657"/>
      <c r="ABR3" s="657"/>
      <c r="ABS3" s="657"/>
      <c r="ABT3" s="657"/>
      <c r="ABU3" s="657"/>
      <c r="ABV3" s="657"/>
      <c r="ABW3" s="657"/>
      <c r="ABX3" s="657"/>
      <c r="ABY3" s="657"/>
      <c r="ABZ3" s="657"/>
      <c r="ACA3" s="657"/>
      <c r="ACB3" s="657"/>
      <c r="ACC3" s="657"/>
      <c r="ACD3" s="657"/>
      <c r="ACE3" s="657"/>
      <c r="ACF3" s="657"/>
      <c r="ACG3" s="657"/>
      <c r="ACH3" s="657"/>
      <c r="ACI3" s="657"/>
      <c r="ACJ3" s="657"/>
      <c r="ACK3" s="657"/>
      <c r="ACL3" s="657"/>
      <c r="ACM3" s="657"/>
      <c r="ACN3" s="657"/>
      <c r="ACO3" s="657"/>
      <c r="ACP3" s="657"/>
      <c r="ACQ3" s="657"/>
      <c r="ACR3" s="657"/>
      <c r="ACS3" s="657"/>
      <c r="ACT3" s="657"/>
      <c r="ACU3" s="657"/>
      <c r="ACV3" s="657"/>
      <c r="ACW3" s="657"/>
      <c r="ACX3" s="657"/>
      <c r="ACY3" s="657"/>
      <c r="ACZ3" s="657"/>
      <c r="ADA3" s="657"/>
      <c r="ADB3" s="657"/>
      <c r="ADC3" s="657"/>
      <c r="ADD3" s="657"/>
      <c r="ADE3" s="657"/>
      <c r="ADF3" s="657"/>
      <c r="ADG3" s="657"/>
      <c r="ADH3" s="657"/>
      <c r="ADI3" s="657"/>
      <c r="ADJ3" s="657"/>
      <c r="ADK3" s="657"/>
      <c r="ADL3" s="657"/>
      <c r="ADM3" s="657"/>
      <c r="ADN3" s="657"/>
      <c r="ADO3" s="657"/>
      <c r="ADP3" s="657"/>
      <c r="ADQ3" s="657"/>
      <c r="ADR3" s="657"/>
      <c r="ADS3" s="657"/>
      <c r="ADT3" s="657"/>
      <c r="ADU3" s="657"/>
      <c r="ADV3" s="657"/>
      <c r="ADW3" s="657"/>
      <c r="ADX3" s="657"/>
      <c r="ADY3" s="657"/>
      <c r="ADZ3" s="657"/>
      <c r="AEA3" s="657"/>
      <c r="AEB3" s="657"/>
      <c r="AEC3" s="657"/>
      <c r="AED3" s="657"/>
      <c r="AEE3" s="657"/>
      <c r="AEF3" s="657"/>
      <c r="AEG3" s="657"/>
      <c r="AEH3" s="657"/>
      <c r="AEI3" s="657"/>
      <c r="AEJ3" s="657"/>
      <c r="AEK3" s="657"/>
      <c r="AEL3" s="657"/>
      <c r="AEM3" s="657"/>
      <c r="AEN3" s="657"/>
      <c r="AEO3" s="657"/>
      <c r="AEP3" s="657"/>
      <c r="AEQ3" s="657"/>
      <c r="AER3" s="657"/>
      <c r="AES3" s="657"/>
      <c r="AET3" s="657"/>
      <c r="AEU3" s="657"/>
      <c r="AEV3" s="657"/>
      <c r="AEW3" s="657"/>
      <c r="AEX3" s="657"/>
      <c r="AEY3" s="657"/>
      <c r="AEZ3" s="657"/>
      <c r="AFA3" s="657"/>
      <c r="AFB3" s="657"/>
      <c r="AFC3" s="657"/>
      <c r="AFD3" s="657"/>
      <c r="AFE3" s="657"/>
      <c r="AFF3" s="657"/>
      <c r="AFG3" s="657"/>
      <c r="AFH3" s="657"/>
      <c r="AFI3" s="657"/>
      <c r="AFJ3" s="657"/>
      <c r="AFK3" s="657"/>
      <c r="AFL3" s="657"/>
      <c r="AFM3" s="657"/>
      <c r="AFN3" s="657"/>
      <c r="AFO3" s="657"/>
      <c r="AFP3" s="657"/>
      <c r="AFQ3" s="657"/>
      <c r="AFR3" s="657"/>
      <c r="AFS3" s="657"/>
      <c r="AFT3" s="657"/>
      <c r="AFU3" s="657"/>
      <c r="AFV3" s="657"/>
      <c r="AFW3" s="657"/>
      <c r="AFX3" s="657"/>
      <c r="AFY3" s="657"/>
      <c r="AFZ3" s="657"/>
      <c r="AGA3" s="657"/>
      <c r="AGB3" s="657"/>
      <c r="AGC3" s="657"/>
      <c r="AGD3" s="657"/>
      <c r="AGE3" s="657"/>
      <c r="AGF3" s="657"/>
      <c r="AGG3" s="657"/>
      <c r="AGH3" s="657"/>
      <c r="AGI3" s="657"/>
      <c r="AGJ3" s="657"/>
      <c r="AGK3" s="657"/>
      <c r="AGL3" s="657"/>
      <c r="AGM3" s="657"/>
      <c r="AGN3" s="657"/>
      <c r="AGO3" s="657"/>
      <c r="AGP3" s="657"/>
      <c r="AGQ3" s="657"/>
      <c r="AGR3" s="657"/>
      <c r="AGS3" s="657"/>
      <c r="AGT3" s="657"/>
      <c r="AGU3" s="657"/>
      <c r="AGV3" s="657"/>
      <c r="AGW3" s="657"/>
      <c r="AGX3" s="657"/>
      <c r="AGY3" s="657"/>
      <c r="AGZ3" s="657"/>
      <c r="AHA3" s="657"/>
      <c r="AHB3" s="657"/>
      <c r="AHC3" s="657"/>
      <c r="AHD3" s="657"/>
      <c r="AHE3" s="657"/>
      <c r="AHF3" s="657"/>
      <c r="AHG3" s="657"/>
      <c r="AHH3" s="657"/>
      <c r="AHI3" s="657"/>
      <c r="AHJ3" s="657"/>
      <c r="AHK3" s="657"/>
      <c r="AHL3" s="657"/>
      <c r="AHM3" s="657"/>
      <c r="AHN3" s="657"/>
      <c r="AHO3" s="657"/>
      <c r="AHP3" s="657"/>
      <c r="AHQ3" s="657"/>
      <c r="AHR3" s="657"/>
      <c r="AHS3" s="657"/>
      <c r="AHT3" s="657"/>
      <c r="AHU3" s="657"/>
      <c r="AHV3" s="657"/>
      <c r="AHW3" s="657"/>
      <c r="AHX3" s="657"/>
      <c r="AHY3" s="657"/>
      <c r="AHZ3" s="657"/>
      <c r="AIA3" s="657"/>
      <c r="AIB3" s="657"/>
      <c r="AIC3" s="657"/>
      <c r="AID3" s="657"/>
      <c r="AIE3" s="657"/>
      <c r="AIF3" s="657"/>
      <c r="AIG3" s="657"/>
      <c r="AIH3" s="657"/>
      <c r="AII3" s="657"/>
      <c r="AIJ3" s="657"/>
      <c r="AIK3" s="657"/>
      <c r="AIL3" s="657"/>
      <c r="AIM3" s="657"/>
      <c r="AIN3" s="657"/>
      <c r="AIO3" s="657"/>
      <c r="AIP3" s="657"/>
      <c r="AIQ3" s="657"/>
      <c r="AIR3" s="657"/>
      <c r="AIS3" s="657"/>
      <c r="AIT3" s="657"/>
      <c r="AIU3" s="657"/>
      <c r="AIV3" s="657"/>
      <c r="AIW3" s="657"/>
      <c r="AIX3" s="657"/>
      <c r="AIY3" s="657"/>
      <c r="AIZ3" s="657"/>
      <c r="AJA3" s="657"/>
      <c r="AJB3" s="657"/>
      <c r="AJC3" s="657"/>
      <c r="AJD3" s="657"/>
      <c r="AJE3" s="657"/>
      <c r="AJF3" s="657"/>
      <c r="AJG3" s="657"/>
      <c r="AJH3" s="657"/>
      <c r="AJI3" s="657"/>
      <c r="AJJ3" s="657"/>
      <c r="AJK3" s="657"/>
      <c r="AJL3" s="657"/>
      <c r="AJM3" s="657"/>
      <c r="AJN3" s="657"/>
      <c r="AJO3" s="657"/>
      <c r="AJP3" s="657"/>
      <c r="AJQ3" s="657"/>
      <c r="AJR3" s="657"/>
      <c r="AJS3" s="657"/>
      <c r="AJT3" s="657"/>
      <c r="AJU3" s="657"/>
      <c r="AJV3" s="657"/>
      <c r="AJW3" s="657"/>
      <c r="AJX3" s="657"/>
      <c r="AJY3" s="657"/>
      <c r="AJZ3" s="657"/>
      <c r="AKA3" s="657"/>
      <c r="AKB3" s="657"/>
      <c r="AKC3" s="657"/>
      <c r="AKD3" s="657"/>
      <c r="AKE3" s="657"/>
      <c r="AKF3" s="657"/>
      <c r="AKG3" s="657"/>
      <c r="AKH3" s="657"/>
      <c r="AKI3" s="657"/>
      <c r="AKJ3" s="657"/>
      <c r="AKK3" s="657"/>
      <c r="AKL3" s="657"/>
      <c r="AKM3" s="657"/>
      <c r="AKN3" s="657"/>
      <c r="AKO3" s="657"/>
      <c r="AKP3" s="657"/>
      <c r="AKQ3" s="657"/>
      <c r="AKR3" s="657"/>
      <c r="AKS3" s="657"/>
      <c r="AKT3" s="657"/>
      <c r="AKU3" s="657"/>
      <c r="AKV3" s="657"/>
      <c r="AKW3" s="657"/>
      <c r="AKX3" s="657"/>
      <c r="AKY3" s="657"/>
      <c r="AKZ3" s="657"/>
      <c r="ALA3" s="657"/>
      <c r="ALB3" s="657"/>
      <c r="ALC3" s="657"/>
      <c r="ALD3" s="657"/>
      <c r="ALE3" s="657"/>
      <c r="ALF3" s="657"/>
      <c r="ALG3" s="657"/>
      <c r="ALH3" s="657"/>
      <c r="ALI3" s="657"/>
      <c r="ALJ3" s="657"/>
      <c r="ALK3" s="657"/>
      <c r="ALL3" s="657"/>
      <c r="ALM3" s="657"/>
      <c r="ALN3" s="657"/>
      <c r="ALO3" s="657"/>
      <c r="ALP3" s="657"/>
      <c r="ALQ3" s="657"/>
      <c r="ALR3" s="657"/>
      <c r="ALS3" s="657"/>
      <c r="ALT3" s="657"/>
      <c r="ALU3" s="657"/>
      <c r="ALV3" s="657"/>
      <c r="ALW3" s="657"/>
      <c r="ALX3" s="657"/>
      <c r="ALY3" s="657"/>
      <c r="ALZ3" s="657"/>
      <c r="AMA3" s="657"/>
      <c r="AMB3" s="657"/>
      <c r="AMC3" s="657"/>
      <c r="AMD3" s="657"/>
      <c r="AME3" s="657"/>
      <c r="AMF3" s="657"/>
      <c r="AMG3" s="657"/>
      <c r="AMH3" s="657"/>
      <c r="AMI3" s="657"/>
      <c r="AMJ3" s="657"/>
      <c r="AMK3" s="657"/>
      <c r="AML3" s="657"/>
      <c r="AMM3" s="657"/>
      <c r="AMN3" s="657"/>
      <c r="AMO3" s="657"/>
      <c r="AMP3" s="657"/>
      <c r="AMQ3" s="657"/>
      <c r="AMR3" s="657"/>
      <c r="AMS3" s="657"/>
      <c r="AMT3" s="657"/>
      <c r="AMU3" s="657"/>
      <c r="AMV3" s="657"/>
      <c r="AMW3" s="657"/>
      <c r="AMX3" s="657"/>
      <c r="AMY3" s="657"/>
      <c r="AMZ3" s="657"/>
      <c r="ANA3" s="657"/>
      <c r="ANB3" s="657"/>
      <c r="ANC3" s="657"/>
      <c r="AND3" s="657"/>
      <c r="ANE3" s="657"/>
      <c r="ANF3" s="657"/>
      <c r="ANG3" s="657"/>
      <c r="ANH3" s="657"/>
      <c r="ANI3" s="657"/>
      <c r="ANJ3" s="657"/>
      <c r="ANK3" s="657"/>
      <c r="ANL3" s="657"/>
      <c r="ANM3" s="657"/>
      <c r="ANN3" s="657"/>
      <c r="ANO3" s="657"/>
      <c r="ANP3" s="657"/>
      <c r="ANQ3" s="657"/>
      <c r="ANR3" s="657"/>
      <c r="ANS3" s="657"/>
      <c r="ANT3" s="657"/>
      <c r="ANU3" s="657"/>
      <c r="ANV3" s="657"/>
      <c r="ANW3" s="657"/>
      <c r="ANX3" s="657"/>
      <c r="ANY3" s="657"/>
      <c r="ANZ3" s="657"/>
      <c r="AOA3" s="657"/>
      <c r="AOB3" s="657"/>
      <c r="AOC3" s="657"/>
      <c r="AOD3" s="657"/>
      <c r="AOE3" s="657"/>
      <c r="AOF3" s="657"/>
      <c r="AOG3" s="657"/>
      <c r="AOH3" s="657"/>
      <c r="AOI3" s="657"/>
      <c r="AOJ3" s="657"/>
      <c r="AOK3" s="657"/>
      <c r="AOL3" s="657"/>
      <c r="AOM3" s="657"/>
      <c r="AON3" s="657"/>
      <c r="AOO3" s="657"/>
      <c r="AOP3" s="657"/>
      <c r="AOQ3" s="657"/>
      <c r="AOR3" s="657"/>
      <c r="AOS3" s="657"/>
      <c r="AOT3" s="657"/>
      <c r="AOU3" s="657"/>
      <c r="AOV3" s="657"/>
      <c r="AOW3" s="657"/>
      <c r="AOX3" s="657"/>
      <c r="AOY3" s="657"/>
      <c r="AOZ3" s="657"/>
      <c r="APA3" s="657"/>
      <c r="APB3" s="657"/>
      <c r="APC3" s="657"/>
      <c r="APD3" s="657"/>
      <c r="APE3" s="657"/>
      <c r="APF3" s="657"/>
      <c r="APG3" s="657"/>
      <c r="APH3" s="657"/>
      <c r="API3" s="657"/>
      <c r="APJ3" s="657"/>
      <c r="APK3" s="657"/>
      <c r="APL3" s="657"/>
      <c r="APM3" s="657"/>
      <c r="APN3" s="657"/>
      <c r="APO3" s="657"/>
      <c r="APP3" s="657"/>
      <c r="APQ3" s="657"/>
      <c r="APR3" s="657"/>
      <c r="APS3" s="657"/>
      <c r="APT3" s="657"/>
      <c r="APU3" s="657"/>
      <c r="APV3" s="657"/>
      <c r="APW3" s="657"/>
      <c r="APX3" s="657"/>
      <c r="APY3" s="657"/>
      <c r="APZ3" s="657"/>
      <c r="AQA3" s="657"/>
      <c r="AQB3" s="657"/>
      <c r="AQC3" s="657"/>
      <c r="AQD3" s="657"/>
      <c r="AQE3" s="657"/>
      <c r="AQF3" s="657"/>
      <c r="AQG3" s="657"/>
      <c r="AQH3" s="657"/>
      <c r="AQI3" s="657"/>
      <c r="AQJ3" s="657"/>
      <c r="AQK3" s="657"/>
      <c r="AQL3" s="657"/>
      <c r="AQM3" s="657"/>
      <c r="AQN3" s="657"/>
      <c r="AQO3" s="657"/>
      <c r="AQP3" s="657"/>
      <c r="AQQ3" s="657"/>
      <c r="AQR3" s="657"/>
      <c r="AQS3" s="657"/>
      <c r="AQT3" s="657"/>
      <c r="AQU3" s="657"/>
      <c r="AQV3" s="657"/>
      <c r="AQW3" s="657"/>
      <c r="AQX3" s="657"/>
      <c r="AQY3" s="657"/>
      <c r="AQZ3" s="657"/>
      <c r="ARA3" s="657"/>
      <c r="ARB3" s="657"/>
      <c r="ARC3" s="657"/>
      <c r="ARD3" s="657"/>
      <c r="ARE3" s="657"/>
      <c r="ARF3" s="657"/>
      <c r="ARG3" s="657"/>
      <c r="ARH3" s="657"/>
      <c r="ARI3" s="657"/>
      <c r="ARJ3" s="657"/>
      <c r="ARK3" s="657"/>
      <c r="ARL3" s="657"/>
      <c r="ARM3" s="657"/>
      <c r="ARN3" s="657"/>
      <c r="ARO3" s="657"/>
      <c r="ARP3" s="657"/>
      <c r="ARQ3" s="657"/>
      <c r="ARR3" s="657"/>
      <c r="ARS3" s="657"/>
      <c r="ART3" s="657"/>
      <c r="ARU3" s="657"/>
      <c r="ARV3" s="657"/>
      <c r="ARW3" s="657"/>
      <c r="ARX3" s="657"/>
      <c r="ARY3" s="657"/>
      <c r="ARZ3" s="657"/>
      <c r="ASA3" s="657"/>
      <c r="ASB3" s="657"/>
      <c r="ASC3" s="657"/>
      <c r="ASD3" s="657"/>
      <c r="ASE3" s="657"/>
      <c r="ASF3" s="657"/>
      <c r="ASG3" s="657"/>
      <c r="ASH3" s="657"/>
      <c r="ASI3" s="657"/>
      <c r="ASJ3" s="657"/>
      <c r="ASK3" s="657"/>
      <c r="ASL3" s="657"/>
      <c r="ASM3" s="657"/>
      <c r="ASN3" s="657"/>
      <c r="ASO3" s="657"/>
      <c r="ASP3" s="657"/>
      <c r="ASQ3" s="657"/>
      <c r="ASR3" s="657"/>
      <c r="ASS3" s="657"/>
      <c r="AST3" s="657"/>
      <c r="ASU3" s="657"/>
      <c r="ASV3" s="657"/>
      <c r="ASW3" s="657"/>
      <c r="ASX3" s="657"/>
      <c r="ASY3" s="657"/>
      <c r="ASZ3" s="657"/>
      <c r="ATA3" s="657"/>
      <c r="ATB3" s="657"/>
      <c r="ATC3" s="657"/>
      <c r="ATD3" s="657"/>
      <c r="ATE3" s="657"/>
      <c r="ATF3" s="657"/>
      <c r="ATG3" s="657"/>
      <c r="ATH3" s="657"/>
      <c r="ATI3" s="657"/>
      <c r="ATJ3" s="657"/>
      <c r="ATK3" s="657"/>
      <c r="ATL3" s="657"/>
      <c r="ATM3" s="657"/>
      <c r="ATN3" s="657"/>
      <c r="ATO3" s="657"/>
      <c r="ATP3" s="657"/>
      <c r="ATQ3" s="657"/>
      <c r="ATR3" s="657"/>
      <c r="ATS3" s="657"/>
      <c r="ATT3" s="657"/>
      <c r="ATU3" s="657"/>
      <c r="ATV3" s="657"/>
      <c r="ATW3" s="657"/>
      <c r="ATX3" s="657"/>
      <c r="ATY3" s="657"/>
      <c r="ATZ3" s="657"/>
      <c r="AUA3" s="657"/>
      <c r="AUB3" s="657"/>
      <c r="AUC3" s="657"/>
      <c r="AUD3" s="657"/>
      <c r="AUE3" s="657"/>
      <c r="AUF3" s="657"/>
      <c r="AUG3" s="657"/>
      <c r="AUH3" s="657"/>
      <c r="AUI3" s="657"/>
      <c r="AUJ3" s="657"/>
      <c r="AUK3" s="657"/>
      <c r="AUL3" s="657"/>
      <c r="AUM3" s="657"/>
      <c r="AUN3" s="657"/>
      <c r="AUO3" s="657"/>
      <c r="AUP3" s="657"/>
      <c r="AUQ3" s="657"/>
      <c r="AUR3" s="657"/>
      <c r="AUS3" s="657"/>
      <c r="AUT3" s="657"/>
      <c r="AUU3" s="657"/>
      <c r="AUV3" s="657"/>
      <c r="AUW3" s="657"/>
      <c r="AUX3" s="657"/>
      <c r="AUY3" s="657"/>
      <c r="AUZ3" s="657"/>
      <c r="AVA3" s="657"/>
      <c r="AVB3" s="657"/>
      <c r="AVC3" s="657"/>
      <c r="AVD3" s="657"/>
      <c r="AVE3" s="657"/>
      <c r="AVF3" s="657"/>
      <c r="AVG3" s="657"/>
      <c r="AVH3" s="657"/>
      <c r="AVI3" s="657"/>
      <c r="AVJ3" s="657"/>
      <c r="AVK3" s="657"/>
      <c r="AVL3" s="657"/>
      <c r="AVM3" s="657"/>
      <c r="AVN3" s="657"/>
      <c r="AVO3" s="657"/>
      <c r="AVP3" s="657"/>
      <c r="AVQ3" s="657"/>
      <c r="AVR3" s="657"/>
      <c r="AVS3" s="657"/>
      <c r="AVT3" s="657"/>
      <c r="AVU3" s="657"/>
      <c r="AVV3" s="657"/>
      <c r="AVW3" s="657"/>
      <c r="AVX3" s="657"/>
      <c r="AVY3" s="657"/>
      <c r="AVZ3" s="657"/>
      <c r="AWA3" s="657"/>
      <c r="AWB3" s="657"/>
      <c r="AWC3" s="657"/>
      <c r="AWD3" s="657"/>
      <c r="AWE3" s="657"/>
      <c r="AWF3" s="657"/>
      <c r="AWG3" s="657"/>
      <c r="AWH3" s="657"/>
      <c r="AWI3" s="657"/>
      <c r="AWJ3" s="657"/>
      <c r="AWK3" s="657"/>
      <c r="AWL3" s="657"/>
      <c r="AWM3" s="657"/>
      <c r="AWN3" s="657"/>
      <c r="AWO3" s="657"/>
      <c r="AWP3" s="657"/>
      <c r="AWQ3" s="657"/>
      <c r="AWR3" s="657"/>
      <c r="AWS3" s="657"/>
      <c r="AWT3" s="657"/>
      <c r="AWU3" s="657"/>
      <c r="AWV3" s="657"/>
      <c r="AWW3" s="657"/>
      <c r="AWX3" s="657"/>
      <c r="AWY3" s="657"/>
      <c r="AWZ3" s="657"/>
      <c r="AXA3" s="657"/>
      <c r="AXB3" s="657"/>
      <c r="AXC3" s="657"/>
      <c r="AXD3" s="657"/>
      <c r="AXE3" s="657"/>
      <c r="AXF3" s="657"/>
      <c r="AXG3" s="657"/>
      <c r="AXH3" s="657"/>
      <c r="AXI3" s="657"/>
      <c r="AXJ3" s="657"/>
      <c r="AXK3" s="657"/>
      <c r="AXL3" s="657"/>
      <c r="AXM3" s="657"/>
      <c r="AXN3" s="657"/>
      <c r="AXO3" s="657"/>
      <c r="AXP3" s="657"/>
      <c r="AXQ3" s="657"/>
      <c r="AXR3" s="657"/>
      <c r="AXS3" s="657"/>
      <c r="AXT3" s="657"/>
      <c r="AXU3" s="657"/>
      <c r="AXV3" s="657"/>
      <c r="AXW3" s="657"/>
      <c r="AXX3" s="657"/>
      <c r="AXY3" s="657"/>
      <c r="AXZ3" s="657"/>
      <c r="AYA3" s="657"/>
      <c r="AYB3" s="657"/>
      <c r="AYC3" s="657"/>
      <c r="AYD3" s="657"/>
      <c r="AYE3" s="657"/>
      <c r="AYF3" s="657"/>
      <c r="AYG3" s="657"/>
      <c r="AYH3" s="657"/>
      <c r="AYI3" s="657"/>
      <c r="AYJ3" s="657"/>
      <c r="AYK3" s="657"/>
      <c r="AYL3" s="657"/>
      <c r="AYM3" s="657"/>
      <c r="AYN3" s="657"/>
      <c r="AYO3" s="657"/>
      <c r="AYP3" s="657"/>
      <c r="AYQ3" s="657"/>
      <c r="AYR3" s="657"/>
      <c r="AYS3" s="657"/>
      <c r="AYT3" s="657"/>
      <c r="AYU3" s="657"/>
      <c r="AYV3" s="657"/>
      <c r="AYW3" s="657"/>
      <c r="AYX3" s="657"/>
      <c r="AYY3" s="657"/>
      <c r="AYZ3" s="657"/>
      <c r="AZA3" s="657"/>
      <c r="AZB3" s="657"/>
      <c r="AZC3" s="657"/>
      <c r="AZD3" s="657"/>
      <c r="AZE3" s="657"/>
      <c r="AZF3" s="657"/>
      <c r="AZG3" s="657"/>
      <c r="AZH3" s="657"/>
      <c r="AZI3" s="657"/>
      <c r="AZJ3" s="657"/>
      <c r="AZK3" s="657"/>
      <c r="AZL3" s="657"/>
      <c r="AZM3" s="657"/>
      <c r="AZN3" s="657"/>
      <c r="AZO3" s="657"/>
      <c r="AZP3" s="657"/>
      <c r="AZQ3" s="657"/>
      <c r="AZR3" s="657"/>
      <c r="AZS3" s="657"/>
      <c r="AZT3" s="657"/>
      <c r="AZU3" s="657"/>
      <c r="AZV3" s="657"/>
      <c r="AZW3" s="657"/>
      <c r="AZX3" s="657"/>
      <c r="AZY3" s="657"/>
      <c r="AZZ3" s="657"/>
      <c r="BAA3" s="657"/>
      <c r="BAB3" s="657"/>
      <c r="BAC3" s="657"/>
      <c r="BAD3" s="657"/>
      <c r="BAE3" s="657"/>
      <c r="BAF3" s="657"/>
      <c r="BAG3" s="657"/>
      <c r="BAH3" s="657"/>
      <c r="BAI3" s="657"/>
      <c r="BAJ3" s="657"/>
      <c r="BAK3" s="657"/>
      <c r="BAL3" s="657"/>
      <c r="BAM3" s="657"/>
      <c r="BAN3" s="657"/>
      <c r="BAO3" s="657"/>
      <c r="BAP3" s="657"/>
      <c r="BAQ3" s="657"/>
      <c r="BAR3" s="657"/>
      <c r="BAS3" s="657"/>
      <c r="BAT3" s="657"/>
      <c r="BAU3" s="657"/>
      <c r="BAV3" s="657"/>
      <c r="BAW3" s="657"/>
      <c r="BAX3" s="657"/>
      <c r="BAY3" s="657"/>
      <c r="BAZ3" s="657"/>
      <c r="BBA3" s="657"/>
      <c r="BBB3" s="657"/>
      <c r="BBC3" s="657"/>
      <c r="BBD3" s="657"/>
      <c r="BBE3" s="657"/>
      <c r="BBF3" s="657"/>
      <c r="BBG3" s="657"/>
      <c r="BBH3" s="657"/>
      <c r="BBI3" s="657"/>
      <c r="BBJ3" s="657"/>
      <c r="BBK3" s="657"/>
      <c r="BBL3" s="657"/>
      <c r="BBM3" s="657"/>
      <c r="BBN3" s="657"/>
      <c r="BBO3" s="657"/>
      <c r="BBP3" s="657"/>
      <c r="BBQ3" s="657"/>
      <c r="BBR3" s="657"/>
      <c r="BBS3" s="657"/>
      <c r="BBT3" s="657"/>
      <c r="BBU3" s="657"/>
      <c r="BBV3" s="657"/>
      <c r="BBW3" s="657"/>
      <c r="BBX3" s="657"/>
      <c r="BBY3" s="657"/>
      <c r="BBZ3" s="657"/>
      <c r="BCA3" s="657"/>
      <c r="BCB3" s="657"/>
      <c r="BCC3" s="657"/>
      <c r="BCD3" s="657"/>
      <c r="BCE3" s="657"/>
      <c r="BCF3" s="657"/>
      <c r="BCG3" s="657"/>
      <c r="BCH3" s="657"/>
      <c r="BCI3" s="657"/>
      <c r="BCJ3" s="657"/>
      <c r="BCK3" s="657"/>
      <c r="BCL3" s="657"/>
      <c r="BCM3" s="657"/>
      <c r="BCN3" s="657"/>
      <c r="BCO3" s="657"/>
      <c r="BCP3" s="657"/>
      <c r="BCQ3" s="657"/>
      <c r="BCR3" s="657"/>
      <c r="BCS3" s="657"/>
      <c r="BCT3" s="657"/>
      <c r="BCU3" s="657"/>
      <c r="BCV3" s="657"/>
      <c r="BCW3" s="657"/>
      <c r="BCX3" s="657"/>
      <c r="BCY3" s="657"/>
      <c r="BCZ3" s="657"/>
      <c r="BDA3" s="657"/>
      <c r="BDB3" s="657"/>
      <c r="BDC3" s="657"/>
      <c r="BDD3" s="657"/>
      <c r="BDE3" s="657"/>
      <c r="BDF3" s="657"/>
      <c r="BDG3" s="657"/>
      <c r="BDH3" s="657"/>
      <c r="BDI3" s="657"/>
      <c r="BDJ3" s="657"/>
      <c r="BDK3" s="657"/>
      <c r="BDL3" s="657"/>
      <c r="BDM3" s="657"/>
      <c r="BDN3" s="657"/>
      <c r="BDO3" s="657"/>
      <c r="BDP3" s="657"/>
      <c r="BDQ3" s="657"/>
      <c r="BDR3" s="657"/>
      <c r="BDS3" s="657"/>
      <c r="BDT3" s="657"/>
      <c r="BDU3" s="657"/>
      <c r="BDV3" s="657"/>
      <c r="BDW3" s="657"/>
      <c r="BDX3" s="657"/>
      <c r="BDY3" s="657"/>
      <c r="BDZ3" s="657"/>
      <c r="BEA3" s="657"/>
      <c r="BEB3" s="657"/>
      <c r="BEC3" s="657"/>
      <c r="BED3" s="657"/>
      <c r="BEE3" s="657"/>
      <c r="BEF3" s="657"/>
      <c r="BEG3" s="657"/>
      <c r="BEH3" s="657"/>
      <c r="BEI3" s="657"/>
      <c r="BEJ3" s="657"/>
      <c r="BEK3" s="657"/>
      <c r="BEL3" s="657"/>
      <c r="BEM3" s="657"/>
      <c r="BEN3" s="657"/>
      <c r="BEO3" s="657"/>
      <c r="BEP3" s="657"/>
      <c r="BEQ3" s="657"/>
      <c r="BER3" s="657"/>
      <c r="BES3" s="657"/>
      <c r="BET3" s="657"/>
      <c r="BEU3" s="657"/>
      <c r="BEV3" s="657"/>
      <c r="BEW3" s="657"/>
      <c r="BEX3" s="657"/>
      <c r="BEY3" s="657"/>
      <c r="BEZ3" s="657"/>
      <c r="BFA3" s="657"/>
      <c r="BFB3" s="657"/>
      <c r="BFC3" s="657"/>
      <c r="BFD3" s="657"/>
      <c r="BFE3" s="657"/>
      <c r="BFF3" s="657"/>
      <c r="BFG3" s="657"/>
      <c r="BFH3" s="657"/>
      <c r="BFI3" s="657"/>
      <c r="BFJ3" s="657"/>
      <c r="BFK3" s="657"/>
      <c r="BFL3" s="657"/>
      <c r="BFM3" s="657"/>
      <c r="BFN3" s="657"/>
      <c r="BFO3" s="657"/>
      <c r="BFP3" s="657"/>
      <c r="BFQ3" s="657"/>
      <c r="BFR3" s="657"/>
      <c r="BFS3" s="657"/>
      <c r="BFT3" s="657"/>
      <c r="BFU3" s="657"/>
      <c r="BFV3" s="657"/>
      <c r="BFW3" s="657"/>
      <c r="BFX3" s="657"/>
      <c r="BFY3" s="657"/>
      <c r="BFZ3" s="657"/>
      <c r="BGA3" s="657"/>
      <c r="BGB3" s="657"/>
      <c r="BGC3" s="657"/>
      <c r="BGD3" s="657"/>
      <c r="BGE3" s="657"/>
      <c r="BGF3" s="657"/>
      <c r="BGG3" s="657"/>
      <c r="BGH3" s="657"/>
      <c r="BGI3" s="657"/>
      <c r="BGJ3" s="657"/>
      <c r="BGK3" s="657"/>
      <c r="BGL3" s="657"/>
      <c r="BGM3" s="657"/>
      <c r="BGN3" s="657"/>
      <c r="BGO3" s="657"/>
      <c r="BGP3" s="657"/>
      <c r="BGQ3" s="657"/>
      <c r="BGR3" s="657"/>
      <c r="BGS3" s="657"/>
      <c r="BGT3" s="657"/>
      <c r="BGU3" s="657"/>
      <c r="BGV3" s="657"/>
      <c r="BGW3" s="657"/>
      <c r="BGX3" s="657"/>
      <c r="BGY3" s="657"/>
      <c r="BGZ3" s="657"/>
      <c r="BHA3" s="657"/>
      <c r="BHB3" s="657"/>
      <c r="BHC3" s="657"/>
      <c r="BHD3" s="657"/>
      <c r="BHE3" s="657"/>
      <c r="BHF3" s="657"/>
      <c r="BHG3" s="657"/>
      <c r="BHH3" s="657"/>
      <c r="BHI3" s="657"/>
      <c r="BHJ3" s="657"/>
      <c r="BHK3" s="657"/>
      <c r="BHL3" s="657"/>
      <c r="BHM3" s="657"/>
      <c r="BHN3" s="657"/>
      <c r="BHO3" s="657"/>
      <c r="BHP3" s="657"/>
      <c r="BHQ3" s="657"/>
      <c r="BHR3" s="657"/>
      <c r="BHS3" s="657"/>
      <c r="BHT3" s="657"/>
      <c r="BHU3" s="657"/>
      <c r="BHV3" s="657"/>
      <c r="BHW3" s="657"/>
      <c r="BHX3" s="657"/>
      <c r="BHY3" s="657"/>
      <c r="BHZ3" s="657"/>
      <c r="BIA3" s="657"/>
      <c r="BIB3" s="657"/>
      <c r="BIC3" s="657"/>
      <c r="BID3" s="657"/>
      <c r="BIE3" s="657"/>
      <c r="BIF3" s="657"/>
      <c r="BIG3" s="657"/>
      <c r="BIH3" s="657"/>
      <c r="BII3" s="657"/>
      <c r="BIJ3" s="657"/>
      <c r="BIK3" s="657"/>
      <c r="BIL3" s="657"/>
      <c r="BIM3" s="657"/>
      <c r="BIN3" s="657"/>
      <c r="BIO3" s="657"/>
      <c r="BIP3" s="657"/>
      <c r="BIQ3" s="657"/>
      <c r="BIR3" s="657"/>
      <c r="BIS3" s="657"/>
      <c r="BIT3" s="657"/>
      <c r="BIU3" s="657"/>
      <c r="BIV3" s="657"/>
      <c r="BIW3" s="657"/>
      <c r="BIX3" s="657"/>
      <c r="BIY3" s="657"/>
      <c r="BIZ3" s="657"/>
      <c r="BJA3" s="657"/>
      <c r="BJB3" s="657"/>
      <c r="BJC3" s="657"/>
      <c r="BJD3" s="657"/>
      <c r="BJE3" s="657"/>
      <c r="BJF3" s="657"/>
      <c r="BJG3" s="657"/>
      <c r="BJH3" s="657"/>
      <c r="BJI3" s="657"/>
      <c r="BJJ3" s="657"/>
      <c r="BJK3" s="657"/>
      <c r="BJL3" s="657"/>
      <c r="BJM3" s="657"/>
      <c r="BJN3" s="657"/>
      <c r="BJO3" s="657"/>
      <c r="BJP3" s="657"/>
      <c r="BJQ3" s="657"/>
      <c r="BJR3" s="657"/>
      <c r="BJS3" s="657"/>
      <c r="BJT3" s="657"/>
      <c r="BJU3" s="657"/>
      <c r="BJV3" s="657"/>
      <c r="BJW3" s="657"/>
      <c r="BJX3" s="657"/>
      <c r="BJY3" s="657"/>
      <c r="BJZ3" s="657"/>
      <c r="BKA3" s="657"/>
      <c r="BKB3" s="657"/>
      <c r="BKC3" s="657"/>
      <c r="BKD3" s="657"/>
      <c r="BKE3" s="657"/>
      <c r="BKF3" s="657"/>
      <c r="BKG3" s="657"/>
      <c r="BKH3" s="657"/>
      <c r="BKI3" s="657"/>
      <c r="BKJ3" s="657"/>
      <c r="BKK3" s="657"/>
      <c r="BKL3" s="657"/>
      <c r="BKM3" s="657"/>
      <c r="BKN3" s="657"/>
      <c r="BKO3" s="657"/>
      <c r="BKP3" s="657"/>
      <c r="BKQ3" s="657"/>
      <c r="BKR3" s="657"/>
      <c r="BKS3" s="657"/>
      <c r="BKT3" s="657"/>
      <c r="BKU3" s="657"/>
      <c r="BKV3" s="657"/>
      <c r="BKW3" s="657"/>
      <c r="BKX3" s="657"/>
      <c r="BKY3" s="657"/>
      <c r="BKZ3" s="657"/>
      <c r="BLA3" s="657"/>
      <c r="BLB3" s="657"/>
      <c r="BLC3" s="657"/>
      <c r="BLD3" s="657"/>
      <c r="BLE3" s="657"/>
      <c r="BLF3" s="657"/>
      <c r="BLG3" s="657"/>
      <c r="BLH3" s="657"/>
      <c r="BLI3" s="657"/>
      <c r="BLJ3" s="657"/>
      <c r="BLK3" s="657"/>
      <c r="BLL3" s="657"/>
      <c r="BLM3" s="657"/>
      <c r="BLN3" s="657"/>
      <c r="BLO3" s="657"/>
      <c r="BLP3" s="657"/>
      <c r="BLQ3" s="657"/>
      <c r="BLR3" s="657"/>
      <c r="BLS3" s="657"/>
      <c r="BLT3" s="657"/>
      <c r="BLU3" s="657"/>
      <c r="BLV3" s="657"/>
      <c r="BLW3" s="657"/>
      <c r="BLX3" s="657"/>
      <c r="BLY3" s="657"/>
      <c r="BLZ3" s="657"/>
      <c r="BMA3" s="657"/>
      <c r="BMB3" s="657"/>
      <c r="BMC3" s="657"/>
      <c r="BMD3" s="657"/>
      <c r="BME3" s="657"/>
      <c r="BMF3" s="657"/>
      <c r="BMG3" s="657"/>
      <c r="BMH3" s="657"/>
      <c r="BMI3" s="657"/>
      <c r="BMJ3" s="657"/>
      <c r="BMK3" s="657"/>
      <c r="BML3" s="657"/>
      <c r="BMM3" s="657"/>
      <c r="BMN3" s="657"/>
      <c r="BMO3" s="657"/>
      <c r="BMP3" s="657"/>
      <c r="BMQ3" s="657"/>
      <c r="BMR3" s="657"/>
      <c r="BMS3" s="657"/>
      <c r="BMT3" s="657"/>
      <c r="BMU3" s="657"/>
      <c r="BMV3" s="657"/>
      <c r="BMW3" s="657"/>
      <c r="BMX3" s="657"/>
      <c r="BMY3" s="657"/>
      <c r="BMZ3" s="657"/>
      <c r="BNA3" s="657"/>
      <c r="BNB3" s="657"/>
      <c r="BNC3" s="657"/>
      <c r="BND3" s="657"/>
      <c r="BNE3" s="657"/>
      <c r="BNF3" s="657"/>
      <c r="BNG3" s="657"/>
      <c r="BNH3" s="657"/>
      <c r="BNI3" s="657"/>
      <c r="BNJ3" s="657"/>
      <c r="BNK3" s="657"/>
      <c r="BNL3" s="657"/>
      <c r="BNM3" s="657"/>
      <c r="BNN3" s="657"/>
      <c r="BNO3" s="657"/>
      <c r="BNP3" s="657"/>
      <c r="BNQ3" s="657"/>
      <c r="BNR3" s="657"/>
      <c r="BNS3" s="657"/>
      <c r="BNT3" s="657"/>
      <c r="BNU3" s="657"/>
      <c r="BNV3" s="657"/>
      <c r="BNW3" s="657"/>
      <c r="BNX3" s="657"/>
      <c r="BNY3" s="657"/>
      <c r="BNZ3" s="657"/>
      <c r="BOA3" s="657"/>
      <c r="BOB3" s="657"/>
      <c r="BOC3" s="657"/>
      <c r="BOD3" s="657"/>
      <c r="BOE3" s="657"/>
      <c r="BOF3" s="657"/>
      <c r="BOG3" s="657"/>
      <c r="BOH3" s="657"/>
      <c r="BOI3" s="657"/>
      <c r="BOJ3" s="657"/>
      <c r="BOK3" s="657"/>
      <c r="BOL3" s="657"/>
      <c r="BOM3" s="657"/>
      <c r="BON3" s="657"/>
      <c r="BOO3" s="657"/>
      <c r="BOP3" s="657"/>
      <c r="BOQ3" s="657"/>
      <c r="BOR3" s="657"/>
      <c r="BOS3" s="657"/>
      <c r="BOT3" s="657"/>
      <c r="BOU3" s="657"/>
      <c r="BOV3" s="657"/>
      <c r="BOW3" s="657"/>
      <c r="BOX3" s="657"/>
      <c r="BOY3" s="657"/>
      <c r="BOZ3" s="657"/>
      <c r="BPA3" s="657"/>
      <c r="BPB3" s="657"/>
      <c r="BPC3" s="657"/>
      <c r="BPD3" s="657"/>
      <c r="BPE3" s="657"/>
      <c r="BPF3" s="657"/>
      <c r="BPG3" s="657"/>
      <c r="BPH3" s="657"/>
      <c r="BPI3" s="657"/>
      <c r="BPJ3" s="657"/>
      <c r="BPK3" s="657"/>
      <c r="BPL3" s="657"/>
      <c r="BPM3" s="657"/>
      <c r="BPN3" s="657"/>
      <c r="BPO3" s="657"/>
      <c r="BPP3" s="657"/>
      <c r="BPQ3" s="657"/>
      <c r="BPR3" s="657"/>
      <c r="BPS3" s="657"/>
      <c r="BPT3" s="657"/>
      <c r="BPU3" s="657"/>
      <c r="BPV3" s="657"/>
      <c r="BPW3" s="657"/>
      <c r="BPX3" s="657"/>
      <c r="BPY3" s="657"/>
      <c r="BPZ3" s="657"/>
      <c r="BQA3" s="657"/>
      <c r="BQB3" s="657"/>
      <c r="BQC3" s="657"/>
      <c r="BQD3" s="657"/>
      <c r="BQE3" s="657"/>
      <c r="BQF3" s="657"/>
      <c r="BQG3" s="657"/>
      <c r="BQH3" s="657"/>
      <c r="BQI3" s="657"/>
      <c r="BQJ3" s="657"/>
      <c r="BQK3" s="657"/>
      <c r="BQL3" s="657"/>
      <c r="BQM3" s="657"/>
      <c r="BQN3" s="657"/>
      <c r="BQO3" s="657"/>
      <c r="BQP3" s="657"/>
      <c r="BQQ3" s="657"/>
      <c r="BQR3" s="657"/>
      <c r="BQS3" s="657"/>
      <c r="BQT3" s="657"/>
      <c r="BQU3" s="657"/>
      <c r="BQV3" s="657"/>
      <c r="BQW3" s="657"/>
      <c r="BQX3" s="657"/>
      <c r="BQY3" s="657"/>
      <c r="BQZ3" s="657"/>
      <c r="BRA3" s="657"/>
      <c r="BRB3" s="657"/>
      <c r="BRC3" s="657"/>
      <c r="BRD3" s="657"/>
      <c r="BRE3" s="657"/>
      <c r="BRF3" s="657"/>
      <c r="BRG3" s="657"/>
      <c r="BRH3" s="657"/>
      <c r="BRI3" s="657"/>
      <c r="BRJ3" s="657"/>
      <c r="BRK3" s="657"/>
      <c r="BRL3" s="657"/>
      <c r="BRM3" s="657"/>
      <c r="BRN3" s="657"/>
      <c r="BRO3" s="657"/>
      <c r="BRP3" s="657"/>
      <c r="BRQ3" s="657"/>
      <c r="BRR3" s="657"/>
      <c r="BRS3" s="657"/>
      <c r="BRT3" s="657"/>
      <c r="BRU3" s="657"/>
      <c r="BRV3" s="657"/>
      <c r="BRW3" s="657"/>
      <c r="BRX3" s="657"/>
      <c r="BRY3" s="657"/>
      <c r="BRZ3" s="657"/>
      <c r="BSA3" s="657"/>
      <c r="BSB3" s="657"/>
      <c r="BSC3" s="657"/>
      <c r="BSD3" s="657"/>
      <c r="BSE3" s="657"/>
      <c r="BSF3" s="657"/>
      <c r="BSG3" s="657"/>
      <c r="BSH3" s="657"/>
      <c r="BSI3" s="657"/>
      <c r="BSJ3" s="657"/>
      <c r="BSK3" s="657"/>
      <c r="BSL3" s="657"/>
      <c r="BSM3" s="657"/>
      <c r="BSN3" s="657"/>
      <c r="BSO3" s="657"/>
      <c r="BSP3" s="657"/>
      <c r="BSQ3" s="657"/>
      <c r="BSR3" s="657"/>
      <c r="BSS3" s="657"/>
      <c r="BST3" s="657"/>
      <c r="BSU3" s="657"/>
      <c r="BSV3" s="657"/>
      <c r="BSW3" s="657"/>
      <c r="BSX3" s="657"/>
      <c r="BSY3" s="657"/>
      <c r="BSZ3" s="657"/>
      <c r="BTA3" s="657"/>
      <c r="BTB3" s="657"/>
      <c r="BTC3" s="657"/>
      <c r="BTD3" s="657"/>
      <c r="BTE3" s="657"/>
      <c r="BTF3" s="657"/>
      <c r="BTG3" s="657"/>
      <c r="BTH3" s="657"/>
      <c r="BTI3" s="657"/>
      <c r="BTJ3" s="657"/>
      <c r="BTK3" s="657"/>
      <c r="BTL3" s="657"/>
      <c r="BTM3" s="657"/>
      <c r="BTN3" s="657"/>
      <c r="BTO3" s="657"/>
      <c r="BTP3" s="657"/>
      <c r="BTQ3" s="657"/>
      <c r="BTR3" s="657"/>
      <c r="BTS3" s="657"/>
      <c r="BTT3" s="657"/>
      <c r="BTU3" s="657"/>
      <c r="BTV3" s="657"/>
      <c r="BTW3" s="657"/>
      <c r="BTX3" s="657"/>
      <c r="BTY3" s="657"/>
      <c r="BTZ3" s="657"/>
      <c r="BUA3" s="657"/>
      <c r="BUB3" s="657"/>
      <c r="BUC3" s="657"/>
      <c r="BUD3" s="657"/>
      <c r="BUE3" s="657"/>
      <c r="BUF3" s="657"/>
      <c r="BUG3" s="657"/>
      <c r="BUH3" s="657"/>
      <c r="BUI3" s="657"/>
      <c r="BUJ3" s="657"/>
      <c r="BUK3" s="657"/>
      <c r="BUL3" s="657"/>
      <c r="BUM3" s="657"/>
      <c r="BUN3" s="657"/>
      <c r="BUO3" s="657"/>
      <c r="BUP3" s="657"/>
      <c r="BUQ3" s="657"/>
      <c r="BUR3" s="657"/>
      <c r="BUS3" s="657"/>
      <c r="BUT3" s="657"/>
      <c r="BUU3" s="657"/>
      <c r="BUV3" s="657"/>
      <c r="BUW3" s="657"/>
      <c r="BUX3" s="657"/>
      <c r="BUY3" s="657"/>
      <c r="BUZ3" s="657"/>
      <c r="BVA3" s="657"/>
      <c r="BVB3" s="657"/>
      <c r="BVC3" s="657"/>
      <c r="BVD3" s="657"/>
      <c r="BVE3" s="657"/>
      <c r="BVF3" s="657"/>
      <c r="BVG3" s="657"/>
      <c r="BVH3" s="657"/>
      <c r="BVI3" s="657"/>
      <c r="BVJ3" s="657"/>
      <c r="BVK3" s="657"/>
      <c r="BVL3" s="657"/>
      <c r="BVM3" s="657"/>
      <c r="BVN3" s="657"/>
      <c r="BVO3" s="657"/>
      <c r="BVP3" s="657"/>
      <c r="BVQ3" s="657"/>
      <c r="BVR3" s="657"/>
      <c r="BVS3" s="657"/>
      <c r="BVT3" s="657"/>
      <c r="BVU3" s="657"/>
      <c r="BVV3" s="657"/>
      <c r="BVW3" s="657"/>
      <c r="BVX3" s="657"/>
      <c r="BVY3" s="657"/>
      <c r="BVZ3" s="657"/>
      <c r="BWA3" s="657"/>
      <c r="BWB3" s="657"/>
      <c r="BWC3" s="657"/>
      <c r="BWD3" s="657"/>
      <c r="BWE3" s="657"/>
      <c r="BWF3" s="657"/>
      <c r="BWG3" s="657"/>
      <c r="BWH3" s="657"/>
      <c r="BWI3" s="657"/>
      <c r="BWJ3" s="657"/>
      <c r="BWK3" s="657"/>
      <c r="BWL3" s="657"/>
      <c r="BWM3" s="657"/>
      <c r="BWN3" s="657"/>
      <c r="BWO3" s="657"/>
      <c r="BWP3" s="657"/>
      <c r="BWQ3" s="657"/>
      <c r="BWR3" s="657"/>
      <c r="BWS3" s="657"/>
      <c r="BWT3" s="657"/>
      <c r="BWU3" s="657"/>
      <c r="BWV3" s="657"/>
      <c r="BWW3" s="657"/>
      <c r="BWX3" s="657"/>
      <c r="BWY3" s="657"/>
      <c r="BWZ3" s="657"/>
      <c r="BXA3" s="657"/>
      <c r="BXB3" s="657"/>
      <c r="BXC3" s="657"/>
      <c r="BXD3" s="657"/>
      <c r="BXE3" s="657"/>
      <c r="BXF3" s="657"/>
      <c r="BXG3" s="657"/>
      <c r="BXH3" s="657"/>
      <c r="BXI3" s="657"/>
      <c r="BXJ3" s="657"/>
      <c r="BXK3" s="657"/>
      <c r="BXL3" s="657"/>
      <c r="BXM3" s="657"/>
      <c r="BXN3" s="657"/>
      <c r="BXO3" s="657"/>
      <c r="BXP3" s="657"/>
      <c r="BXQ3" s="657"/>
      <c r="BXR3" s="657"/>
      <c r="BXS3" s="657"/>
      <c r="BXT3" s="657"/>
      <c r="BXU3" s="657"/>
      <c r="BXV3" s="657"/>
      <c r="BXW3" s="657"/>
      <c r="BXX3" s="657"/>
      <c r="BXY3" s="657"/>
      <c r="BXZ3" s="657"/>
      <c r="BYA3" s="657"/>
      <c r="BYB3" s="657"/>
      <c r="BYC3" s="657"/>
      <c r="BYD3" s="657"/>
      <c r="BYE3" s="657"/>
      <c r="BYF3" s="657"/>
      <c r="BYG3" s="657"/>
      <c r="BYH3" s="657"/>
      <c r="BYI3" s="657"/>
      <c r="BYJ3" s="657"/>
      <c r="BYK3" s="657"/>
      <c r="BYL3" s="657"/>
      <c r="BYM3" s="657"/>
      <c r="BYN3" s="657"/>
      <c r="BYO3" s="657"/>
      <c r="BYP3" s="657"/>
      <c r="BYQ3" s="657"/>
      <c r="BYR3" s="657"/>
      <c r="BYS3" s="657"/>
      <c r="BYT3" s="657"/>
      <c r="BYU3" s="657"/>
      <c r="BYV3" s="657"/>
      <c r="BYW3" s="657"/>
      <c r="BYX3" s="657"/>
      <c r="BYY3" s="657"/>
      <c r="BYZ3" s="657"/>
      <c r="BZA3" s="657"/>
      <c r="BZB3" s="657"/>
      <c r="BZC3" s="657"/>
      <c r="BZD3" s="657"/>
      <c r="BZE3" s="657"/>
      <c r="BZF3" s="657"/>
      <c r="BZG3" s="657"/>
      <c r="BZH3" s="657"/>
      <c r="BZI3" s="657"/>
      <c r="BZJ3" s="657"/>
      <c r="BZK3" s="657"/>
      <c r="BZL3" s="657"/>
      <c r="BZM3" s="657"/>
      <c r="BZN3" s="657"/>
      <c r="BZO3" s="657"/>
      <c r="BZP3" s="657"/>
      <c r="BZQ3" s="657"/>
      <c r="BZR3" s="657"/>
      <c r="BZS3" s="657"/>
      <c r="BZT3" s="657"/>
      <c r="BZU3" s="657"/>
      <c r="BZV3" s="657"/>
      <c r="BZW3" s="657"/>
      <c r="BZX3" s="657"/>
      <c r="BZY3" s="657"/>
      <c r="BZZ3" s="657"/>
      <c r="CAA3" s="657"/>
      <c r="CAB3" s="657"/>
      <c r="CAC3" s="657"/>
      <c r="CAD3" s="657"/>
      <c r="CAE3" s="657"/>
      <c r="CAF3" s="657"/>
      <c r="CAG3" s="657"/>
      <c r="CAH3" s="657"/>
      <c r="CAI3" s="657"/>
      <c r="CAJ3" s="657"/>
      <c r="CAK3" s="657"/>
      <c r="CAL3" s="657"/>
      <c r="CAM3" s="657"/>
      <c r="CAN3" s="657"/>
      <c r="CAO3" s="657"/>
      <c r="CAP3" s="657"/>
      <c r="CAQ3" s="657"/>
      <c r="CAR3" s="657"/>
      <c r="CAS3" s="657"/>
      <c r="CAT3" s="657"/>
      <c r="CAU3" s="657"/>
      <c r="CAV3" s="657"/>
      <c r="CAW3" s="657"/>
      <c r="CAX3" s="657"/>
      <c r="CAY3" s="657"/>
      <c r="CAZ3" s="657"/>
      <c r="CBA3" s="657"/>
      <c r="CBB3" s="657"/>
      <c r="CBC3" s="657"/>
      <c r="CBD3" s="657"/>
      <c r="CBE3" s="657"/>
      <c r="CBF3" s="657"/>
      <c r="CBG3" s="657"/>
      <c r="CBH3" s="657"/>
      <c r="CBI3" s="657"/>
      <c r="CBJ3" s="657"/>
      <c r="CBK3" s="657"/>
      <c r="CBL3" s="657"/>
      <c r="CBM3" s="657"/>
      <c r="CBN3" s="657"/>
      <c r="CBO3" s="657"/>
      <c r="CBP3" s="657"/>
      <c r="CBQ3" s="657"/>
      <c r="CBR3" s="657"/>
      <c r="CBS3" s="657"/>
      <c r="CBT3" s="657"/>
      <c r="CBU3" s="657"/>
      <c r="CBV3" s="657"/>
      <c r="CBW3" s="657"/>
      <c r="CBX3" s="657"/>
      <c r="CBY3" s="657"/>
      <c r="CBZ3" s="657"/>
      <c r="CCA3" s="657"/>
      <c r="CCB3" s="657"/>
      <c r="CCC3" s="657"/>
      <c r="CCD3" s="657"/>
      <c r="CCE3" s="657"/>
      <c r="CCF3" s="657"/>
      <c r="CCG3" s="657"/>
      <c r="CCH3" s="657"/>
      <c r="CCI3" s="657"/>
      <c r="CCJ3" s="657"/>
      <c r="CCK3" s="657"/>
      <c r="CCL3" s="657"/>
      <c r="CCM3" s="657"/>
      <c r="CCN3" s="657"/>
      <c r="CCO3" s="657"/>
      <c r="CCP3" s="657"/>
      <c r="CCQ3" s="657"/>
      <c r="CCR3" s="657"/>
      <c r="CCS3" s="657"/>
      <c r="CCT3" s="657"/>
      <c r="CCU3" s="657"/>
      <c r="CCV3" s="657"/>
      <c r="CCW3" s="657"/>
      <c r="CCX3" s="657"/>
      <c r="CCY3" s="657"/>
      <c r="CCZ3" s="657"/>
      <c r="CDA3" s="657"/>
      <c r="CDB3" s="657"/>
      <c r="CDC3" s="657"/>
      <c r="CDD3" s="657"/>
      <c r="CDE3" s="657"/>
      <c r="CDF3" s="657"/>
      <c r="CDG3" s="657"/>
      <c r="CDH3" s="657"/>
      <c r="CDI3" s="657"/>
      <c r="CDJ3" s="657"/>
      <c r="CDK3" s="657"/>
      <c r="CDL3" s="657"/>
      <c r="CDM3" s="657"/>
      <c r="CDN3" s="657"/>
      <c r="CDO3" s="657"/>
      <c r="CDP3" s="657"/>
      <c r="CDQ3" s="657"/>
      <c r="CDR3" s="657"/>
      <c r="CDS3" s="657"/>
      <c r="CDT3" s="657"/>
      <c r="CDU3" s="657"/>
      <c r="CDV3" s="657"/>
      <c r="CDW3" s="657"/>
      <c r="CDX3" s="657"/>
      <c r="CDY3" s="657"/>
      <c r="CDZ3" s="657"/>
      <c r="CEA3" s="657"/>
      <c r="CEB3" s="657"/>
      <c r="CEC3" s="657"/>
      <c r="CED3" s="657"/>
      <c r="CEE3" s="657"/>
      <c r="CEF3" s="657"/>
      <c r="CEG3" s="657"/>
      <c r="CEH3" s="657"/>
      <c r="CEI3" s="657"/>
      <c r="CEJ3" s="657"/>
      <c r="CEK3" s="657"/>
      <c r="CEL3" s="657"/>
      <c r="CEM3" s="657"/>
      <c r="CEN3" s="657"/>
      <c r="CEO3" s="657"/>
      <c r="CEP3" s="657"/>
      <c r="CEQ3" s="657"/>
      <c r="CER3" s="657"/>
      <c r="CES3" s="657"/>
      <c r="CET3" s="657"/>
      <c r="CEU3" s="657"/>
      <c r="CEV3" s="657"/>
      <c r="CEW3" s="657"/>
      <c r="CEX3" s="657"/>
      <c r="CEY3" s="657"/>
      <c r="CEZ3" s="657"/>
      <c r="CFA3" s="657"/>
      <c r="CFB3" s="657"/>
      <c r="CFC3" s="657"/>
      <c r="CFD3" s="657"/>
      <c r="CFE3" s="657"/>
      <c r="CFF3" s="657"/>
      <c r="CFG3" s="657"/>
      <c r="CFH3" s="657"/>
      <c r="CFI3" s="657"/>
      <c r="CFJ3" s="657"/>
      <c r="CFK3" s="657"/>
      <c r="CFL3" s="657"/>
      <c r="CFM3" s="657"/>
      <c r="CFN3" s="657"/>
      <c r="CFO3" s="657"/>
      <c r="CFP3" s="657"/>
      <c r="CFQ3" s="657"/>
      <c r="CFR3" s="657"/>
      <c r="CFS3" s="657"/>
      <c r="CFT3" s="657"/>
      <c r="CFU3" s="657"/>
      <c r="CFV3" s="657"/>
      <c r="CFW3" s="657"/>
      <c r="CFX3" s="657"/>
      <c r="CFY3" s="657"/>
      <c r="CFZ3" s="657"/>
      <c r="CGA3" s="657"/>
      <c r="CGB3" s="657"/>
      <c r="CGC3" s="657"/>
      <c r="CGD3" s="657"/>
      <c r="CGE3" s="657"/>
      <c r="CGF3" s="657"/>
      <c r="CGG3" s="657"/>
      <c r="CGH3" s="657"/>
      <c r="CGI3" s="657"/>
      <c r="CGJ3" s="657"/>
      <c r="CGK3" s="657"/>
      <c r="CGL3" s="657"/>
      <c r="CGM3" s="657"/>
      <c r="CGN3" s="657"/>
      <c r="CGO3" s="657"/>
      <c r="CGP3" s="657"/>
      <c r="CGQ3" s="657"/>
      <c r="CGR3" s="657"/>
      <c r="CGS3" s="657"/>
      <c r="CGT3" s="657"/>
      <c r="CGU3" s="657"/>
      <c r="CGV3" s="657"/>
      <c r="CGW3" s="657"/>
      <c r="CGX3" s="657"/>
      <c r="CGY3" s="657"/>
      <c r="CGZ3" s="657"/>
      <c r="CHA3" s="657"/>
      <c r="CHB3" s="657"/>
      <c r="CHC3" s="657"/>
      <c r="CHD3" s="657"/>
      <c r="CHE3" s="657"/>
      <c r="CHF3" s="657"/>
      <c r="CHG3" s="657"/>
      <c r="CHH3" s="657"/>
      <c r="CHI3" s="657"/>
      <c r="CHJ3" s="657"/>
      <c r="CHK3" s="657"/>
      <c r="CHL3" s="657"/>
      <c r="CHM3" s="657"/>
      <c r="CHN3" s="657"/>
      <c r="CHO3" s="657"/>
      <c r="CHP3" s="657"/>
      <c r="CHQ3" s="657"/>
      <c r="CHR3" s="657"/>
      <c r="CHS3" s="657"/>
      <c r="CHT3" s="657"/>
      <c r="CHU3" s="657"/>
      <c r="CHV3" s="657"/>
      <c r="CHW3" s="657"/>
      <c r="CHX3" s="657"/>
      <c r="CHY3" s="657"/>
      <c r="CHZ3" s="657"/>
      <c r="CIA3" s="657"/>
      <c r="CIB3" s="657"/>
      <c r="CIC3" s="657"/>
      <c r="CID3" s="657"/>
      <c r="CIE3" s="657"/>
      <c r="CIF3" s="657"/>
      <c r="CIG3" s="657"/>
      <c r="CIH3" s="657"/>
      <c r="CII3" s="657"/>
      <c r="CIJ3" s="657"/>
      <c r="CIK3" s="657"/>
      <c r="CIL3" s="657"/>
      <c r="CIM3" s="657"/>
      <c r="CIN3" s="657"/>
      <c r="CIO3" s="657"/>
      <c r="CIP3" s="657"/>
      <c r="CIQ3" s="657"/>
      <c r="CIR3" s="657"/>
      <c r="CIS3" s="657"/>
      <c r="CIT3" s="657"/>
      <c r="CIU3" s="657"/>
      <c r="CIV3" s="657"/>
      <c r="CIW3" s="657"/>
      <c r="CIX3" s="657"/>
      <c r="CIY3" s="657"/>
      <c r="CIZ3" s="657"/>
      <c r="CJA3" s="657"/>
      <c r="CJB3" s="657"/>
      <c r="CJC3" s="657"/>
      <c r="CJD3" s="657"/>
      <c r="CJE3" s="657"/>
      <c r="CJF3" s="657"/>
      <c r="CJG3" s="657"/>
      <c r="CJH3" s="657"/>
      <c r="CJI3" s="657"/>
      <c r="CJJ3" s="657"/>
      <c r="CJK3" s="657"/>
      <c r="CJL3" s="657"/>
      <c r="CJM3" s="657"/>
      <c r="CJN3" s="657"/>
      <c r="CJO3" s="657"/>
      <c r="CJP3" s="657"/>
      <c r="CJQ3" s="657"/>
      <c r="CJR3" s="657"/>
      <c r="CJS3" s="657"/>
      <c r="CJT3" s="657"/>
      <c r="CJU3" s="657"/>
      <c r="CJV3" s="657"/>
      <c r="CJW3" s="657"/>
      <c r="CJX3" s="657"/>
      <c r="CJY3" s="657"/>
      <c r="CJZ3" s="657"/>
      <c r="CKA3" s="657"/>
      <c r="CKB3" s="657"/>
      <c r="CKC3" s="657"/>
      <c r="CKD3" s="657"/>
      <c r="CKE3" s="657"/>
      <c r="CKF3" s="657"/>
      <c r="CKG3" s="657"/>
      <c r="CKH3" s="657"/>
      <c r="CKI3" s="657"/>
      <c r="CKJ3" s="657"/>
      <c r="CKK3" s="657"/>
      <c r="CKL3" s="657"/>
      <c r="CKM3" s="657"/>
      <c r="CKN3" s="657"/>
      <c r="CKO3" s="657"/>
      <c r="CKP3" s="657"/>
      <c r="CKQ3" s="657"/>
      <c r="CKR3" s="657"/>
      <c r="CKS3" s="657"/>
      <c r="CKT3" s="657"/>
      <c r="CKU3" s="657"/>
      <c r="CKV3" s="657"/>
      <c r="CKW3" s="657"/>
      <c r="CKX3" s="657"/>
      <c r="CKY3" s="657"/>
      <c r="CKZ3" s="657"/>
      <c r="CLA3" s="657"/>
      <c r="CLB3" s="657"/>
      <c r="CLC3" s="657"/>
      <c r="CLD3" s="657"/>
      <c r="CLE3" s="657"/>
      <c r="CLF3" s="657"/>
      <c r="CLG3" s="657"/>
      <c r="CLH3" s="657"/>
      <c r="CLI3" s="657"/>
      <c r="CLJ3" s="657"/>
      <c r="CLK3" s="657"/>
      <c r="CLL3" s="657"/>
      <c r="CLM3" s="657"/>
      <c r="CLN3" s="657"/>
      <c r="CLO3" s="657"/>
      <c r="CLP3" s="657"/>
      <c r="CLQ3" s="657"/>
      <c r="CLR3" s="657"/>
      <c r="CLS3" s="657"/>
      <c r="CLT3" s="657"/>
      <c r="CLU3" s="657"/>
      <c r="CLV3" s="657"/>
      <c r="CLW3" s="657"/>
      <c r="CLX3" s="657"/>
      <c r="CLY3" s="657"/>
      <c r="CLZ3" s="657"/>
      <c r="CMA3" s="657"/>
      <c r="CMB3" s="657"/>
      <c r="CMC3" s="657"/>
      <c r="CMD3" s="657"/>
      <c r="CME3" s="657"/>
      <c r="CMF3" s="657"/>
      <c r="CMG3" s="657"/>
      <c r="CMH3" s="657"/>
      <c r="CMI3" s="657"/>
      <c r="CMJ3" s="657"/>
      <c r="CMK3" s="657"/>
      <c r="CML3" s="657"/>
      <c r="CMM3" s="657"/>
      <c r="CMN3" s="657"/>
      <c r="CMO3" s="657"/>
      <c r="CMP3" s="657"/>
      <c r="CMQ3" s="657"/>
      <c r="CMR3" s="657"/>
      <c r="CMS3" s="657"/>
      <c r="CMT3" s="657"/>
      <c r="CMU3" s="657"/>
      <c r="CMV3" s="657"/>
      <c r="CMW3" s="657"/>
      <c r="CMX3" s="657"/>
      <c r="CMY3" s="657"/>
      <c r="CMZ3" s="657"/>
      <c r="CNA3" s="657"/>
      <c r="CNB3" s="657"/>
      <c r="CNC3" s="657"/>
      <c r="CND3" s="657"/>
      <c r="CNE3" s="657"/>
      <c r="CNF3" s="657"/>
      <c r="CNG3" s="657"/>
      <c r="CNH3" s="657"/>
      <c r="CNI3" s="657"/>
      <c r="CNJ3" s="657"/>
      <c r="CNK3" s="657"/>
      <c r="CNL3" s="657"/>
      <c r="CNM3" s="657"/>
      <c r="CNN3" s="657"/>
      <c r="CNO3" s="657"/>
      <c r="CNP3" s="657"/>
      <c r="CNQ3" s="657"/>
      <c r="CNR3" s="657"/>
      <c r="CNS3" s="657"/>
      <c r="CNT3" s="657"/>
      <c r="CNU3" s="657"/>
      <c r="CNV3" s="657"/>
      <c r="CNW3" s="657"/>
      <c r="CNX3" s="657"/>
      <c r="CNY3" s="657"/>
      <c r="CNZ3" s="657"/>
      <c r="COA3" s="657"/>
      <c r="COB3" s="657"/>
      <c r="COC3" s="657"/>
      <c r="COD3" s="657"/>
      <c r="COE3" s="657"/>
      <c r="COF3" s="657"/>
      <c r="COG3" s="657"/>
      <c r="COH3" s="657"/>
      <c r="COI3" s="657"/>
      <c r="COJ3" s="657"/>
      <c r="COK3" s="657"/>
      <c r="COL3" s="657"/>
      <c r="COM3" s="657"/>
      <c r="CON3" s="657"/>
      <c r="COO3" s="657"/>
      <c r="COP3" s="657"/>
      <c r="COQ3" s="657"/>
      <c r="COR3" s="657"/>
      <c r="COS3" s="657"/>
      <c r="COT3" s="657"/>
      <c r="COU3" s="657"/>
      <c r="COV3" s="657"/>
      <c r="COW3" s="657"/>
      <c r="COX3" s="657"/>
      <c r="COY3" s="657"/>
      <c r="COZ3" s="657"/>
      <c r="CPA3" s="657"/>
      <c r="CPB3" s="657"/>
      <c r="CPC3" s="657"/>
      <c r="CPD3" s="657"/>
      <c r="CPE3" s="657"/>
      <c r="CPF3" s="657"/>
      <c r="CPG3" s="657"/>
      <c r="CPH3" s="657"/>
      <c r="CPI3" s="657"/>
      <c r="CPJ3" s="657"/>
      <c r="CPK3" s="657"/>
      <c r="CPL3" s="657"/>
      <c r="CPM3" s="657"/>
      <c r="CPN3" s="657"/>
      <c r="CPO3" s="657"/>
      <c r="CPP3" s="657"/>
      <c r="CPQ3" s="657"/>
      <c r="CPR3" s="657"/>
      <c r="CPS3" s="657"/>
      <c r="CPT3" s="657"/>
      <c r="CPU3" s="657"/>
      <c r="CPV3" s="657"/>
      <c r="CPW3" s="657"/>
      <c r="CPX3" s="657"/>
      <c r="CPY3" s="657"/>
      <c r="CPZ3" s="657"/>
      <c r="CQA3" s="657"/>
      <c r="CQB3" s="657"/>
      <c r="CQC3" s="657"/>
      <c r="CQD3" s="657"/>
      <c r="CQE3" s="657"/>
      <c r="CQF3" s="657"/>
      <c r="CQG3" s="657"/>
      <c r="CQH3" s="657"/>
      <c r="CQI3" s="657"/>
      <c r="CQJ3" s="657"/>
      <c r="CQK3" s="657"/>
      <c r="CQL3" s="657"/>
      <c r="CQM3" s="657"/>
      <c r="CQN3" s="657"/>
      <c r="CQO3" s="657"/>
      <c r="CQP3" s="657"/>
      <c r="CQQ3" s="657"/>
      <c r="CQR3" s="657"/>
      <c r="CQS3" s="657"/>
      <c r="CQT3" s="657"/>
      <c r="CQU3" s="657"/>
      <c r="CQV3" s="657"/>
      <c r="CQW3" s="657"/>
      <c r="CQX3" s="657"/>
      <c r="CQY3" s="657"/>
      <c r="CQZ3" s="657"/>
      <c r="CRA3" s="657"/>
      <c r="CRB3" s="657"/>
      <c r="CRC3" s="657"/>
      <c r="CRD3" s="657"/>
      <c r="CRE3" s="657"/>
      <c r="CRF3" s="657"/>
      <c r="CRG3" s="657"/>
      <c r="CRH3" s="657"/>
      <c r="CRI3" s="657"/>
      <c r="CRJ3" s="657"/>
      <c r="CRK3" s="657"/>
      <c r="CRL3" s="657"/>
      <c r="CRM3" s="657"/>
      <c r="CRN3" s="657"/>
      <c r="CRO3" s="657"/>
      <c r="CRP3" s="657"/>
      <c r="CRQ3" s="657"/>
      <c r="CRR3" s="657"/>
      <c r="CRS3" s="657"/>
      <c r="CRT3" s="657"/>
      <c r="CRU3" s="657"/>
      <c r="CRV3" s="657"/>
      <c r="CRW3" s="657"/>
      <c r="CRX3" s="657"/>
      <c r="CRY3" s="657"/>
      <c r="CRZ3" s="657"/>
      <c r="CSA3" s="657"/>
      <c r="CSB3" s="657"/>
      <c r="CSC3" s="657"/>
      <c r="CSD3" s="657"/>
      <c r="CSE3" s="657"/>
      <c r="CSF3" s="657"/>
      <c r="CSG3" s="657"/>
      <c r="CSH3" s="657"/>
      <c r="CSI3" s="657"/>
      <c r="CSJ3" s="657"/>
      <c r="CSK3" s="657"/>
      <c r="CSL3" s="657"/>
      <c r="CSM3" s="657"/>
      <c r="CSN3" s="657"/>
      <c r="CSO3" s="657"/>
      <c r="CSP3" s="657"/>
      <c r="CSQ3" s="657"/>
      <c r="CSR3" s="657"/>
      <c r="CSS3" s="657"/>
      <c r="CST3" s="657"/>
      <c r="CSU3" s="657"/>
      <c r="CSV3" s="657"/>
      <c r="CSW3" s="657"/>
      <c r="CSX3" s="657"/>
      <c r="CSY3" s="657"/>
      <c r="CSZ3" s="657"/>
      <c r="CTA3" s="657"/>
      <c r="CTB3" s="657"/>
      <c r="CTC3" s="657"/>
      <c r="CTD3" s="657"/>
      <c r="CTE3" s="657"/>
      <c r="CTF3" s="657"/>
      <c r="CTG3" s="657"/>
      <c r="CTH3" s="657"/>
      <c r="CTI3" s="657"/>
      <c r="CTJ3" s="657"/>
      <c r="CTK3" s="657"/>
      <c r="CTL3" s="657"/>
      <c r="CTM3" s="657"/>
      <c r="CTN3" s="657"/>
      <c r="CTO3" s="657"/>
      <c r="CTP3" s="657"/>
      <c r="CTQ3" s="657"/>
      <c r="CTR3" s="657"/>
      <c r="CTS3" s="657"/>
      <c r="CTT3" s="657"/>
      <c r="CTU3" s="657"/>
      <c r="CTV3" s="657"/>
      <c r="CTW3" s="657"/>
      <c r="CTX3" s="657"/>
      <c r="CTY3" s="657"/>
      <c r="CTZ3" s="657"/>
      <c r="CUA3" s="657"/>
      <c r="CUB3" s="657"/>
      <c r="CUC3" s="657"/>
      <c r="CUD3" s="657"/>
      <c r="CUE3" s="657"/>
      <c r="CUF3" s="657"/>
      <c r="CUG3" s="657"/>
      <c r="CUH3" s="657"/>
      <c r="CUI3" s="657"/>
      <c r="CUJ3" s="657"/>
      <c r="CUK3" s="657"/>
      <c r="CUL3" s="657"/>
      <c r="CUM3" s="657"/>
      <c r="CUN3" s="657"/>
      <c r="CUO3" s="657"/>
      <c r="CUP3" s="657"/>
      <c r="CUQ3" s="657"/>
      <c r="CUR3" s="657"/>
      <c r="CUS3" s="657"/>
      <c r="CUT3" s="657"/>
      <c r="CUU3" s="657"/>
      <c r="CUV3" s="657"/>
      <c r="CUW3" s="657"/>
      <c r="CUX3" s="657"/>
      <c r="CUY3" s="657"/>
      <c r="CUZ3" s="657"/>
      <c r="CVA3" s="657"/>
      <c r="CVB3" s="657"/>
      <c r="CVC3" s="657"/>
      <c r="CVD3" s="657"/>
      <c r="CVE3" s="657"/>
      <c r="CVF3" s="657"/>
      <c r="CVG3" s="657"/>
      <c r="CVH3" s="657"/>
      <c r="CVI3" s="657"/>
      <c r="CVJ3" s="657"/>
      <c r="CVK3" s="657"/>
      <c r="CVL3" s="657"/>
      <c r="CVM3" s="657"/>
      <c r="CVN3" s="657"/>
      <c r="CVO3" s="657"/>
      <c r="CVP3" s="657"/>
      <c r="CVQ3" s="657"/>
      <c r="CVR3" s="657"/>
      <c r="CVS3" s="657"/>
      <c r="CVT3" s="657"/>
      <c r="CVU3" s="657"/>
      <c r="CVV3" s="657"/>
      <c r="CVW3" s="657"/>
      <c r="CVX3" s="657"/>
      <c r="CVY3" s="657"/>
      <c r="CVZ3" s="657"/>
      <c r="CWA3" s="657"/>
      <c r="CWB3" s="657"/>
      <c r="CWC3" s="657"/>
      <c r="CWD3" s="657"/>
      <c r="CWE3" s="657"/>
      <c r="CWF3" s="657"/>
      <c r="CWG3" s="657"/>
      <c r="CWH3" s="657"/>
      <c r="CWI3" s="657"/>
      <c r="CWJ3" s="657"/>
      <c r="CWK3" s="657"/>
      <c r="CWL3" s="657"/>
      <c r="CWM3" s="657"/>
      <c r="CWN3" s="657"/>
      <c r="CWO3" s="657"/>
      <c r="CWP3" s="657"/>
      <c r="CWQ3" s="657"/>
      <c r="CWR3" s="657"/>
      <c r="CWS3" s="657"/>
      <c r="CWT3" s="657"/>
      <c r="CWU3" s="657"/>
      <c r="CWV3" s="657"/>
      <c r="CWW3" s="657"/>
      <c r="CWX3" s="657"/>
      <c r="CWY3" s="657"/>
      <c r="CWZ3" s="657"/>
      <c r="CXA3" s="657"/>
      <c r="CXB3" s="657"/>
      <c r="CXC3" s="657"/>
      <c r="CXD3" s="657"/>
      <c r="CXE3" s="657"/>
      <c r="CXF3" s="657"/>
      <c r="CXG3" s="657"/>
      <c r="CXH3" s="657"/>
      <c r="CXI3" s="657"/>
      <c r="CXJ3" s="657"/>
      <c r="CXK3" s="657"/>
      <c r="CXL3" s="657"/>
      <c r="CXM3" s="657"/>
      <c r="CXN3" s="657"/>
      <c r="CXO3" s="657"/>
      <c r="CXP3" s="657"/>
      <c r="CXQ3" s="657"/>
      <c r="CXR3" s="657"/>
      <c r="CXS3" s="657"/>
      <c r="CXT3" s="657"/>
      <c r="CXU3" s="657"/>
      <c r="CXV3" s="657"/>
      <c r="CXW3" s="657"/>
      <c r="CXX3" s="657"/>
      <c r="CXY3" s="657"/>
      <c r="CXZ3" s="657"/>
      <c r="CYA3" s="657"/>
      <c r="CYB3" s="657"/>
      <c r="CYC3" s="657"/>
      <c r="CYD3" s="657"/>
      <c r="CYE3" s="657"/>
      <c r="CYF3" s="657"/>
      <c r="CYG3" s="657"/>
      <c r="CYH3" s="657"/>
      <c r="CYI3" s="657"/>
      <c r="CYJ3" s="657"/>
      <c r="CYK3" s="657"/>
      <c r="CYL3" s="657"/>
      <c r="CYM3" s="657"/>
      <c r="CYN3" s="657"/>
      <c r="CYO3" s="657"/>
      <c r="CYP3" s="657"/>
      <c r="CYQ3" s="657"/>
      <c r="CYR3" s="657"/>
      <c r="CYS3" s="657"/>
      <c r="CYT3" s="657"/>
      <c r="CYU3" s="657"/>
      <c r="CYV3" s="657"/>
      <c r="CYW3" s="657"/>
      <c r="CYX3" s="657"/>
      <c r="CYY3" s="657"/>
      <c r="CYZ3" s="657"/>
      <c r="CZA3" s="657"/>
      <c r="CZB3" s="657"/>
      <c r="CZC3" s="657"/>
      <c r="CZD3" s="657"/>
      <c r="CZE3" s="657"/>
      <c r="CZF3" s="657"/>
      <c r="CZG3" s="657"/>
      <c r="CZH3" s="657"/>
      <c r="CZI3" s="657"/>
      <c r="CZJ3" s="657"/>
      <c r="CZK3" s="657"/>
      <c r="CZL3" s="657"/>
      <c r="CZM3" s="657"/>
      <c r="CZN3" s="657"/>
      <c r="CZO3" s="657"/>
      <c r="CZP3" s="657"/>
      <c r="CZQ3" s="657"/>
      <c r="CZR3" s="657"/>
      <c r="CZS3" s="657"/>
      <c r="CZT3" s="657"/>
      <c r="CZU3" s="657"/>
      <c r="CZV3" s="657"/>
      <c r="CZW3" s="657"/>
      <c r="CZX3" s="657"/>
      <c r="CZY3" s="657"/>
      <c r="CZZ3" s="657"/>
      <c r="DAA3" s="657"/>
      <c r="DAB3" s="657"/>
      <c r="DAC3" s="657"/>
      <c r="DAD3" s="657"/>
      <c r="DAE3" s="657"/>
      <c r="DAF3" s="657"/>
      <c r="DAG3" s="657"/>
      <c r="DAH3" s="657"/>
      <c r="DAI3" s="657"/>
      <c r="DAJ3" s="657"/>
      <c r="DAK3" s="657"/>
      <c r="DAL3" s="657"/>
      <c r="DAM3" s="657"/>
      <c r="DAN3" s="657"/>
      <c r="DAO3" s="657"/>
      <c r="DAP3" s="657"/>
      <c r="DAQ3" s="657"/>
      <c r="DAR3" s="657"/>
      <c r="DAS3" s="657"/>
      <c r="DAT3" s="657"/>
      <c r="DAU3" s="657"/>
      <c r="DAV3" s="657"/>
      <c r="DAW3" s="657"/>
      <c r="DAX3" s="657"/>
      <c r="DAY3" s="657"/>
      <c r="DAZ3" s="657"/>
      <c r="DBA3" s="657"/>
      <c r="DBB3" s="657"/>
      <c r="DBC3" s="657"/>
      <c r="DBD3" s="657"/>
      <c r="DBE3" s="657"/>
      <c r="DBF3" s="657"/>
      <c r="DBG3" s="657"/>
      <c r="DBH3" s="657"/>
      <c r="DBI3" s="657"/>
      <c r="DBJ3" s="657"/>
      <c r="DBK3" s="657"/>
      <c r="DBL3" s="657"/>
      <c r="DBM3" s="657"/>
      <c r="DBN3" s="657"/>
      <c r="DBO3" s="657"/>
      <c r="DBP3" s="657"/>
      <c r="DBQ3" s="657"/>
      <c r="DBR3" s="657"/>
      <c r="DBS3" s="657"/>
      <c r="DBT3" s="657"/>
      <c r="DBU3" s="657"/>
      <c r="DBV3" s="657"/>
      <c r="DBW3" s="657"/>
      <c r="DBX3" s="657"/>
      <c r="DBY3" s="657"/>
      <c r="DBZ3" s="657"/>
      <c r="DCA3" s="657"/>
      <c r="DCB3" s="657"/>
      <c r="DCC3" s="657"/>
      <c r="DCD3" s="657"/>
      <c r="DCE3" s="657"/>
      <c r="DCF3" s="657"/>
      <c r="DCG3" s="657"/>
      <c r="DCH3" s="657"/>
      <c r="DCI3" s="657"/>
      <c r="DCJ3" s="657"/>
      <c r="DCK3" s="657"/>
      <c r="DCL3" s="657"/>
      <c r="DCM3" s="657"/>
      <c r="DCN3" s="657"/>
      <c r="DCO3" s="657"/>
      <c r="DCP3" s="657"/>
      <c r="DCQ3" s="657"/>
      <c r="DCR3" s="657"/>
      <c r="DCS3" s="657"/>
      <c r="DCT3" s="657"/>
      <c r="DCU3" s="657"/>
      <c r="DCV3" s="657"/>
      <c r="DCW3" s="657"/>
      <c r="DCX3" s="657"/>
      <c r="DCY3" s="657"/>
      <c r="DCZ3" s="657"/>
      <c r="DDA3" s="657"/>
      <c r="DDB3" s="657"/>
      <c r="DDC3" s="657"/>
      <c r="DDD3" s="657"/>
      <c r="DDE3" s="657"/>
      <c r="DDF3" s="657"/>
      <c r="DDG3" s="657"/>
      <c r="DDH3" s="657"/>
      <c r="DDI3" s="657"/>
      <c r="DDJ3" s="657"/>
      <c r="DDK3" s="657"/>
      <c r="DDL3" s="657"/>
      <c r="DDM3" s="657"/>
      <c r="DDN3" s="657"/>
      <c r="DDO3" s="657"/>
      <c r="DDP3" s="657"/>
      <c r="DDQ3" s="657"/>
      <c r="DDR3" s="657"/>
      <c r="DDS3" s="657"/>
      <c r="DDT3" s="657"/>
      <c r="DDU3" s="657"/>
      <c r="DDV3" s="657"/>
      <c r="DDW3" s="657"/>
      <c r="DDX3" s="657"/>
      <c r="DDY3" s="657"/>
      <c r="DDZ3" s="657"/>
      <c r="DEA3" s="657"/>
      <c r="DEB3" s="657"/>
      <c r="DEC3" s="657"/>
      <c r="DED3" s="657"/>
      <c r="DEE3" s="657"/>
      <c r="DEF3" s="657"/>
      <c r="DEG3" s="657"/>
      <c r="DEH3" s="657"/>
      <c r="DEI3" s="657"/>
      <c r="DEJ3" s="657"/>
      <c r="DEK3" s="657"/>
      <c r="DEL3" s="657"/>
      <c r="DEM3" s="657"/>
      <c r="DEN3" s="657"/>
      <c r="DEO3" s="657"/>
      <c r="DEP3" s="657"/>
      <c r="DEQ3" s="657"/>
      <c r="DER3" s="657"/>
      <c r="DES3" s="657"/>
      <c r="DET3" s="657"/>
      <c r="DEU3" s="657"/>
      <c r="DEV3" s="657"/>
      <c r="DEW3" s="657"/>
      <c r="DEX3" s="657"/>
      <c r="DEY3" s="657"/>
      <c r="DEZ3" s="657"/>
      <c r="DFA3" s="657"/>
      <c r="DFB3" s="657"/>
      <c r="DFC3" s="657"/>
      <c r="DFD3" s="657"/>
      <c r="DFE3" s="657"/>
      <c r="DFF3" s="657"/>
      <c r="DFG3" s="657"/>
      <c r="DFH3" s="657"/>
      <c r="DFI3" s="657"/>
      <c r="DFJ3" s="657"/>
      <c r="DFK3" s="657"/>
      <c r="DFL3" s="657"/>
      <c r="DFM3" s="657"/>
      <c r="DFN3" s="657"/>
      <c r="DFO3" s="657"/>
      <c r="DFP3" s="657"/>
      <c r="DFQ3" s="657"/>
      <c r="DFR3" s="657"/>
      <c r="DFS3" s="657"/>
      <c r="DFT3" s="657"/>
      <c r="DFU3" s="657"/>
      <c r="DFV3" s="657"/>
      <c r="DFW3" s="657"/>
      <c r="DFX3" s="657"/>
      <c r="DFY3" s="657"/>
      <c r="DFZ3" s="657"/>
      <c r="DGA3" s="657"/>
      <c r="DGB3" s="657"/>
      <c r="DGC3" s="657"/>
      <c r="DGD3" s="657"/>
      <c r="DGE3" s="657"/>
      <c r="DGF3" s="657"/>
      <c r="DGG3" s="657"/>
      <c r="DGH3" s="657"/>
      <c r="DGI3" s="657"/>
      <c r="DGJ3" s="657"/>
      <c r="DGK3" s="657"/>
      <c r="DGL3" s="657"/>
      <c r="DGM3" s="657"/>
      <c r="DGN3" s="657"/>
      <c r="DGO3" s="657"/>
      <c r="DGP3" s="657"/>
      <c r="DGQ3" s="657"/>
      <c r="DGR3" s="657"/>
      <c r="DGS3" s="657"/>
      <c r="DGT3" s="657"/>
      <c r="DGU3" s="657"/>
      <c r="DGV3" s="657"/>
      <c r="DGW3" s="657"/>
      <c r="DGX3" s="657"/>
      <c r="DGY3" s="657"/>
      <c r="DGZ3" s="657"/>
      <c r="DHA3" s="657"/>
      <c r="DHB3" s="657"/>
      <c r="DHC3" s="657"/>
      <c r="DHD3" s="657"/>
      <c r="DHE3" s="657"/>
      <c r="DHF3" s="657"/>
      <c r="DHG3" s="657"/>
      <c r="DHH3" s="657"/>
      <c r="DHI3" s="657"/>
      <c r="DHJ3" s="657"/>
      <c r="DHK3" s="657"/>
      <c r="DHL3" s="657"/>
      <c r="DHM3" s="657"/>
      <c r="DHN3" s="657"/>
      <c r="DHO3" s="657"/>
      <c r="DHP3" s="657"/>
      <c r="DHQ3" s="657"/>
      <c r="DHR3" s="657"/>
      <c r="DHS3" s="657"/>
      <c r="DHT3" s="657"/>
      <c r="DHU3" s="657"/>
      <c r="DHV3" s="657"/>
      <c r="DHW3" s="657"/>
      <c r="DHX3" s="657"/>
      <c r="DHY3" s="657"/>
      <c r="DHZ3" s="657"/>
      <c r="DIA3" s="657"/>
      <c r="DIB3" s="657"/>
      <c r="DIC3" s="657"/>
      <c r="DID3" s="657"/>
      <c r="DIE3" s="657"/>
      <c r="DIF3" s="657"/>
      <c r="DIG3" s="657"/>
      <c r="DIH3" s="657"/>
      <c r="DII3" s="657"/>
      <c r="DIJ3" s="657"/>
      <c r="DIK3" s="657"/>
      <c r="DIL3" s="657"/>
      <c r="DIM3" s="657"/>
      <c r="DIN3" s="657"/>
      <c r="DIO3" s="657"/>
      <c r="DIP3" s="657"/>
      <c r="DIQ3" s="657"/>
      <c r="DIR3" s="657"/>
      <c r="DIS3" s="657"/>
      <c r="DIT3" s="657"/>
      <c r="DIU3" s="657"/>
      <c r="DIV3" s="657"/>
      <c r="DIW3" s="657"/>
      <c r="DIX3" s="657"/>
      <c r="DIY3" s="657"/>
      <c r="DIZ3" s="657"/>
      <c r="DJA3" s="657"/>
      <c r="DJB3" s="657"/>
      <c r="DJC3" s="657"/>
      <c r="DJD3" s="657"/>
      <c r="DJE3" s="657"/>
      <c r="DJF3" s="657"/>
      <c r="DJG3" s="657"/>
      <c r="DJH3" s="657"/>
      <c r="DJI3" s="657"/>
      <c r="DJJ3" s="657"/>
      <c r="DJK3" s="657"/>
      <c r="DJL3" s="657"/>
      <c r="DJM3" s="657"/>
      <c r="DJN3" s="657"/>
      <c r="DJO3" s="657"/>
      <c r="DJP3" s="657"/>
      <c r="DJQ3" s="657"/>
      <c r="DJR3" s="657"/>
      <c r="DJS3" s="657"/>
      <c r="DJT3" s="657"/>
      <c r="DJU3" s="657"/>
      <c r="DJV3" s="657"/>
      <c r="DJW3" s="657"/>
      <c r="DJX3" s="657"/>
      <c r="DJY3" s="657"/>
      <c r="DJZ3" s="657"/>
      <c r="DKA3" s="657"/>
      <c r="DKB3" s="657"/>
      <c r="DKC3" s="657"/>
      <c r="DKD3" s="657"/>
      <c r="DKE3" s="657"/>
      <c r="DKF3" s="657"/>
      <c r="DKG3" s="657"/>
      <c r="DKH3" s="657"/>
      <c r="DKI3" s="657"/>
      <c r="DKJ3" s="657"/>
      <c r="DKK3" s="657"/>
      <c r="DKL3" s="657"/>
      <c r="DKM3" s="657"/>
      <c r="DKN3" s="657"/>
      <c r="DKO3" s="657"/>
      <c r="DKP3" s="657"/>
      <c r="DKQ3" s="657"/>
      <c r="DKR3" s="657"/>
      <c r="DKS3" s="657"/>
      <c r="DKT3" s="657"/>
      <c r="DKU3" s="657"/>
      <c r="DKV3" s="657"/>
      <c r="DKW3" s="657"/>
      <c r="DKX3" s="657"/>
      <c r="DKY3" s="657"/>
      <c r="DKZ3" s="657"/>
      <c r="DLA3" s="657"/>
      <c r="DLB3" s="657"/>
      <c r="DLC3" s="657"/>
      <c r="DLD3" s="657"/>
      <c r="DLE3" s="657"/>
      <c r="DLF3" s="657"/>
      <c r="DLG3" s="657"/>
      <c r="DLH3" s="657"/>
      <c r="DLI3" s="657"/>
      <c r="DLJ3" s="657"/>
      <c r="DLK3" s="657"/>
      <c r="DLL3" s="657"/>
      <c r="DLM3" s="657"/>
      <c r="DLN3" s="657"/>
      <c r="DLO3" s="657"/>
      <c r="DLP3" s="657"/>
      <c r="DLQ3" s="657"/>
      <c r="DLR3" s="657"/>
      <c r="DLS3" s="657"/>
      <c r="DLT3" s="657"/>
      <c r="DLU3" s="657"/>
      <c r="DLV3" s="657"/>
      <c r="DLW3" s="657"/>
      <c r="DLX3" s="657"/>
      <c r="DLY3" s="657"/>
      <c r="DLZ3" s="657"/>
      <c r="DMA3" s="657"/>
      <c r="DMB3" s="657"/>
      <c r="DMC3" s="657"/>
      <c r="DMD3" s="657"/>
      <c r="DME3" s="657"/>
      <c r="DMF3" s="657"/>
      <c r="DMG3" s="657"/>
      <c r="DMH3" s="657"/>
      <c r="DMI3" s="657"/>
      <c r="DMJ3" s="657"/>
      <c r="DMK3" s="657"/>
      <c r="DML3" s="657"/>
      <c r="DMM3" s="657"/>
      <c r="DMN3" s="657"/>
      <c r="DMO3" s="657"/>
      <c r="DMP3" s="657"/>
      <c r="DMQ3" s="657"/>
      <c r="DMR3" s="657"/>
      <c r="DMS3" s="657"/>
      <c r="DMT3" s="657"/>
      <c r="DMU3" s="657"/>
      <c r="DMV3" s="657"/>
      <c r="DMW3" s="657"/>
      <c r="DMX3" s="657"/>
      <c r="DMY3" s="657"/>
      <c r="DMZ3" s="657"/>
      <c r="DNA3" s="657"/>
      <c r="DNB3" s="657"/>
      <c r="DNC3" s="657"/>
      <c r="DND3" s="657"/>
      <c r="DNE3" s="657"/>
      <c r="DNF3" s="657"/>
      <c r="DNG3" s="657"/>
      <c r="DNH3" s="657"/>
      <c r="DNI3" s="657"/>
      <c r="DNJ3" s="657"/>
      <c r="DNK3" s="657"/>
      <c r="DNL3" s="657"/>
      <c r="DNM3" s="657"/>
      <c r="DNN3" s="657"/>
      <c r="DNO3" s="657"/>
      <c r="DNP3" s="657"/>
      <c r="DNQ3" s="657"/>
      <c r="DNR3" s="657"/>
      <c r="DNS3" s="657"/>
      <c r="DNT3" s="657"/>
      <c r="DNU3" s="657"/>
      <c r="DNV3" s="657"/>
      <c r="DNW3" s="657"/>
      <c r="DNX3" s="657"/>
      <c r="DNY3" s="657"/>
      <c r="DNZ3" s="657"/>
      <c r="DOA3" s="657"/>
      <c r="DOB3" s="657"/>
      <c r="DOC3" s="657"/>
      <c r="DOD3" s="657"/>
      <c r="DOE3" s="657"/>
      <c r="DOF3" s="657"/>
      <c r="DOG3" s="657"/>
      <c r="DOH3" s="657"/>
      <c r="DOI3" s="657"/>
      <c r="DOJ3" s="657"/>
      <c r="DOK3" s="657"/>
      <c r="DOL3" s="657"/>
      <c r="DOM3" s="657"/>
      <c r="DON3" s="657"/>
      <c r="DOO3" s="657"/>
      <c r="DOP3" s="657"/>
      <c r="DOQ3" s="657"/>
      <c r="DOR3" s="657"/>
      <c r="DOS3" s="657"/>
      <c r="DOT3" s="657"/>
      <c r="DOU3" s="657"/>
      <c r="DOV3" s="657"/>
      <c r="DOW3" s="657"/>
      <c r="DOX3" s="657"/>
      <c r="DOY3" s="657"/>
      <c r="DOZ3" s="657"/>
      <c r="DPA3" s="657"/>
      <c r="DPB3" s="657"/>
      <c r="DPC3" s="657"/>
      <c r="DPD3" s="657"/>
      <c r="DPE3" s="657"/>
      <c r="DPF3" s="657"/>
      <c r="DPG3" s="657"/>
      <c r="DPH3" s="657"/>
      <c r="DPI3" s="657"/>
      <c r="DPJ3" s="657"/>
      <c r="DPK3" s="657"/>
      <c r="DPL3" s="657"/>
      <c r="DPM3" s="657"/>
      <c r="DPN3" s="657"/>
      <c r="DPO3" s="657"/>
      <c r="DPP3" s="657"/>
      <c r="DPQ3" s="657"/>
      <c r="DPR3" s="657"/>
      <c r="DPS3" s="657"/>
      <c r="DPT3" s="657"/>
      <c r="DPU3" s="657"/>
      <c r="DPV3" s="657"/>
      <c r="DPW3" s="657"/>
      <c r="DPX3" s="657"/>
      <c r="DPY3" s="657"/>
      <c r="DPZ3" s="657"/>
      <c r="DQA3" s="657"/>
      <c r="DQB3" s="657"/>
      <c r="DQC3" s="657"/>
      <c r="DQD3" s="657"/>
      <c r="DQE3" s="657"/>
      <c r="DQF3" s="657"/>
      <c r="DQG3" s="657"/>
      <c r="DQH3" s="657"/>
      <c r="DQI3" s="657"/>
      <c r="DQJ3" s="657"/>
      <c r="DQK3" s="657"/>
      <c r="DQL3" s="657"/>
      <c r="DQM3" s="657"/>
      <c r="DQN3" s="657"/>
      <c r="DQO3" s="657"/>
      <c r="DQP3" s="657"/>
      <c r="DQQ3" s="657"/>
      <c r="DQR3" s="657"/>
      <c r="DQS3" s="657"/>
      <c r="DQT3" s="657"/>
      <c r="DQU3" s="657"/>
      <c r="DQV3" s="657"/>
      <c r="DQW3" s="657"/>
      <c r="DQX3" s="657"/>
      <c r="DQY3" s="657"/>
      <c r="DQZ3" s="657"/>
      <c r="DRA3" s="657"/>
      <c r="DRB3" s="657"/>
      <c r="DRC3" s="657"/>
      <c r="DRD3" s="657"/>
      <c r="DRE3" s="657"/>
      <c r="DRF3" s="657"/>
      <c r="DRG3" s="657"/>
      <c r="DRH3" s="657"/>
      <c r="DRI3" s="657"/>
      <c r="DRJ3" s="657"/>
      <c r="DRK3" s="657"/>
      <c r="DRL3" s="657"/>
      <c r="DRM3" s="657"/>
      <c r="DRN3" s="657"/>
      <c r="DRO3" s="657"/>
      <c r="DRP3" s="657"/>
      <c r="DRQ3" s="657"/>
      <c r="DRR3" s="657"/>
      <c r="DRS3" s="657"/>
      <c r="DRT3" s="657"/>
      <c r="DRU3" s="657"/>
      <c r="DRV3" s="657"/>
      <c r="DRW3" s="657"/>
      <c r="DRX3" s="657"/>
      <c r="DRY3" s="657"/>
      <c r="DRZ3" s="657"/>
      <c r="DSA3" s="657"/>
      <c r="DSB3" s="657"/>
      <c r="DSC3" s="657"/>
      <c r="DSD3" s="657"/>
      <c r="DSE3" s="657"/>
      <c r="DSF3" s="657"/>
      <c r="DSG3" s="657"/>
      <c r="DSH3" s="657"/>
      <c r="DSI3" s="657"/>
      <c r="DSJ3" s="657"/>
      <c r="DSK3" s="657"/>
      <c r="DSL3" s="657"/>
      <c r="DSM3" s="657"/>
      <c r="DSN3" s="657"/>
      <c r="DSO3" s="657"/>
      <c r="DSP3" s="657"/>
      <c r="DSQ3" s="657"/>
      <c r="DSR3" s="657"/>
      <c r="DSS3" s="657"/>
      <c r="DST3" s="657"/>
      <c r="DSU3" s="657"/>
      <c r="DSV3" s="657"/>
      <c r="DSW3" s="657"/>
      <c r="DSX3" s="657"/>
      <c r="DSY3" s="657"/>
      <c r="DSZ3" s="657"/>
      <c r="DTA3" s="657"/>
      <c r="DTB3" s="657"/>
      <c r="DTC3" s="657"/>
      <c r="DTD3" s="657"/>
      <c r="DTE3" s="657"/>
      <c r="DTF3" s="657"/>
      <c r="DTG3" s="657"/>
      <c r="DTH3" s="657"/>
      <c r="DTI3" s="657"/>
      <c r="DTJ3" s="657"/>
      <c r="DTK3" s="657"/>
      <c r="DTL3" s="657"/>
      <c r="DTM3" s="657"/>
      <c r="DTN3" s="657"/>
      <c r="DTO3" s="657"/>
      <c r="DTP3" s="657"/>
      <c r="DTQ3" s="657"/>
      <c r="DTR3" s="657"/>
      <c r="DTS3" s="657"/>
      <c r="DTT3" s="657"/>
      <c r="DTU3" s="657"/>
      <c r="DTV3" s="657"/>
      <c r="DTW3" s="657"/>
      <c r="DTX3" s="657"/>
      <c r="DTY3" s="657"/>
      <c r="DTZ3" s="657"/>
      <c r="DUA3" s="657"/>
      <c r="DUB3" s="657"/>
      <c r="DUC3" s="657"/>
      <c r="DUD3" s="657"/>
      <c r="DUE3" s="657"/>
      <c r="DUF3" s="657"/>
      <c r="DUG3" s="657"/>
      <c r="DUH3" s="657"/>
      <c r="DUI3" s="657"/>
      <c r="DUJ3" s="657"/>
      <c r="DUK3" s="657"/>
      <c r="DUL3" s="657"/>
      <c r="DUM3" s="657"/>
      <c r="DUN3" s="657"/>
      <c r="DUO3" s="657"/>
      <c r="DUP3" s="657"/>
      <c r="DUQ3" s="657"/>
      <c r="DUR3" s="657"/>
      <c r="DUS3" s="657"/>
      <c r="DUT3" s="657"/>
      <c r="DUU3" s="657"/>
      <c r="DUV3" s="657"/>
      <c r="DUW3" s="657"/>
      <c r="DUX3" s="657"/>
      <c r="DUY3" s="657"/>
      <c r="DUZ3" s="657"/>
      <c r="DVA3" s="657"/>
      <c r="DVB3" s="657"/>
      <c r="DVC3" s="657"/>
      <c r="DVD3" s="657"/>
      <c r="DVE3" s="657"/>
      <c r="DVF3" s="657"/>
      <c r="DVG3" s="657"/>
      <c r="DVH3" s="657"/>
      <c r="DVI3" s="657"/>
      <c r="DVJ3" s="657"/>
      <c r="DVK3" s="657"/>
      <c r="DVL3" s="657"/>
      <c r="DVM3" s="657"/>
      <c r="DVN3" s="657"/>
      <c r="DVO3" s="657"/>
      <c r="DVP3" s="657"/>
      <c r="DVQ3" s="657"/>
      <c r="DVR3" s="657"/>
      <c r="DVS3" s="657"/>
      <c r="DVT3" s="657"/>
      <c r="DVU3" s="657"/>
      <c r="DVV3" s="657"/>
      <c r="DVW3" s="657"/>
      <c r="DVX3" s="657"/>
      <c r="DVY3" s="657"/>
      <c r="DVZ3" s="657"/>
      <c r="DWA3" s="657"/>
      <c r="DWB3" s="657"/>
      <c r="DWC3" s="657"/>
      <c r="DWD3" s="657"/>
      <c r="DWE3" s="657"/>
      <c r="DWF3" s="657"/>
      <c r="DWG3" s="657"/>
      <c r="DWH3" s="657"/>
      <c r="DWI3" s="657"/>
      <c r="DWJ3" s="657"/>
      <c r="DWK3" s="657"/>
      <c r="DWL3" s="657"/>
      <c r="DWM3" s="657"/>
      <c r="DWN3" s="657"/>
      <c r="DWO3" s="657"/>
      <c r="DWP3" s="657"/>
      <c r="DWQ3" s="657"/>
      <c r="DWR3" s="657"/>
      <c r="DWS3" s="657"/>
      <c r="DWT3" s="657"/>
      <c r="DWU3" s="657"/>
      <c r="DWV3" s="657"/>
      <c r="DWW3" s="657"/>
      <c r="DWX3" s="657"/>
      <c r="DWY3" s="657"/>
      <c r="DWZ3" s="657"/>
      <c r="DXA3" s="657"/>
      <c r="DXB3" s="657"/>
      <c r="DXC3" s="657"/>
      <c r="DXD3" s="657"/>
      <c r="DXE3" s="657"/>
      <c r="DXF3" s="657"/>
      <c r="DXG3" s="657"/>
      <c r="DXH3" s="657"/>
      <c r="DXI3" s="657"/>
      <c r="DXJ3" s="657"/>
      <c r="DXK3" s="657"/>
      <c r="DXL3" s="657"/>
      <c r="DXM3" s="657"/>
      <c r="DXN3" s="657"/>
      <c r="DXO3" s="657"/>
      <c r="DXP3" s="657"/>
      <c r="DXQ3" s="657"/>
      <c r="DXR3" s="657"/>
      <c r="DXS3" s="657"/>
      <c r="DXT3" s="657"/>
      <c r="DXU3" s="657"/>
      <c r="DXV3" s="657"/>
      <c r="DXW3" s="657"/>
      <c r="DXX3" s="657"/>
      <c r="DXY3" s="657"/>
      <c r="DXZ3" s="657"/>
      <c r="DYA3" s="657"/>
      <c r="DYB3" s="657"/>
      <c r="DYC3" s="657"/>
      <c r="DYD3" s="657"/>
      <c r="DYE3" s="657"/>
      <c r="DYF3" s="657"/>
      <c r="DYG3" s="657"/>
      <c r="DYH3" s="657"/>
      <c r="DYI3" s="657"/>
      <c r="DYJ3" s="657"/>
      <c r="DYK3" s="657"/>
      <c r="DYL3" s="657"/>
      <c r="DYM3" s="657"/>
      <c r="DYN3" s="657"/>
      <c r="DYO3" s="657"/>
      <c r="DYP3" s="657"/>
      <c r="DYQ3" s="657"/>
      <c r="DYR3" s="657"/>
      <c r="DYS3" s="657"/>
      <c r="DYT3" s="657"/>
      <c r="DYU3" s="657"/>
      <c r="DYV3" s="657"/>
      <c r="DYW3" s="657"/>
      <c r="DYX3" s="657"/>
      <c r="DYY3" s="657"/>
      <c r="DYZ3" s="657"/>
      <c r="DZA3" s="657"/>
      <c r="DZB3" s="657"/>
      <c r="DZC3" s="657"/>
      <c r="DZD3" s="657"/>
      <c r="DZE3" s="657"/>
      <c r="DZF3" s="657"/>
      <c r="DZG3" s="657"/>
      <c r="DZH3" s="657"/>
      <c r="DZI3" s="657"/>
      <c r="DZJ3" s="657"/>
      <c r="DZK3" s="657"/>
      <c r="DZL3" s="657"/>
      <c r="DZM3" s="657"/>
      <c r="DZN3" s="657"/>
      <c r="DZO3" s="657"/>
      <c r="DZP3" s="657"/>
      <c r="DZQ3" s="657"/>
      <c r="DZR3" s="657"/>
      <c r="DZS3" s="657"/>
      <c r="DZT3" s="657"/>
      <c r="DZU3" s="657"/>
      <c r="DZV3" s="657"/>
      <c r="DZW3" s="657"/>
      <c r="DZX3" s="657"/>
      <c r="DZY3" s="657"/>
      <c r="DZZ3" s="657"/>
      <c r="EAA3" s="657"/>
      <c r="EAB3" s="657"/>
      <c r="EAC3" s="657"/>
      <c r="EAD3" s="657"/>
      <c r="EAE3" s="657"/>
      <c r="EAF3" s="657"/>
      <c r="EAG3" s="657"/>
      <c r="EAH3" s="657"/>
      <c r="EAI3" s="657"/>
      <c r="EAJ3" s="657"/>
      <c r="EAK3" s="657"/>
      <c r="EAL3" s="657"/>
      <c r="EAM3" s="657"/>
      <c r="EAN3" s="657"/>
      <c r="EAO3" s="657"/>
      <c r="EAP3" s="657"/>
      <c r="EAQ3" s="657"/>
      <c r="EAR3" s="657"/>
      <c r="EAS3" s="657"/>
      <c r="EAT3" s="657"/>
      <c r="EAU3" s="657"/>
      <c r="EAV3" s="657"/>
      <c r="EAW3" s="657"/>
      <c r="EAX3" s="657"/>
      <c r="EAY3" s="657"/>
      <c r="EAZ3" s="657"/>
      <c r="EBA3" s="657"/>
      <c r="EBB3" s="657"/>
      <c r="EBC3" s="657"/>
      <c r="EBD3" s="657"/>
      <c r="EBE3" s="657"/>
      <c r="EBF3" s="657"/>
      <c r="EBG3" s="657"/>
      <c r="EBH3" s="657"/>
      <c r="EBI3" s="657"/>
      <c r="EBJ3" s="657"/>
      <c r="EBK3" s="657"/>
      <c r="EBL3" s="657"/>
      <c r="EBM3" s="657"/>
      <c r="EBN3" s="657"/>
      <c r="EBO3" s="657"/>
      <c r="EBP3" s="657"/>
      <c r="EBQ3" s="657"/>
      <c r="EBR3" s="657"/>
      <c r="EBS3" s="657"/>
      <c r="EBT3" s="657"/>
      <c r="EBU3" s="657"/>
      <c r="EBV3" s="657"/>
      <c r="EBW3" s="657"/>
      <c r="EBX3" s="657"/>
      <c r="EBY3" s="657"/>
      <c r="EBZ3" s="657"/>
      <c r="ECA3" s="657"/>
      <c r="ECB3" s="657"/>
      <c r="ECC3" s="657"/>
      <c r="ECD3" s="657"/>
      <c r="ECE3" s="657"/>
      <c r="ECF3" s="657"/>
      <c r="ECG3" s="657"/>
      <c r="ECH3" s="657"/>
      <c r="ECI3" s="657"/>
      <c r="ECJ3" s="657"/>
      <c r="ECK3" s="657"/>
      <c r="ECL3" s="657"/>
      <c r="ECM3" s="657"/>
      <c r="ECN3" s="657"/>
      <c r="ECO3" s="657"/>
      <c r="ECP3" s="657"/>
      <c r="ECQ3" s="657"/>
      <c r="ECR3" s="657"/>
      <c r="ECS3" s="657"/>
      <c r="ECT3" s="657"/>
      <c r="ECU3" s="657"/>
      <c r="ECV3" s="657"/>
      <c r="ECW3" s="657"/>
      <c r="ECX3" s="657"/>
      <c r="ECY3" s="657"/>
      <c r="ECZ3" s="657"/>
      <c r="EDA3" s="657"/>
      <c r="EDB3" s="657"/>
      <c r="EDC3" s="657"/>
      <c r="EDD3" s="657"/>
      <c r="EDE3" s="657"/>
      <c r="EDF3" s="657"/>
      <c r="EDG3" s="657"/>
      <c r="EDH3" s="657"/>
      <c r="EDI3" s="657"/>
      <c r="EDJ3" s="657"/>
      <c r="EDK3" s="657"/>
      <c r="EDL3" s="657"/>
      <c r="EDM3" s="657"/>
      <c r="EDN3" s="657"/>
      <c r="EDO3" s="657"/>
      <c r="EDP3" s="657"/>
      <c r="EDQ3" s="657"/>
      <c r="EDR3" s="657"/>
      <c r="EDS3" s="657"/>
      <c r="EDT3" s="657"/>
      <c r="EDU3" s="657"/>
      <c r="EDV3" s="657"/>
      <c r="EDW3" s="657"/>
      <c r="EDX3" s="657"/>
      <c r="EDY3" s="657"/>
      <c r="EDZ3" s="657"/>
      <c r="EEA3" s="657"/>
      <c r="EEB3" s="657"/>
      <c r="EEC3" s="657"/>
      <c r="EED3" s="657"/>
      <c r="EEE3" s="657"/>
      <c r="EEF3" s="657"/>
      <c r="EEG3" s="657"/>
      <c r="EEH3" s="657"/>
      <c r="EEI3" s="657"/>
      <c r="EEJ3" s="657"/>
      <c r="EEK3" s="657"/>
      <c r="EEL3" s="657"/>
      <c r="EEM3" s="657"/>
      <c r="EEN3" s="657"/>
      <c r="EEO3" s="657"/>
      <c r="EEP3" s="657"/>
      <c r="EEQ3" s="657"/>
      <c r="EER3" s="657"/>
      <c r="EES3" s="657"/>
      <c r="EET3" s="657"/>
      <c r="EEU3" s="657"/>
      <c r="EEV3" s="657"/>
      <c r="EEW3" s="657"/>
      <c r="EEX3" s="657"/>
      <c r="EEY3" s="657"/>
      <c r="EEZ3" s="657"/>
      <c r="EFA3" s="657"/>
      <c r="EFB3" s="657"/>
      <c r="EFC3" s="657"/>
      <c r="EFD3" s="657"/>
      <c r="EFE3" s="657"/>
      <c r="EFF3" s="657"/>
      <c r="EFG3" s="657"/>
      <c r="EFH3" s="657"/>
      <c r="EFI3" s="657"/>
      <c r="EFJ3" s="657"/>
      <c r="EFK3" s="657"/>
      <c r="EFL3" s="657"/>
      <c r="EFM3" s="657"/>
      <c r="EFN3" s="657"/>
      <c r="EFO3" s="657"/>
      <c r="EFP3" s="657"/>
      <c r="EFQ3" s="657"/>
      <c r="EFR3" s="657"/>
      <c r="EFS3" s="657"/>
      <c r="EFT3" s="657"/>
      <c r="EFU3" s="657"/>
      <c r="EFV3" s="657"/>
      <c r="EFW3" s="657"/>
      <c r="EFX3" s="657"/>
      <c r="EFY3" s="657"/>
      <c r="EFZ3" s="657"/>
      <c r="EGA3" s="657"/>
      <c r="EGB3" s="657"/>
      <c r="EGC3" s="657"/>
      <c r="EGD3" s="657"/>
      <c r="EGE3" s="657"/>
      <c r="EGF3" s="657"/>
      <c r="EGG3" s="657"/>
      <c r="EGH3" s="657"/>
      <c r="EGI3" s="657"/>
      <c r="EGJ3" s="657"/>
      <c r="EGK3" s="657"/>
      <c r="EGL3" s="657"/>
      <c r="EGM3" s="657"/>
      <c r="EGN3" s="657"/>
      <c r="EGO3" s="657"/>
      <c r="EGP3" s="657"/>
      <c r="EGQ3" s="657"/>
      <c r="EGR3" s="657"/>
      <c r="EGS3" s="657"/>
      <c r="EGT3" s="657"/>
      <c r="EGU3" s="657"/>
      <c r="EGV3" s="657"/>
      <c r="EGW3" s="657"/>
      <c r="EGX3" s="657"/>
      <c r="EGY3" s="657"/>
      <c r="EGZ3" s="657"/>
      <c r="EHA3" s="657"/>
      <c r="EHB3" s="657"/>
      <c r="EHC3" s="657"/>
      <c r="EHD3" s="657"/>
      <c r="EHE3" s="657"/>
      <c r="EHF3" s="657"/>
      <c r="EHG3" s="657"/>
      <c r="EHH3" s="657"/>
      <c r="EHI3" s="657"/>
      <c r="EHJ3" s="657"/>
      <c r="EHK3" s="657"/>
      <c r="EHL3" s="657"/>
      <c r="EHM3" s="657"/>
      <c r="EHN3" s="657"/>
      <c r="EHO3" s="657"/>
      <c r="EHP3" s="657"/>
      <c r="EHQ3" s="657"/>
      <c r="EHR3" s="657"/>
      <c r="EHS3" s="657"/>
      <c r="EHT3" s="657"/>
      <c r="EHU3" s="657"/>
      <c r="EHV3" s="657"/>
      <c r="EHW3" s="657"/>
      <c r="EHX3" s="657"/>
      <c r="EHY3" s="657"/>
      <c r="EHZ3" s="657"/>
      <c r="EIA3" s="657"/>
      <c r="EIB3" s="657"/>
      <c r="EIC3" s="657"/>
      <c r="EID3" s="657"/>
      <c r="EIE3" s="657"/>
      <c r="EIF3" s="657"/>
      <c r="EIG3" s="657"/>
      <c r="EIH3" s="657"/>
      <c r="EII3" s="657"/>
      <c r="EIJ3" s="657"/>
      <c r="EIK3" s="657"/>
      <c r="EIL3" s="657"/>
      <c r="EIM3" s="657"/>
      <c r="EIN3" s="657"/>
      <c r="EIO3" s="657"/>
      <c r="EIP3" s="657"/>
      <c r="EIQ3" s="657"/>
      <c r="EIR3" s="657"/>
      <c r="EIS3" s="657"/>
      <c r="EIT3" s="657"/>
      <c r="EIU3" s="657"/>
      <c r="EIV3" s="657"/>
      <c r="EIW3" s="657"/>
      <c r="EIX3" s="657"/>
      <c r="EIY3" s="657"/>
      <c r="EIZ3" s="657"/>
      <c r="EJA3" s="657"/>
      <c r="EJB3" s="657"/>
      <c r="EJC3" s="657"/>
      <c r="EJD3" s="657"/>
      <c r="EJE3" s="657"/>
      <c r="EJF3" s="657"/>
      <c r="EJG3" s="657"/>
      <c r="EJH3" s="657"/>
      <c r="EJI3" s="657"/>
      <c r="EJJ3" s="657"/>
      <c r="EJK3" s="657"/>
      <c r="EJL3" s="657"/>
      <c r="EJM3" s="657"/>
      <c r="EJN3" s="657"/>
      <c r="EJO3" s="657"/>
      <c r="EJP3" s="657"/>
      <c r="EJQ3" s="657"/>
      <c r="EJR3" s="657"/>
      <c r="EJS3" s="657"/>
      <c r="EJT3" s="657"/>
      <c r="EJU3" s="657"/>
      <c r="EJV3" s="657"/>
      <c r="EJW3" s="657"/>
      <c r="EJX3" s="657"/>
      <c r="EJY3" s="657"/>
      <c r="EJZ3" s="657"/>
      <c r="EKA3" s="657"/>
      <c r="EKB3" s="657"/>
      <c r="EKC3" s="657"/>
      <c r="EKD3" s="657"/>
      <c r="EKE3" s="657"/>
      <c r="EKF3" s="657"/>
      <c r="EKG3" s="657"/>
      <c r="EKH3" s="657"/>
      <c r="EKI3" s="657"/>
      <c r="EKJ3" s="657"/>
      <c r="EKK3" s="657"/>
      <c r="EKL3" s="657"/>
      <c r="EKM3" s="657"/>
      <c r="EKN3" s="657"/>
      <c r="EKO3" s="657"/>
      <c r="EKP3" s="657"/>
      <c r="EKQ3" s="657"/>
      <c r="EKR3" s="657"/>
      <c r="EKS3" s="657"/>
      <c r="EKT3" s="657"/>
      <c r="EKU3" s="657"/>
      <c r="EKV3" s="657"/>
      <c r="EKW3" s="657"/>
      <c r="EKX3" s="657"/>
      <c r="EKY3" s="657"/>
      <c r="EKZ3" s="657"/>
      <c r="ELA3" s="657"/>
      <c r="ELB3" s="657"/>
      <c r="ELC3" s="657"/>
      <c r="ELD3" s="657"/>
      <c r="ELE3" s="657"/>
      <c r="ELF3" s="657"/>
      <c r="ELG3" s="657"/>
      <c r="ELH3" s="657"/>
      <c r="ELI3" s="657"/>
      <c r="ELJ3" s="657"/>
      <c r="ELK3" s="657"/>
      <c r="ELL3" s="657"/>
      <c r="ELM3" s="657"/>
      <c r="ELN3" s="657"/>
      <c r="ELO3" s="657"/>
      <c r="ELP3" s="657"/>
      <c r="ELQ3" s="657"/>
      <c r="ELR3" s="657"/>
      <c r="ELS3" s="657"/>
      <c r="ELT3" s="657"/>
      <c r="ELU3" s="657"/>
      <c r="ELV3" s="657"/>
      <c r="ELW3" s="657"/>
      <c r="ELX3" s="657"/>
      <c r="ELY3" s="657"/>
      <c r="ELZ3" s="657"/>
      <c r="EMA3" s="657"/>
      <c r="EMB3" s="657"/>
      <c r="EMC3" s="657"/>
      <c r="EMD3" s="657"/>
      <c r="EME3" s="657"/>
      <c r="EMF3" s="657"/>
      <c r="EMG3" s="657"/>
      <c r="EMH3" s="657"/>
      <c r="EMI3" s="657"/>
      <c r="EMJ3" s="657"/>
      <c r="EMK3" s="657"/>
      <c r="EML3" s="657"/>
      <c r="EMM3" s="657"/>
      <c r="EMN3" s="657"/>
      <c r="EMO3" s="657"/>
      <c r="EMP3" s="657"/>
      <c r="EMQ3" s="657"/>
      <c r="EMR3" s="657"/>
      <c r="EMS3" s="657"/>
      <c r="EMT3" s="657"/>
      <c r="EMU3" s="657"/>
      <c r="EMV3" s="657"/>
      <c r="EMW3" s="657"/>
      <c r="EMX3" s="657"/>
      <c r="EMY3" s="657"/>
      <c r="EMZ3" s="657"/>
      <c r="ENA3" s="657"/>
      <c r="ENB3" s="657"/>
      <c r="ENC3" s="657"/>
      <c r="END3" s="657"/>
      <c r="ENE3" s="657"/>
      <c r="ENF3" s="657"/>
      <c r="ENG3" s="657"/>
      <c r="ENH3" s="657"/>
      <c r="ENI3" s="657"/>
      <c r="ENJ3" s="657"/>
      <c r="ENK3" s="657"/>
      <c r="ENL3" s="657"/>
      <c r="ENM3" s="657"/>
      <c r="ENN3" s="657"/>
      <c r="ENO3" s="657"/>
      <c r="ENP3" s="657"/>
      <c r="ENQ3" s="657"/>
      <c r="ENR3" s="657"/>
      <c r="ENS3" s="657"/>
      <c r="ENT3" s="657"/>
      <c r="ENU3" s="657"/>
      <c r="ENV3" s="657"/>
      <c r="ENW3" s="657"/>
      <c r="ENX3" s="657"/>
      <c r="ENY3" s="657"/>
      <c r="ENZ3" s="657"/>
      <c r="EOA3" s="657"/>
      <c r="EOB3" s="657"/>
      <c r="EOC3" s="657"/>
      <c r="EOD3" s="657"/>
      <c r="EOE3" s="657"/>
      <c r="EOF3" s="657"/>
      <c r="EOG3" s="657"/>
      <c r="EOH3" s="657"/>
      <c r="EOI3" s="657"/>
      <c r="EOJ3" s="657"/>
      <c r="EOK3" s="657"/>
      <c r="EOL3" s="657"/>
      <c r="EOM3" s="657"/>
      <c r="EON3" s="657"/>
      <c r="EOO3" s="657"/>
      <c r="EOP3" s="657"/>
      <c r="EOQ3" s="657"/>
      <c r="EOR3" s="657"/>
      <c r="EOS3" s="657"/>
      <c r="EOT3" s="657"/>
      <c r="EOU3" s="657"/>
      <c r="EOV3" s="657"/>
      <c r="EOW3" s="657"/>
      <c r="EOX3" s="657"/>
      <c r="EOY3" s="657"/>
      <c r="EOZ3" s="657"/>
      <c r="EPA3" s="657"/>
      <c r="EPB3" s="657"/>
      <c r="EPC3" s="657"/>
      <c r="EPD3" s="657"/>
      <c r="EPE3" s="657"/>
      <c r="EPF3" s="657"/>
      <c r="EPG3" s="657"/>
      <c r="EPH3" s="657"/>
      <c r="EPI3" s="657"/>
      <c r="EPJ3" s="657"/>
      <c r="EPK3" s="657"/>
      <c r="EPL3" s="657"/>
      <c r="EPM3" s="657"/>
      <c r="EPN3" s="657"/>
      <c r="EPO3" s="657"/>
      <c r="EPP3" s="657"/>
      <c r="EPQ3" s="657"/>
      <c r="EPR3" s="657"/>
      <c r="EPS3" s="657"/>
      <c r="EPT3" s="657"/>
      <c r="EPU3" s="657"/>
      <c r="EPV3" s="657"/>
      <c r="EPW3" s="657"/>
      <c r="EPX3" s="657"/>
      <c r="EPY3" s="657"/>
      <c r="EPZ3" s="657"/>
      <c r="EQA3" s="657"/>
      <c r="EQB3" s="657"/>
      <c r="EQC3" s="657"/>
      <c r="EQD3" s="657"/>
      <c r="EQE3" s="657"/>
      <c r="EQF3" s="657"/>
      <c r="EQG3" s="657"/>
      <c r="EQH3" s="657"/>
      <c r="EQI3" s="657"/>
      <c r="EQJ3" s="657"/>
      <c r="EQK3" s="657"/>
      <c r="EQL3" s="657"/>
      <c r="EQM3" s="657"/>
      <c r="EQN3" s="657"/>
      <c r="EQO3" s="657"/>
      <c r="EQP3" s="657"/>
      <c r="EQQ3" s="657"/>
      <c r="EQR3" s="657"/>
      <c r="EQS3" s="657"/>
      <c r="EQT3" s="657"/>
      <c r="EQU3" s="657"/>
      <c r="EQV3" s="657"/>
      <c r="EQW3" s="657"/>
      <c r="EQX3" s="657"/>
      <c r="EQY3" s="657"/>
      <c r="EQZ3" s="657"/>
      <c r="ERA3" s="657"/>
      <c r="ERB3" s="657"/>
      <c r="ERC3" s="657"/>
      <c r="ERD3" s="657"/>
      <c r="ERE3" s="657"/>
      <c r="ERF3" s="657"/>
      <c r="ERG3" s="657"/>
      <c r="ERH3" s="657"/>
      <c r="ERI3" s="657"/>
      <c r="ERJ3" s="657"/>
      <c r="ERK3" s="657"/>
      <c r="ERL3" s="657"/>
      <c r="ERM3" s="657"/>
      <c r="ERN3" s="657"/>
      <c r="ERO3" s="657"/>
      <c r="ERP3" s="657"/>
      <c r="ERQ3" s="657"/>
      <c r="ERR3" s="657"/>
      <c r="ERS3" s="657"/>
      <c r="ERT3" s="657"/>
      <c r="ERU3" s="657"/>
      <c r="ERV3" s="657"/>
      <c r="ERW3" s="657"/>
      <c r="ERX3" s="657"/>
      <c r="ERY3" s="657"/>
      <c r="ERZ3" s="657"/>
      <c r="ESA3" s="657"/>
      <c r="ESB3" s="657"/>
      <c r="ESC3" s="657"/>
      <c r="ESD3" s="657"/>
      <c r="ESE3" s="657"/>
      <c r="ESF3" s="657"/>
      <c r="ESG3" s="657"/>
      <c r="ESH3" s="657"/>
      <c r="ESI3" s="657"/>
      <c r="ESJ3" s="657"/>
      <c r="ESK3" s="657"/>
      <c r="ESL3" s="657"/>
      <c r="ESM3" s="657"/>
      <c r="ESN3" s="657"/>
      <c r="ESO3" s="657"/>
      <c r="ESP3" s="657"/>
      <c r="ESQ3" s="657"/>
      <c r="ESR3" s="657"/>
      <c r="ESS3" s="657"/>
      <c r="EST3" s="657"/>
      <c r="ESU3" s="657"/>
      <c r="ESV3" s="657"/>
      <c r="ESW3" s="657"/>
      <c r="ESX3" s="657"/>
      <c r="ESY3" s="657"/>
      <c r="ESZ3" s="657"/>
      <c r="ETA3" s="657"/>
      <c r="ETB3" s="657"/>
      <c r="ETC3" s="657"/>
      <c r="ETD3" s="657"/>
      <c r="ETE3" s="657"/>
      <c r="ETF3" s="657"/>
      <c r="ETG3" s="657"/>
      <c r="ETH3" s="657"/>
      <c r="ETI3" s="657"/>
      <c r="ETJ3" s="657"/>
      <c r="ETK3" s="657"/>
      <c r="ETL3" s="657"/>
      <c r="ETM3" s="657"/>
      <c r="ETN3" s="657"/>
      <c r="ETO3" s="657"/>
      <c r="ETP3" s="657"/>
      <c r="ETQ3" s="657"/>
      <c r="ETR3" s="657"/>
      <c r="ETS3" s="657"/>
      <c r="ETT3" s="657"/>
      <c r="ETU3" s="657"/>
      <c r="ETV3" s="657"/>
      <c r="ETW3" s="657"/>
      <c r="ETX3" s="657"/>
      <c r="ETY3" s="657"/>
      <c r="ETZ3" s="657"/>
      <c r="EUA3" s="657"/>
      <c r="EUB3" s="657"/>
      <c r="EUC3" s="657"/>
      <c r="EUD3" s="657"/>
      <c r="EUE3" s="657"/>
      <c r="EUF3" s="657"/>
      <c r="EUG3" s="657"/>
      <c r="EUH3" s="657"/>
      <c r="EUI3" s="657"/>
      <c r="EUJ3" s="657"/>
      <c r="EUK3" s="657"/>
      <c r="EUL3" s="657"/>
      <c r="EUM3" s="657"/>
      <c r="EUN3" s="657"/>
      <c r="EUO3" s="657"/>
      <c r="EUP3" s="657"/>
      <c r="EUQ3" s="657"/>
      <c r="EUR3" s="657"/>
      <c r="EUS3" s="657"/>
      <c r="EUT3" s="657"/>
      <c r="EUU3" s="657"/>
      <c r="EUV3" s="657"/>
      <c r="EUW3" s="657"/>
      <c r="EUX3" s="657"/>
      <c r="EUY3" s="657"/>
      <c r="EUZ3" s="657"/>
      <c r="EVA3" s="657"/>
      <c r="EVB3" s="657"/>
      <c r="EVC3" s="657"/>
      <c r="EVD3" s="657"/>
      <c r="EVE3" s="657"/>
      <c r="EVF3" s="657"/>
      <c r="EVG3" s="657"/>
      <c r="EVH3" s="657"/>
      <c r="EVI3" s="657"/>
      <c r="EVJ3" s="657"/>
      <c r="EVK3" s="657"/>
      <c r="EVL3" s="657"/>
      <c r="EVM3" s="657"/>
      <c r="EVN3" s="657"/>
      <c r="EVO3" s="657"/>
      <c r="EVP3" s="657"/>
      <c r="EVQ3" s="657"/>
      <c r="EVR3" s="657"/>
      <c r="EVS3" s="657"/>
      <c r="EVT3" s="657"/>
      <c r="EVU3" s="657"/>
      <c r="EVV3" s="657"/>
      <c r="EVW3" s="657"/>
      <c r="EVX3" s="657"/>
      <c r="EVY3" s="657"/>
      <c r="EVZ3" s="657"/>
      <c r="EWA3" s="657"/>
      <c r="EWB3" s="657"/>
      <c r="EWC3" s="657"/>
      <c r="EWD3" s="657"/>
      <c r="EWE3" s="657"/>
      <c r="EWF3" s="657"/>
      <c r="EWG3" s="657"/>
      <c r="EWH3" s="657"/>
      <c r="EWI3" s="657"/>
      <c r="EWJ3" s="657"/>
      <c r="EWK3" s="657"/>
      <c r="EWL3" s="657"/>
      <c r="EWM3" s="657"/>
      <c r="EWN3" s="657"/>
      <c r="EWO3" s="657"/>
      <c r="EWP3" s="657"/>
      <c r="EWQ3" s="657"/>
      <c r="EWR3" s="657"/>
      <c r="EWS3" s="657"/>
      <c r="EWT3" s="657"/>
      <c r="EWU3" s="657"/>
      <c r="EWV3" s="657"/>
      <c r="EWW3" s="657"/>
      <c r="EWX3" s="657"/>
      <c r="EWY3" s="657"/>
      <c r="EWZ3" s="657"/>
      <c r="EXA3" s="657"/>
      <c r="EXB3" s="657"/>
      <c r="EXC3" s="657"/>
      <c r="EXD3" s="657"/>
      <c r="EXE3" s="657"/>
      <c r="EXF3" s="657"/>
      <c r="EXG3" s="657"/>
      <c r="EXH3" s="657"/>
      <c r="EXI3" s="657"/>
      <c r="EXJ3" s="657"/>
      <c r="EXK3" s="657"/>
      <c r="EXL3" s="657"/>
      <c r="EXM3" s="657"/>
      <c r="EXN3" s="657"/>
      <c r="EXO3" s="657"/>
      <c r="EXP3" s="657"/>
      <c r="EXQ3" s="657"/>
      <c r="EXR3" s="657"/>
      <c r="EXS3" s="657"/>
      <c r="EXT3" s="657"/>
      <c r="EXU3" s="657"/>
      <c r="EXV3" s="657"/>
      <c r="EXW3" s="657"/>
      <c r="EXX3" s="657"/>
      <c r="EXY3" s="657"/>
      <c r="EXZ3" s="657"/>
      <c r="EYA3" s="657"/>
      <c r="EYB3" s="657"/>
      <c r="EYC3" s="657"/>
      <c r="EYD3" s="657"/>
      <c r="EYE3" s="657"/>
      <c r="EYF3" s="657"/>
      <c r="EYG3" s="657"/>
      <c r="EYH3" s="657"/>
      <c r="EYI3" s="657"/>
      <c r="EYJ3" s="657"/>
      <c r="EYK3" s="657"/>
      <c r="EYL3" s="657"/>
      <c r="EYM3" s="657"/>
      <c r="EYN3" s="657"/>
      <c r="EYO3" s="657"/>
      <c r="EYP3" s="657"/>
      <c r="EYQ3" s="657"/>
      <c r="EYR3" s="657"/>
      <c r="EYS3" s="657"/>
      <c r="EYT3" s="657"/>
      <c r="EYU3" s="657"/>
      <c r="EYV3" s="657"/>
      <c r="EYW3" s="657"/>
      <c r="EYX3" s="657"/>
      <c r="EYY3" s="657"/>
      <c r="EYZ3" s="657"/>
      <c r="EZA3" s="657"/>
      <c r="EZB3" s="657"/>
      <c r="EZC3" s="657"/>
      <c r="EZD3" s="657"/>
      <c r="EZE3" s="657"/>
      <c r="EZF3" s="657"/>
      <c r="EZG3" s="657"/>
      <c r="EZH3" s="657"/>
      <c r="EZI3" s="657"/>
      <c r="EZJ3" s="657"/>
      <c r="EZK3" s="657"/>
      <c r="EZL3" s="657"/>
      <c r="EZM3" s="657"/>
      <c r="EZN3" s="657"/>
      <c r="EZO3" s="657"/>
      <c r="EZP3" s="657"/>
      <c r="EZQ3" s="657"/>
      <c r="EZR3" s="657"/>
      <c r="EZS3" s="657"/>
      <c r="EZT3" s="657"/>
      <c r="EZU3" s="657"/>
      <c r="EZV3" s="657"/>
      <c r="EZW3" s="657"/>
      <c r="EZX3" s="657"/>
      <c r="EZY3" s="657"/>
      <c r="EZZ3" s="657"/>
      <c r="FAA3" s="657"/>
      <c r="FAB3" s="657"/>
      <c r="FAC3" s="657"/>
      <c r="FAD3" s="657"/>
      <c r="FAE3" s="657"/>
      <c r="FAF3" s="657"/>
      <c r="FAG3" s="657"/>
      <c r="FAH3" s="657"/>
      <c r="FAI3" s="657"/>
      <c r="FAJ3" s="657"/>
      <c r="FAK3" s="657"/>
      <c r="FAL3" s="657"/>
      <c r="FAM3" s="657"/>
      <c r="FAN3" s="657"/>
      <c r="FAO3" s="657"/>
      <c r="FAP3" s="657"/>
      <c r="FAQ3" s="657"/>
      <c r="FAR3" s="657"/>
      <c r="FAS3" s="657"/>
      <c r="FAT3" s="657"/>
      <c r="FAU3" s="657"/>
      <c r="FAV3" s="657"/>
      <c r="FAW3" s="657"/>
      <c r="FAX3" s="657"/>
      <c r="FAY3" s="657"/>
      <c r="FAZ3" s="657"/>
      <c r="FBA3" s="657"/>
      <c r="FBB3" s="657"/>
      <c r="FBC3" s="657"/>
      <c r="FBD3" s="657"/>
      <c r="FBE3" s="657"/>
      <c r="FBF3" s="657"/>
      <c r="FBG3" s="657"/>
      <c r="FBH3" s="657"/>
      <c r="FBI3" s="657"/>
      <c r="FBJ3" s="657"/>
      <c r="FBK3" s="657"/>
      <c r="FBL3" s="657"/>
      <c r="FBM3" s="657"/>
      <c r="FBN3" s="657"/>
      <c r="FBO3" s="657"/>
      <c r="FBP3" s="657"/>
      <c r="FBQ3" s="657"/>
      <c r="FBR3" s="657"/>
      <c r="FBS3" s="657"/>
      <c r="FBT3" s="657"/>
      <c r="FBU3" s="657"/>
      <c r="FBV3" s="657"/>
      <c r="FBW3" s="657"/>
      <c r="FBX3" s="657"/>
      <c r="FBY3" s="657"/>
      <c r="FBZ3" s="657"/>
      <c r="FCA3" s="657"/>
      <c r="FCB3" s="657"/>
      <c r="FCC3" s="657"/>
      <c r="FCD3" s="657"/>
      <c r="FCE3" s="657"/>
      <c r="FCF3" s="657"/>
      <c r="FCG3" s="657"/>
      <c r="FCH3" s="657"/>
      <c r="FCI3" s="657"/>
      <c r="FCJ3" s="657"/>
      <c r="FCK3" s="657"/>
      <c r="FCL3" s="657"/>
      <c r="FCM3" s="657"/>
      <c r="FCN3" s="657"/>
      <c r="FCO3" s="657"/>
      <c r="FCP3" s="657"/>
      <c r="FCQ3" s="657"/>
      <c r="FCR3" s="657"/>
      <c r="FCS3" s="657"/>
      <c r="FCT3" s="657"/>
      <c r="FCU3" s="657"/>
      <c r="FCV3" s="657"/>
      <c r="FCW3" s="657"/>
      <c r="FCX3" s="657"/>
      <c r="FCY3" s="657"/>
      <c r="FCZ3" s="657"/>
      <c r="FDA3" s="657"/>
      <c r="FDB3" s="657"/>
      <c r="FDC3" s="657"/>
      <c r="FDD3" s="657"/>
      <c r="FDE3" s="657"/>
      <c r="FDF3" s="657"/>
      <c r="FDG3" s="657"/>
      <c r="FDH3" s="657"/>
      <c r="FDI3" s="657"/>
      <c r="FDJ3" s="657"/>
      <c r="FDK3" s="657"/>
      <c r="FDL3" s="657"/>
      <c r="FDM3" s="657"/>
      <c r="FDN3" s="657"/>
      <c r="FDO3" s="657"/>
      <c r="FDP3" s="657"/>
      <c r="FDQ3" s="657"/>
      <c r="FDR3" s="657"/>
      <c r="FDS3" s="657"/>
      <c r="FDT3" s="657"/>
      <c r="FDU3" s="657"/>
      <c r="FDV3" s="657"/>
      <c r="FDW3" s="657"/>
      <c r="FDX3" s="657"/>
      <c r="FDY3" s="657"/>
      <c r="FDZ3" s="657"/>
      <c r="FEA3" s="657"/>
      <c r="FEB3" s="657"/>
      <c r="FEC3" s="657"/>
      <c r="FED3" s="657"/>
      <c r="FEE3" s="657"/>
      <c r="FEF3" s="657"/>
      <c r="FEG3" s="657"/>
      <c r="FEH3" s="657"/>
      <c r="FEI3" s="657"/>
      <c r="FEJ3" s="657"/>
      <c r="FEK3" s="657"/>
      <c r="FEL3" s="657"/>
      <c r="FEM3" s="657"/>
      <c r="FEN3" s="657"/>
      <c r="FEO3" s="657"/>
      <c r="FEP3" s="657"/>
      <c r="FEQ3" s="657"/>
      <c r="FER3" s="657"/>
      <c r="FES3" s="657"/>
      <c r="FET3" s="657"/>
      <c r="FEU3" s="657"/>
      <c r="FEV3" s="657"/>
      <c r="FEW3" s="657"/>
      <c r="FEX3" s="657"/>
      <c r="FEY3" s="657"/>
      <c r="FEZ3" s="657"/>
      <c r="FFA3" s="657"/>
      <c r="FFB3" s="657"/>
      <c r="FFC3" s="657"/>
      <c r="FFD3" s="657"/>
      <c r="FFE3" s="657"/>
      <c r="FFF3" s="657"/>
      <c r="FFG3" s="657"/>
      <c r="FFH3" s="657"/>
      <c r="FFI3" s="657"/>
      <c r="FFJ3" s="657"/>
      <c r="FFK3" s="657"/>
      <c r="FFL3" s="657"/>
      <c r="FFM3" s="657"/>
      <c r="FFN3" s="657"/>
      <c r="FFO3" s="657"/>
      <c r="FFP3" s="657"/>
      <c r="FFQ3" s="657"/>
      <c r="FFR3" s="657"/>
      <c r="FFS3" s="657"/>
      <c r="FFT3" s="657"/>
      <c r="FFU3" s="657"/>
      <c r="FFV3" s="657"/>
      <c r="FFW3" s="657"/>
      <c r="FFX3" s="657"/>
      <c r="FFY3" s="657"/>
      <c r="FFZ3" s="657"/>
      <c r="FGA3" s="657"/>
      <c r="FGB3" s="657"/>
      <c r="FGC3" s="657"/>
      <c r="FGD3" s="657"/>
      <c r="FGE3" s="657"/>
      <c r="FGF3" s="657"/>
      <c r="FGG3" s="657"/>
      <c r="FGH3" s="657"/>
      <c r="FGI3" s="657"/>
      <c r="FGJ3" s="657"/>
      <c r="FGK3" s="657"/>
      <c r="FGL3" s="657"/>
      <c r="FGM3" s="657"/>
      <c r="FGN3" s="657"/>
      <c r="FGO3" s="657"/>
      <c r="FGP3" s="657"/>
      <c r="FGQ3" s="657"/>
      <c r="FGR3" s="657"/>
      <c r="FGS3" s="657"/>
      <c r="FGT3" s="657"/>
      <c r="FGU3" s="657"/>
      <c r="FGV3" s="657"/>
      <c r="FGW3" s="657"/>
      <c r="FGX3" s="657"/>
      <c r="FGY3" s="657"/>
      <c r="FGZ3" s="657"/>
      <c r="FHA3" s="657"/>
      <c r="FHB3" s="657"/>
      <c r="FHC3" s="657"/>
      <c r="FHD3" s="657"/>
      <c r="FHE3" s="657"/>
      <c r="FHF3" s="657"/>
      <c r="FHG3" s="657"/>
      <c r="FHH3" s="657"/>
      <c r="FHI3" s="657"/>
      <c r="FHJ3" s="657"/>
      <c r="FHK3" s="657"/>
      <c r="FHL3" s="657"/>
      <c r="FHM3" s="657"/>
      <c r="FHN3" s="657"/>
      <c r="FHO3" s="657"/>
      <c r="FHP3" s="657"/>
      <c r="FHQ3" s="657"/>
      <c r="FHR3" s="657"/>
      <c r="FHS3" s="657"/>
      <c r="FHT3" s="657"/>
      <c r="FHU3" s="657"/>
      <c r="FHV3" s="657"/>
      <c r="FHW3" s="657"/>
      <c r="FHX3" s="657"/>
      <c r="FHY3" s="657"/>
      <c r="FHZ3" s="657"/>
      <c r="FIA3" s="657"/>
      <c r="FIB3" s="657"/>
      <c r="FIC3" s="657"/>
      <c r="FID3" s="657"/>
      <c r="FIE3" s="657"/>
      <c r="FIF3" s="657"/>
      <c r="FIG3" s="657"/>
      <c r="FIH3" s="657"/>
      <c r="FII3" s="657"/>
      <c r="FIJ3" s="657"/>
      <c r="FIK3" s="657"/>
      <c r="FIL3" s="657"/>
      <c r="FIM3" s="657"/>
      <c r="FIN3" s="657"/>
      <c r="FIO3" s="657"/>
      <c r="FIP3" s="657"/>
      <c r="FIQ3" s="657"/>
      <c r="FIR3" s="657"/>
      <c r="FIS3" s="657"/>
      <c r="FIT3" s="657"/>
      <c r="FIU3" s="657"/>
      <c r="FIV3" s="657"/>
      <c r="FIW3" s="657"/>
      <c r="FIX3" s="657"/>
      <c r="FIY3" s="657"/>
      <c r="FIZ3" s="657"/>
      <c r="FJA3" s="657"/>
      <c r="FJB3" s="657"/>
      <c r="FJC3" s="657"/>
      <c r="FJD3" s="657"/>
      <c r="FJE3" s="657"/>
      <c r="FJF3" s="657"/>
      <c r="FJG3" s="657"/>
      <c r="FJH3" s="657"/>
      <c r="FJI3" s="657"/>
      <c r="FJJ3" s="657"/>
      <c r="FJK3" s="657"/>
      <c r="FJL3" s="657"/>
      <c r="FJM3" s="657"/>
      <c r="FJN3" s="657"/>
      <c r="FJO3" s="657"/>
      <c r="FJP3" s="657"/>
      <c r="FJQ3" s="657"/>
      <c r="FJR3" s="657"/>
      <c r="FJS3" s="657"/>
      <c r="FJT3" s="657"/>
      <c r="FJU3" s="657"/>
      <c r="FJV3" s="657"/>
      <c r="FJW3" s="657"/>
      <c r="FJX3" s="657"/>
      <c r="FJY3" s="657"/>
      <c r="FJZ3" s="657"/>
      <c r="FKA3" s="657"/>
      <c r="FKB3" s="657"/>
      <c r="FKC3" s="657"/>
      <c r="FKD3" s="657"/>
      <c r="FKE3" s="657"/>
      <c r="FKF3" s="657"/>
      <c r="FKG3" s="657"/>
      <c r="FKH3" s="657"/>
      <c r="FKI3" s="657"/>
      <c r="FKJ3" s="657"/>
      <c r="FKK3" s="657"/>
      <c r="FKL3" s="657"/>
      <c r="FKM3" s="657"/>
      <c r="FKN3" s="657"/>
      <c r="FKO3" s="657"/>
      <c r="FKP3" s="657"/>
      <c r="FKQ3" s="657"/>
      <c r="FKR3" s="657"/>
      <c r="FKS3" s="657"/>
      <c r="FKT3" s="657"/>
      <c r="FKU3" s="657"/>
      <c r="FKV3" s="657"/>
      <c r="FKW3" s="657"/>
      <c r="FKX3" s="657"/>
      <c r="FKY3" s="657"/>
      <c r="FKZ3" s="657"/>
      <c r="FLA3" s="657"/>
      <c r="FLB3" s="657"/>
      <c r="FLC3" s="657"/>
      <c r="FLD3" s="657"/>
      <c r="FLE3" s="657"/>
      <c r="FLF3" s="657"/>
      <c r="FLG3" s="657"/>
      <c r="FLH3" s="657"/>
      <c r="FLI3" s="657"/>
      <c r="FLJ3" s="657"/>
      <c r="FLK3" s="657"/>
      <c r="FLL3" s="657"/>
      <c r="FLM3" s="657"/>
      <c r="FLN3" s="657"/>
      <c r="FLO3" s="657"/>
      <c r="FLP3" s="657"/>
      <c r="FLQ3" s="657"/>
      <c r="FLR3" s="657"/>
      <c r="FLS3" s="657"/>
      <c r="FLT3" s="657"/>
      <c r="FLU3" s="657"/>
      <c r="FLV3" s="657"/>
      <c r="FLW3" s="657"/>
      <c r="FLX3" s="657"/>
      <c r="FLY3" s="657"/>
      <c r="FLZ3" s="657"/>
      <c r="FMA3" s="657"/>
      <c r="FMB3" s="657"/>
      <c r="FMC3" s="657"/>
      <c r="FMD3" s="657"/>
      <c r="FME3" s="657"/>
      <c r="FMF3" s="657"/>
      <c r="FMG3" s="657"/>
      <c r="FMH3" s="657"/>
      <c r="FMI3" s="657"/>
      <c r="FMJ3" s="657"/>
      <c r="FMK3" s="657"/>
      <c r="FML3" s="657"/>
      <c r="FMM3" s="657"/>
      <c r="FMN3" s="657"/>
      <c r="FMO3" s="657"/>
      <c r="FMP3" s="657"/>
      <c r="FMQ3" s="657"/>
      <c r="FMR3" s="657"/>
      <c r="FMS3" s="657"/>
      <c r="FMT3" s="657"/>
      <c r="FMU3" s="657"/>
      <c r="FMV3" s="657"/>
      <c r="FMW3" s="657"/>
      <c r="FMX3" s="657"/>
      <c r="FMY3" s="657"/>
      <c r="FMZ3" s="657"/>
      <c r="FNA3" s="657"/>
      <c r="FNB3" s="657"/>
      <c r="FNC3" s="657"/>
      <c r="FND3" s="657"/>
      <c r="FNE3" s="657"/>
      <c r="FNF3" s="657"/>
      <c r="FNG3" s="657"/>
      <c r="FNH3" s="657"/>
      <c r="FNI3" s="657"/>
      <c r="FNJ3" s="657"/>
      <c r="FNK3" s="657"/>
      <c r="FNL3" s="657"/>
      <c r="FNM3" s="657"/>
      <c r="FNN3" s="657"/>
      <c r="FNO3" s="657"/>
      <c r="FNP3" s="657"/>
      <c r="FNQ3" s="657"/>
      <c r="FNR3" s="657"/>
      <c r="FNS3" s="657"/>
      <c r="FNT3" s="657"/>
      <c r="FNU3" s="657"/>
      <c r="FNV3" s="657"/>
      <c r="FNW3" s="657"/>
      <c r="FNX3" s="657"/>
      <c r="FNY3" s="657"/>
      <c r="FNZ3" s="657"/>
      <c r="FOA3" s="657"/>
      <c r="FOB3" s="657"/>
      <c r="FOC3" s="657"/>
      <c r="FOD3" s="657"/>
      <c r="FOE3" s="657"/>
      <c r="FOF3" s="657"/>
      <c r="FOG3" s="657"/>
      <c r="FOH3" s="657"/>
      <c r="FOI3" s="657"/>
      <c r="FOJ3" s="657"/>
      <c r="FOK3" s="657"/>
      <c r="FOL3" s="657"/>
      <c r="FOM3" s="657"/>
      <c r="FON3" s="657"/>
      <c r="FOO3" s="657"/>
      <c r="FOP3" s="657"/>
      <c r="FOQ3" s="657"/>
      <c r="FOR3" s="657"/>
      <c r="FOS3" s="657"/>
      <c r="FOT3" s="657"/>
      <c r="FOU3" s="657"/>
      <c r="FOV3" s="657"/>
      <c r="FOW3" s="657"/>
      <c r="FOX3" s="657"/>
      <c r="FOY3" s="657"/>
      <c r="FOZ3" s="657"/>
      <c r="FPA3" s="657"/>
      <c r="FPB3" s="657"/>
      <c r="FPC3" s="657"/>
      <c r="FPD3" s="657"/>
      <c r="FPE3" s="657"/>
      <c r="FPF3" s="657"/>
      <c r="FPG3" s="657"/>
      <c r="FPH3" s="657"/>
      <c r="FPI3" s="657"/>
      <c r="FPJ3" s="657"/>
      <c r="FPK3" s="657"/>
      <c r="FPL3" s="657"/>
      <c r="FPM3" s="657"/>
      <c r="FPN3" s="657"/>
      <c r="FPO3" s="657"/>
      <c r="FPP3" s="657"/>
      <c r="FPQ3" s="657"/>
      <c r="FPR3" s="657"/>
      <c r="FPS3" s="657"/>
      <c r="FPT3" s="657"/>
      <c r="FPU3" s="657"/>
      <c r="FPV3" s="657"/>
      <c r="FPW3" s="657"/>
      <c r="FPX3" s="657"/>
      <c r="FPY3" s="657"/>
      <c r="FPZ3" s="657"/>
      <c r="FQA3" s="657"/>
      <c r="FQB3" s="657"/>
      <c r="FQC3" s="657"/>
      <c r="FQD3" s="657"/>
      <c r="FQE3" s="657"/>
      <c r="FQF3" s="657"/>
      <c r="FQG3" s="657"/>
      <c r="FQH3" s="657"/>
      <c r="FQI3" s="657"/>
      <c r="FQJ3" s="657"/>
      <c r="FQK3" s="657"/>
      <c r="FQL3" s="657"/>
      <c r="FQM3" s="657"/>
      <c r="FQN3" s="657"/>
      <c r="FQO3" s="657"/>
      <c r="FQP3" s="657"/>
      <c r="FQQ3" s="657"/>
      <c r="FQR3" s="657"/>
      <c r="FQS3" s="657"/>
      <c r="FQT3" s="657"/>
      <c r="FQU3" s="657"/>
      <c r="FQV3" s="657"/>
      <c r="FQW3" s="657"/>
      <c r="FQX3" s="657"/>
      <c r="FQY3" s="657"/>
      <c r="FQZ3" s="657"/>
      <c r="FRA3" s="657"/>
      <c r="FRB3" s="657"/>
      <c r="FRC3" s="657"/>
      <c r="FRD3" s="657"/>
      <c r="FRE3" s="657"/>
      <c r="FRF3" s="657"/>
      <c r="FRG3" s="657"/>
      <c r="FRH3" s="657"/>
      <c r="FRI3" s="657"/>
      <c r="FRJ3" s="657"/>
      <c r="FRK3" s="657"/>
      <c r="FRL3" s="657"/>
      <c r="FRM3" s="657"/>
      <c r="FRN3" s="657"/>
      <c r="FRO3" s="657"/>
      <c r="FRP3" s="657"/>
      <c r="FRQ3" s="657"/>
      <c r="FRR3" s="657"/>
      <c r="FRS3" s="657"/>
      <c r="FRT3" s="657"/>
      <c r="FRU3" s="657"/>
      <c r="FRV3" s="657"/>
      <c r="FRW3" s="657"/>
      <c r="FRX3" s="657"/>
      <c r="FRY3" s="657"/>
      <c r="FRZ3" s="657"/>
      <c r="FSA3" s="657"/>
      <c r="FSB3" s="657"/>
      <c r="FSC3" s="657"/>
      <c r="FSD3" s="657"/>
      <c r="FSE3" s="657"/>
      <c r="FSF3" s="657"/>
      <c r="FSG3" s="657"/>
      <c r="FSH3" s="657"/>
      <c r="FSI3" s="657"/>
      <c r="FSJ3" s="657"/>
      <c r="FSK3" s="657"/>
      <c r="FSL3" s="657"/>
      <c r="FSM3" s="657"/>
      <c r="FSN3" s="657"/>
      <c r="FSO3" s="657"/>
      <c r="FSP3" s="657"/>
      <c r="FSQ3" s="657"/>
      <c r="FSR3" s="657"/>
      <c r="FSS3" s="657"/>
      <c r="FST3" s="657"/>
      <c r="FSU3" s="657"/>
      <c r="FSV3" s="657"/>
      <c r="FSW3" s="657"/>
      <c r="FSX3" s="657"/>
      <c r="FSY3" s="657"/>
      <c r="FSZ3" s="657"/>
      <c r="FTA3" s="657"/>
      <c r="FTB3" s="657"/>
      <c r="FTC3" s="657"/>
      <c r="FTD3" s="657"/>
      <c r="FTE3" s="657"/>
      <c r="FTF3" s="657"/>
      <c r="FTG3" s="657"/>
      <c r="FTH3" s="657"/>
      <c r="FTI3" s="657"/>
      <c r="FTJ3" s="657"/>
      <c r="FTK3" s="657"/>
      <c r="FTL3" s="657"/>
      <c r="FTM3" s="657"/>
      <c r="FTN3" s="657"/>
      <c r="FTO3" s="657"/>
      <c r="FTP3" s="657"/>
      <c r="FTQ3" s="657"/>
      <c r="FTR3" s="657"/>
      <c r="FTS3" s="657"/>
      <c r="FTT3" s="657"/>
      <c r="FTU3" s="657"/>
      <c r="FTV3" s="657"/>
      <c r="FTW3" s="657"/>
      <c r="FTX3" s="657"/>
      <c r="FTY3" s="657"/>
      <c r="FTZ3" s="657"/>
      <c r="FUA3" s="657"/>
      <c r="FUB3" s="657"/>
      <c r="FUC3" s="657"/>
      <c r="FUD3" s="657"/>
      <c r="FUE3" s="657"/>
      <c r="FUF3" s="657"/>
      <c r="FUG3" s="657"/>
      <c r="FUH3" s="657"/>
      <c r="FUI3" s="657"/>
      <c r="FUJ3" s="657"/>
      <c r="FUK3" s="657"/>
      <c r="FUL3" s="657"/>
      <c r="FUM3" s="657"/>
      <c r="FUN3" s="657"/>
      <c r="FUO3" s="657"/>
      <c r="FUP3" s="657"/>
      <c r="FUQ3" s="657"/>
      <c r="FUR3" s="657"/>
      <c r="FUS3" s="657"/>
      <c r="FUT3" s="657"/>
      <c r="FUU3" s="657"/>
      <c r="FUV3" s="657"/>
      <c r="FUW3" s="657"/>
      <c r="FUX3" s="657"/>
      <c r="FUY3" s="657"/>
      <c r="FUZ3" s="657"/>
      <c r="FVA3" s="657"/>
      <c r="FVB3" s="657"/>
      <c r="FVC3" s="657"/>
      <c r="FVD3" s="657"/>
      <c r="FVE3" s="657"/>
      <c r="FVF3" s="657"/>
      <c r="FVG3" s="657"/>
      <c r="FVH3" s="657"/>
      <c r="FVI3" s="657"/>
      <c r="FVJ3" s="657"/>
      <c r="FVK3" s="657"/>
      <c r="FVL3" s="657"/>
      <c r="FVM3" s="657"/>
      <c r="FVN3" s="657"/>
      <c r="FVO3" s="657"/>
      <c r="FVP3" s="657"/>
      <c r="FVQ3" s="657"/>
      <c r="FVR3" s="657"/>
      <c r="FVS3" s="657"/>
      <c r="FVT3" s="657"/>
      <c r="FVU3" s="657"/>
      <c r="FVV3" s="657"/>
      <c r="FVW3" s="657"/>
      <c r="FVX3" s="657"/>
      <c r="FVY3" s="657"/>
      <c r="FVZ3" s="657"/>
      <c r="FWA3" s="657"/>
      <c r="FWB3" s="657"/>
      <c r="FWC3" s="657"/>
      <c r="FWD3" s="657"/>
      <c r="FWE3" s="657"/>
      <c r="FWF3" s="657"/>
      <c r="FWG3" s="657"/>
      <c r="FWH3" s="657"/>
      <c r="FWI3" s="657"/>
      <c r="FWJ3" s="657"/>
      <c r="FWK3" s="657"/>
      <c r="FWL3" s="657"/>
      <c r="FWM3" s="657"/>
      <c r="FWN3" s="657"/>
      <c r="FWO3" s="657"/>
      <c r="FWP3" s="657"/>
      <c r="FWQ3" s="657"/>
      <c r="FWR3" s="657"/>
      <c r="FWS3" s="657"/>
      <c r="FWT3" s="657"/>
      <c r="FWU3" s="657"/>
      <c r="FWV3" s="657"/>
      <c r="FWW3" s="657"/>
      <c r="FWX3" s="657"/>
      <c r="FWY3" s="657"/>
      <c r="FWZ3" s="657"/>
      <c r="FXA3" s="657"/>
      <c r="FXB3" s="657"/>
      <c r="FXC3" s="657"/>
      <c r="FXD3" s="657"/>
      <c r="FXE3" s="657"/>
      <c r="FXF3" s="657"/>
      <c r="FXG3" s="657"/>
      <c r="FXH3" s="657"/>
      <c r="FXI3" s="657"/>
      <c r="FXJ3" s="657"/>
      <c r="FXK3" s="657"/>
      <c r="FXL3" s="657"/>
      <c r="FXM3" s="657"/>
      <c r="FXN3" s="657"/>
      <c r="FXO3" s="657"/>
      <c r="FXP3" s="657"/>
      <c r="FXQ3" s="657"/>
      <c r="FXR3" s="657"/>
      <c r="FXS3" s="657"/>
      <c r="FXT3" s="657"/>
      <c r="FXU3" s="657"/>
      <c r="FXV3" s="657"/>
      <c r="FXW3" s="657"/>
      <c r="FXX3" s="657"/>
      <c r="FXY3" s="657"/>
      <c r="FXZ3" s="657"/>
      <c r="FYA3" s="657"/>
      <c r="FYB3" s="657"/>
      <c r="FYC3" s="657"/>
      <c r="FYD3" s="657"/>
      <c r="FYE3" s="657"/>
      <c r="FYF3" s="657"/>
      <c r="FYG3" s="657"/>
      <c r="FYH3" s="657"/>
      <c r="FYI3" s="657"/>
      <c r="FYJ3" s="657"/>
      <c r="FYK3" s="657"/>
      <c r="FYL3" s="657"/>
      <c r="FYM3" s="657"/>
      <c r="FYN3" s="657"/>
      <c r="FYO3" s="657"/>
      <c r="FYP3" s="657"/>
      <c r="FYQ3" s="657"/>
      <c r="FYR3" s="657"/>
      <c r="FYS3" s="657"/>
      <c r="FYT3" s="657"/>
      <c r="FYU3" s="657"/>
      <c r="FYV3" s="657"/>
      <c r="FYW3" s="657"/>
      <c r="FYX3" s="657"/>
      <c r="FYY3" s="657"/>
      <c r="FYZ3" s="657"/>
      <c r="FZA3" s="657"/>
      <c r="FZB3" s="657"/>
      <c r="FZC3" s="657"/>
      <c r="FZD3" s="657"/>
      <c r="FZE3" s="657"/>
      <c r="FZF3" s="657"/>
      <c r="FZG3" s="657"/>
      <c r="FZH3" s="657"/>
      <c r="FZI3" s="657"/>
      <c r="FZJ3" s="657"/>
      <c r="FZK3" s="657"/>
      <c r="FZL3" s="657"/>
      <c r="FZM3" s="657"/>
      <c r="FZN3" s="657"/>
      <c r="FZO3" s="657"/>
      <c r="FZP3" s="657"/>
      <c r="FZQ3" s="657"/>
      <c r="FZR3" s="657"/>
      <c r="FZS3" s="657"/>
      <c r="FZT3" s="657"/>
      <c r="FZU3" s="657"/>
      <c r="FZV3" s="657"/>
      <c r="FZW3" s="657"/>
      <c r="FZX3" s="657"/>
      <c r="FZY3" s="657"/>
      <c r="FZZ3" s="657"/>
      <c r="GAA3" s="657"/>
      <c r="GAB3" s="657"/>
      <c r="GAC3" s="657"/>
      <c r="GAD3" s="657"/>
      <c r="GAE3" s="657"/>
      <c r="GAF3" s="657"/>
      <c r="GAG3" s="657"/>
      <c r="GAH3" s="657"/>
      <c r="GAI3" s="657"/>
      <c r="GAJ3" s="657"/>
      <c r="GAK3" s="657"/>
      <c r="GAL3" s="657"/>
      <c r="GAM3" s="657"/>
      <c r="GAN3" s="657"/>
      <c r="GAO3" s="657"/>
      <c r="GAP3" s="657"/>
      <c r="GAQ3" s="657"/>
      <c r="GAR3" s="657"/>
      <c r="GAS3" s="657"/>
      <c r="GAT3" s="657"/>
      <c r="GAU3" s="657"/>
      <c r="GAV3" s="657"/>
      <c r="GAW3" s="657"/>
      <c r="GAX3" s="657"/>
      <c r="GAY3" s="657"/>
      <c r="GAZ3" s="657"/>
      <c r="GBA3" s="657"/>
      <c r="GBB3" s="657"/>
      <c r="GBC3" s="657"/>
      <c r="GBD3" s="657"/>
      <c r="GBE3" s="657"/>
      <c r="GBF3" s="657"/>
      <c r="GBG3" s="657"/>
      <c r="GBH3" s="657"/>
      <c r="GBI3" s="657"/>
      <c r="GBJ3" s="657"/>
      <c r="GBK3" s="657"/>
      <c r="GBL3" s="657"/>
      <c r="GBM3" s="657"/>
      <c r="GBN3" s="657"/>
      <c r="GBO3" s="657"/>
      <c r="GBP3" s="657"/>
      <c r="GBQ3" s="657"/>
      <c r="GBR3" s="657"/>
      <c r="GBS3" s="657"/>
      <c r="GBT3" s="657"/>
      <c r="GBU3" s="657"/>
      <c r="GBV3" s="657"/>
      <c r="GBW3" s="657"/>
      <c r="GBX3" s="657"/>
      <c r="GBY3" s="657"/>
      <c r="GBZ3" s="657"/>
      <c r="GCA3" s="657"/>
      <c r="GCB3" s="657"/>
      <c r="GCC3" s="657"/>
      <c r="GCD3" s="657"/>
      <c r="GCE3" s="657"/>
      <c r="GCF3" s="657"/>
      <c r="GCG3" s="657"/>
      <c r="GCH3" s="657"/>
      <c r="GCI3" s="657"/>
      <c r="GCJ3" s="657"/>
      <c r="GCK3" s="657"/>
      <c r="GCL3" s="657"/>
      <c r="GCM3" s="657"/>
      <c r="GCN3" s="657"/>
      <c r="GCO3" s="657"/>
      <c r="GCP3" s="657"/>
      <c r="GCQ3" s="657"/>
      <c r="GCR3" s="657"/>
      <c r="GCS3" s="657"/>
      <c r="GCT3" s="657"/>
      <c r="GCU3" s="657"/>
      <c r="GCV3" s="657"/>
      <c r="GCW3" s="657"/>
      <c r="GCX3" s="657"/>
      <c r="GCY3" s="657"/>
      <c r="GCZ3" s="657"/>
      <c r="GDA3" s="657"/>
      <c r="GDB3" s="657"/>
      <c r="GDC3" s="657"/>
      <c r="GDD3" s="657"/>
      <c r="GDE3" s="657"/>
      <c r="GDF3" s="657"/>
      <c r="GDG3" s="657"/>
      <c r="GDH3" s="657"/>
      <c r="GDI3" s="657"/>
      <c r="GDJ3" s="657"/>
      <c r="GDK3" s="657"/>
      <c r="GDL3" s="657"/>
      <c r="GDM3" s="657"/>
      <c r="GDN3" s="657"/>
      <c r="GDO3" s="657"/>
      <c r="GDP3" s="657"/>
      <c r="GDQ3" s="657"/>
      <c r="GDR3" s="657"/>
      <c r="GDS3" s="657"/>
      <c r="GDT3" s="657"/>
      <c r="GDU3" s="657"/>
      <c r="GDV3" s="657"/>
      <c r="GDW3" s="657"/>
      <c r="GDX3" s="657"/>
      <c r="GDY3" s="657"/>
      <c r="GDZ3" s="657"/>
      <c r="GEA3" s="657"/>
      <c r="GEB3" s="657"/>
      <c r="GEC3" s="657"/>
      <c r="GED3" s="657"/>
      <c r="GEE3" s="657"/>
      <c r="GEF3" s="657"/>
      <c r="GEG3" s="657"/>
      <c r="GEH3" s="657"/>
      <c r="GEI3" s="657"/>
      <c r="GEJ3" s="657"/>
      <c r="GEK3" s="657"/>
      <c r="GEL3" s="657"/>
      <c r="GEM3" s="657"/>
      <c r="GEN3" s="657"/>
      <c r="GEO3" s="657"/>
      <c r="GEP3" s="657"/>
      <c r="GEQ3" s="657"/>
      <c r="GER3" s="657"/>
      <c r="GES3" s="657"/>
      <c r="GET3" s="657"/>
      <c r="GEU3" s="657"/>
      <c r="GEV3" s="657"/>
      <c r="GEW3" s="657"/>
      <c r="GEX3" s="657"/>
      <c r="GEY3" s="657"/>
      <c r="GEZ3" s="657"/>
      <c r="GFA3" s="657"/>
      <c r="GFB3" s="657"/>
      <c r="GFC3" s="657"/>
      <c r="GFD3" s="657"/>
      <c r="GFE3" s="657"/>
      <c r="GFF3" s="657"/>
      <c r="GFG3" s="657"/>
      <c r="GFH3" s="657"/>
      <c r="GFI3" s="657"/>
      <c r="GFJ3" s="657"/>
      <c r="GFK3" s="657"/>
      <c r="GFL3" s="657"/>
      <c r="GFM3" s="657"/>
      <c r="GFN3" s="657"/>
      <c r="GFO3" s="657"/>
      <c r="GFP3" s="657"/>
      <c r="GFQ3" s="657"/>
      <c r="GFR3" s="657"/>
      <c r="GFS3" s="657"/>
      <c r="GFT3" s="657"/>
      <c r="GFU3" s="657"/>
      <c r="GFV3" s="657"/>
      <c r="GFW3" s="657"/>
      <c r="GFX3" s="657"/>
      <c r="GFY3" s="657"/>
      <c r="GFZ3" s="657"/>
      <c r="GGA3" s="657"/>
      <c r="GGB3" s="657"/>
      <c r="GGC3" s="657"/>
      <c r="GGD3" s="657"/>
      <c r="GGE3" s="657"/>
      <c r="GGF3" s="657"/>
      <c r="GGG3" s="657"/>
      <c r="GGH3" s="657"/>
      <c r="GGI3" s="657"/>
      <c r="GGJ3" s="657"/>
      <c r="GGK3" s="657"/>
      <c r="GGL3" s="657"/>
      <c r="GGM3" s="657"/>
      <c r="GGN3" s="657"/>
      <c r="GGO3" s="657"/>
      <c r="GGP3" s="657"/>
      <c r="GGQ3" s="657"/>
      <c r="GGR3" s="657"/>
      <c r="GGS3" s="657"/>
      <c r="GGT3" s="657"/>
      <c r="GGU3" s="657"/>
      <c r="GGV3" s="657"/>
      <c r="GGW3" s="657"/>
      <c r="GGX3" s="657"/>
      <c r="GGY3" s="657"/>
      <c r="GGZ3" s="657"/>
      <c r="GHA3" s="657"/>
      <c r="GHB3" s="657"/>
      <c r="GHC3" s="657"/>
      <c r="GHD3" s="657"/>
      <c r="GHE3" s="657"/>
      <c r="GHF3" s="657"/>
      <c r="GHG3" s="657"/>
      <c r="GHH3" s="657"/>
      <c r="GHI3" s="657"/>
      <c r="GHJ3" s="657"/>
      <c r="GHK3" s="657"/>
      <c r="GHL3" s="657"/>
      <c r="GHM3" s="657"/>
      <c r="GHN3" s="657"/>
      <c r="GHO3" s="657"/>
      <c r="GHP3" s="657"/>
      <c r="GHQ3" s="657"/>
      <c r="GHR3" s="657"/>
      <c r="GHS3" s="657"/>
      <c r="GHT3" s="657"/>
      <c r="GHU3" s="657"/>
      <c r="GHV3" s="657"/>
      <c r="GHW3" s="657"/>
      <c r="GHX3" s="657"/>
      <c r="GHY3" s="657"/>
      <c r="GHZ3" s="657"/>
      <c r="GIA3" s="657"/>
      <c r="GIB3" s="657"/>
      <c r="GIC3" s="657"/>
      <c r="GID3" s="657"/>
      <c r="GIE3" s="657"/>
      <c r="GIF3" s="657"/>
      <c r="GIG3" s="657"/>
      <c r="GIH3" s="657"/>
      <c r="GII3" s="657"/>
      <c r="GIJ3" s="657"/>
      <c r="GIK3" s="657"/>
      <c r="GIL3" s="657"/>
      <c r="GIM3" s="657"/>
      <c r="GIN3" s="657"/>
      <c r="GIO3" s="657"/>
      <c r="GIP3" s="657"/>
      <c r="GIQ3" s="657"/>
      <c r="GIR3" s="657"/>
      <c r="GIS3" s="657"/>
      <c r="GIT3" s="657"/>
      <c r="GIU3" s="657"/>
      <c r="GIV3" s="657"/>
      <c r="GIW3" s="657"/>
      <c r="GIX3" s="657"/>
      <c r="GIY3" s="657"/>
      <c r="GIZ3" s="657"/>
      <c r="GJA3" s="657"/>
      <c r="GJB3" s="657"/>
      <c r="GJC3" s="657"/>
      <c r="GJD3" s="657"/>
      <c r="GJE3" s="657"/>
      <c r="GJF3" s="657"/>
      <c r="GJG3" s="657"/>
      <c r="GJH3" s="657"/>
      <c r="GJI3" s="657"/>
      <c r="GJJ3" s="657"/>
      <c r="GJK3" s="657"/>
      <c r="GJL3" s="657"/>
      <c r="GJM3" s="657"/>
      <c r="GJN3" s="657"/>
      <c r="GJO3" s="657"/>
      <c r="GJP3" s="657"/>
      <c r="GJQ3" s="657"/>
      <c r="GJR3" s="657"/>
      <c r="GJS3" s="657"/>
      <c r="GJT3" s="657"/>
      <c r="GJU3" s="657"/>
      <c r="GJV3" s="657"/>
      <c r="GJW3" s="657"/>
      <c r="GJX3" s="657"/>
      <c r="GJY3" s="657"/>
      <c r="GJZ3" s="657"/>
      <c r="GKA3" s="657"/>
      <c r="GKB3" s="657"/>
      <c r="GKC3" s="657"/>
      <c r="GKD3" s="657"/>
      <c r="GKE3" s="657"/>
      <c r="GKF3" s="657"/>
      <c r="GKG3" s="657"/>
      <c r="GKH3" s="657"/>
      <c r="GKI3" s="657"/>
      <c r="GKJ3" s="657"/>
      <c r="GKK3" s="657"/>
      <c r="GKL3" s="657"/>
      <c r="GKM3" s="657"/>
      <c r="GKN3" s="657"/>
      <c r="GKO3" s="657"/>
      <c r="GKP3" s="657"/>
      <c r="GKQ3" s="657"/>
      <c r="GKR3" s="657"/>
      <c r="GKS3" s="657"/>
      <c r="GKT3" s="657"/>
      <c r="GKU3" s="657"/>
      <c r="GKV3" s="657"/>
      <c r="GKW3" s="657"/>
      <c r="GKX3" s="657"/>
      <c r="GKY3" s="657"/>
      <c r="GKZ3" s="657"/>
      <c r="GLA3" s="657"/>
      <c r="GLB3" s="657"/>
      <c r="GLC3" s="657"/>
      <c r="GLD3" s="657"/>
      <c r="GLE3" s="657"/>
      <c r="GLF3" s="657"/>
      <c r="GLG3" s="657"/>
      <c r="GLH3" s="657"/>
      <c r="GLI3" s="657"/>
      <c r="GLJ3" s="657"/>
      <c r="GLK3" s="657"/>
      <c r="GLL3" s="657"/>
      <c r="GLM3" s="657"/>
      <c r="GLN3" s="657"/>
      <c r="GLO3" s="657"/>
      <c r="GLP3" s="657"/>
      <c r="GLQ3" s="657"/>
      <c r="GLR3" s="657"/>
      <c r="GLS3" s="657"/>
      <c r="GLT3" s="657"/>
      <c r="GLU3" s="657"/>
      <c r="GLV3" s="657"/>
      <c r="GLW3" s="657"/>
      <c r="GLX3" s="657"/>
      <c r="GLY3" s="657"/>
      <c r="GLZ3" s="657"/>
      <c r="GMA3" s="657"/>
      <c r="GMB3" s="657"/>
      <c r="GMC3" s="657"/>
      <c r="GMD3" s="657"/>
      <c r="GME3" s="657"/>
      <c r="GMF3" s="657"/>
      <c r="GMG3" s="657"/>
      <c r="GMH3" s="657"/>
      <c r="GMI3" s="657"/>
      <c r="GMJ3" s="657"/>
      <c r="GMK3" s="657"/>
      <c r="GML3" s="657"/>
      <c r="GMM3" s="657"/>
      <c r="GMN3" s="657"/>
      <c r="GMO3" s="657"/>
      <c r="GMP3" s="657"/>
      <c r="GMQ3" s="657"/>
      <c r="GMR3" s="657"/>
      <c r="GMS3" s="657"/>
      <c r="GMT3" s="657"/>
      <c r="GMU3" s="657"/>
      <c r="GMV3" s="657"/>
      <c r="GMW3" s="657"/>
      <c r="GMX3" s="657"/>
      <c r="GMY3" s="657"/>
      <c r="GMZ3" s="657"/>
      <c r="GNA3" s="657"/>
      <c r="GNB3" s="657"/>
      <c r="GNC3" s="657"/>
      <c r="GND3" s="657"/>
      <c r="GNE3" s="657"/>
      <c r="GNF3" s="657"/>
      <c r="GNG3" s="657"/>
      <c r="GNH3" s="657"/>
      <c r="GNI3" s="657"/>
      <c r="GNJ3" s="657"/>
      <c r="GNK3" s="657"/>
      <c r="GNL3" s="657"/>
      <c r="GNM3" s="657"/>
      <c r="GNN3" s="657"/>
      <c r="GNO3" s="657"/>
      <c r="GNP3" s="657"/>
      <c r="GNQ3" s="657"/>
      <c r="GNR3" s="657"/>
      <c r="GNS3" s="657"/>
      <c r="GNT3" s="657"/>
      <c r="GNU3" s="657"/>
      <c r="GNV3" s="657"/>
      <c r="GNW3" s="657"/>
      <c r="GNX3" s="657"/>
      <c r="GNY3" s="657"/>
      <c r="GNZ3" s="657"/>
      <c r="GOA3" s="657"/>
      <c r="GOB3" s="657"/>
      <c r="GOC3" s="657"/>
      <c r="GOD3" s="657"/>
      <c r="GOE3" s="657"/>
      <c r="GOF3" s="657"/>
      <c r="GOG3" s="657"/>
      <c r="GOH3" s="657"/>
      <c r="GOI3" s="657"/>
      <c r="GOJ3" s="657"/>
      <c r="GOK3" s="657"/>
      <c r="GOL3" s="657"/>
      <c r="GOM3" s="657"/>
      <c r="GON3" s="657"/>
      <c r="GOO3" s="657"/>
      <c r="GOP3" s="657"/>
      <c r="GOQ3" s="657"/>
      <c r="GOR3" s="657"/>
      <c r="GOS3" s="657"/>
      <c r="GOT3" s="657"/>
      <c r="GOU3" s="657"/>
      <c r="GOV3" s="657"/>
      <c r="GOW3" s="657"/>
      <c r="GOX3" s="657"/>
      <c r="GOY3" s="657"/>
      <c r="GOZ3" s="657"/>
      <c r="GPA3" s="657"/>
      <c r="GPB3" s="657"/>
      <c r="GPC3" s="657"/>
      <c r="GPD3" s="657"/>
      <c r="GPE3" s="657"/>
      <c r="GPF3" s="657"/>
      <c r="GPG3" s="657"/>
      <c r="GPH3" s="657"/>
      <c r="GPI3" s="657"/>
      <c r="GPJ3" s="657"/>
      <c r="GPK3" s="657"/>
      <c r="GPL3" s="657"/>
      <c r="GPM3" s="657"/>
      <c r="GPN3" s="657"/>
      <c r="GPO3" s="657"/>
      <c r="GPP3" s="657"/>
      <c r="GPQ3" s="657"/>
      <c r="GPR3" s="657"/>
      <c r="GPS3" s="657"/>
      <c r="GPT3" s="657"/>
      <c r="GPU3" s="657"/>
      <c r="GPV3" s="657"/>
      <c r="GPW3" s="657"/>
      <c r="GPX3" s="657"/>
      <c r="GPY3" s="657"/>
      <c r="GPZ3" s="657"/>
      <c r="GQA3" s="657"/>
      <c r="GQB3" s="657"/>
      <c r="GQC3" s="657"/>
      <c r="GQD3" s="657"/>
      <c r="GQE3" s="657"/>
      <c r="GQF3" s="657"/>
      <c r="GQG3" s="657"/>
      <c r="GQH3" s="657"/>
      <c r="GQI3" s="657"/>
      <c r="GQJ3" s="657"/>
      <c r="GQK3" s="657"/>
      <c r="GQL3" s="657"/>
      <c r="GQM3" s="657"/>
      <c r="GQN3" s="657"/>
      <c r="GQO3" s="657"/>
      <c r="GQP3" s="657"/>
      <c r="GQQ3" s="657"/>
      <c r="GQR3" s="657"/>
      <c r="GQS3" s="657"/>
      <c r="GQT3" s="657"/>
      <c r="GQU3" s="657"/>
      <c r="GQV3" s="657"/>
      <c r="GQW3" s="657"/>
      <c r="GQX3" s="657"/>
      <c r="GQY3" s="657"/>
      <c r="GQZ3" s="657"/>
      <c r="GRA3" s="657"/>
      <c r="GRB3" s="657"/>
      <c r="GRC3" s="657"/>
      <c r="GRD3" s="657"/>
      <c r="GRE3" s="657"/>
      <c r="GRF3" s="657"/>
      <c r="GRG3" s="657"/>
      <c r="GRH3" s="657"/>
      <c r="GRI3" s="657"/>
      <c r="GRJ3" s="657"/>
      <c r="GRK3" s="657"/>
      <c r="GRL3" s="657"/>
      <c r="GRM3" s="657"/>
      <c r="GRN3" s="657"/>
      <c r="GRO3" s="657"/>
      <c r="GRP3" s="657"/>
      <c r="GRQ3" s="657"/>
      <c r="GRR3" s="657"/>
      <c r="GRS3" s="657"/>
      <c r="GRT3" s="657"/>
      <c r="GRU3" s="657"/>
      <c r="GRV3" s="657"/>
      <c r="GRW3" s="657"/>
      <c r="GRX3" s="657"/>
      <c r="GRY3" s="657"/>
      <c r="GRZ3" s="657"/>
      <c r="GSA3" s="657"/>
      <c r="GSB3" s="657"/>
      <c r="GSC3" s="657"/>
      <c r="GSD3" s="657"/>
      <c r="GSE3" s="657"/>
      <c r="GSF3" s="657"/>
      <c r="GSG3" s="657"/>
      <c r="GSH3" s="657"/>
      <c r="GSI3" s="657"/>
      <c r="GSJ3" s="657"/>
      <c r="GSK3" s="657"/>
      <c r="GSL3" s="657"/>
      <c r="GSM3" s="657"/>
      <c r="GSN3" s="657"/>
      <c r="GSO3" s="657"/>
      <c r="GSP3" s="657"/>
      <c r="GSQ3" s="657"/>
      <c r="GSR3" s="657"/>
      <c r="GSS3" s="657"/>
      <c r="GST3" s="657"/>
      <c r="GSU3" s="657"/>
      <c r="GSV3" s="657"/>
      <c r="GSW3" s="657"/>
      <c r="GSX3" s="657"/>
      <c r="GSY3" s="657"/>
      <c r="GSZ3" s="657"/>
      <c r="GTA3" s="657"/>
      <c r="GTB3" s="657"/>
      <c r="GTC3" s="657"/>
      <c r="GTD3" s="657"/>
      <c r="GTE3" s="657"/>
      <c r="GTF3" s="657"/>
      <c r="GTG3" s="657"/>
      <c r="GTH3" s="657"/>
      <c r="GTI3" s="657"/>
      <c r="GTJ3" s="657"/>
      <c r="GTK3" s="657"/>
      <c r="GTL3" s="657"/>
      <c r="GTM3" s="657"/>
      <c r="GTN3" s="657"/>
      <c r="GTO3" s="657"/>
      <c r="GTP3" s="657"/>
      <c r="GTQ3" s="657"/>
      <c r="GTR3" s="657"/>
      <c r="GTS3" s="657"/>
      <c r="GTT3" s="657"/>
      <c r="GTU3" s="657"/>
      <c r="GTV3" s="657"/>
      <c r="GTW3" s="657"/>
      <c r="GTX3" s="657"/>
      <c r="GTY3" s="657"/>
      <c r="GTZ3" s="657"/>
      <c r="GUA3" s="657"/>
      <c r="GUB3" s="657"/>
      <c r="GUC3" s="657"/>
      <c r="GUD3" s="657"/>
      <c r="GUE3" s="657"/>
      <c r="GUF3" s="657"/>
      <c r="GUG3" s="657"/>
      <c r="GUH3" s="657"/>
      <c r="GUI3" s="657"/>
      <c r="GUJ3" s="657"/>
      <c r="GUK3" s="657"/>
      <c r="GUL3" s="657"/>
      <c r="GUM3" s="657"/>
      <c r="GUN3" s="657"/>
      <c r="GUO3" s="657"/>
      <c r="GUP3" s="657"/>
      <c r="GUQ3" s="657"/>
      <c r="GUR3" s="657"/>
      <c r="GUS3" s="657"/>
      <c r="GUT3" s="657"/>
      <c r="GUU3" s="657"/>
      <c r="GUV3" s="657"/>
      <c r="GUW3" s="657"/>
      <c r="GUX3" s="657"/>
      <c r="GUY3" s="657"/>
      <c r="GUZ3" s="657"/>
      <c r="GVA3" s="657"/>
      <c r="GVB3" s="657"/>
      <c r="GVC3" s="657"/>
      <c r="GVD3" s="657"/>
      <c r="GVE3" s="657"/>
      <c r="GVF3" s="657"/>
      <c r="GVG3" s="657"/>
      <c r="GVH3" s="657"/>
      <c r="GVI3" s="657"/>
      <c r="GVJ3" s="657"/>
      <c r="GVK3" s="657"/>
      <c r="GVL3" s="657"/>
      <c r="GVM3" s="657"/>
      <c r="GVN3" s="657"/>
      <c r="GVO3" s="657"/>
      <c r="GVP3" s="657"/>
      <c r="GVQ3" s="657"/>
      <c r="GVR3" s="657"/>
      <c r="GVS3" s="657"/>
      <c r="GVT3" s="657"/>
      <c r="GVU3" s="657"/>
      <c r="GVV3" s="657"/>
      <c r="GVW3" s="657"/>
      <c r="GVX3" s="657"/>
      <c r="GVY3" s="657"/>
      <c r="GVZ3" s="657"/>
      <c r="GWA3" s="657"/>
      <c r="GWB3" s="657"/>
      <c r="GWC3" s="657"/>
      <c r="GWD3" s="657"/>
      <c r="GWE3" s="657"/>
      <c r="GWF3" s="657"/>
      <c r="GWG3" s="657"/>
      <c r="GWH3" s="657"/>
      <c r="GWI3" s="657"/>
      <c r="GWJ3" s="657"/>
      <c r="GWK3" s="657"/>
      <c r="GWL3" s="657"/>
      <c r="GWM3" s="657"/>
      <c r="GWN3" s="657"/>
      <c r="GWO3" s="657"/>
      <c r="GWP3" s="657"/>
      <c r="GWQ3" s="657"/>
      <c r="GWR3" s="657"/>
      <c r="GWS3" s="657"/>
      <c r="GWT3" s="657"/>
      <c r="GWU3" s="657"/>
      <c r="GWV3" s="657"/>
      <c r="GWW3" s="657"/>
      <c r="GWX3" s="657"/>
      <c r="GWY3" s="657"/>
      <c r="GWZ3" s="657"/>
      <c r="GXA3" s="657"/>
      <c r="GXB3" s="657"/>
      <c r="GXC3" s="657"/>
      <c r="GXD3" s="657"/>
      <c r="GXE3" s="657"/>
      <c r="GXF3" s="657"/>
      <c r="GXG3" s="657"/>
      <c r="GXH3" s="657"/>
      <c r="GXI3" s="657"/>
      <c r="GXJ3" s="657"/>
      <c r="GXK3" s="657"/>
      <c r="GXL3" s="657"/>
      <c r="GXM3" s="657"/>
      <c r="GXN3" s="657"/>
      <c r="GXO3" s="657"/>
      <c r="GXP3" s="657"/>
      <c r="GXQ3" s="657"/>
      <c r="GXR3" s="657"/>
      <c r="GXS3" s="657"/>
      <c r="GXT3" s="657"/>
      <c r="GXU3" s="657"/>
      <c r="GXV3" s="657"/>
      <c r="GXW3" s="657"/>
      <c r="GXX3" s="657"/>
      <c r="GXY3" s="657"/>
      <c r="GXZ3" s="657"/>
      <c r="GYA3" s="657"/>
      <c r="GYB3" s="657"/>
      <c r="GYC3" s="657"/>
      <c r="GYD3" s="657"/>
      <c r="GYE3" s="657"/>
      <c r="GYF3" s="657"/>
      <c r="GYG3" s="657"/>
      <c r="GYH3" s="657"/>
      <c r="GYI3" s="657"/>
      <c r="GYJ3" s="657"/>
      <c r="GYK3" s="657"/>
      <c r="GYL3" s="657"/>
      <c r="GYM3" s="657"/>
      <c r="GYN3" s="657"/>
      <c r="GYO3" s="657"/>
      <c r="GYP3" s="657"/>
      <c r="GYQ3" s="657"/>
      <c r="GYR3" s="657"/>
      <c r="GYS3" s="657"/>
      <c r="GYT3" s="657"/>
      <c r="GYU3" s="657"/>
      <c r="GYV3" s="657"/>
      <c r="GYW3" s="657"/>
      <c r="GYX3" s="657"/>
      <c r="GYY3" s="657"/>
      <c r="GYZ3" s="657"/>
      <c r="GZA3" s="657"/>
      <c r="GZB3" s="657"/>
      <c r="GZC3" s="657"/>
      <c r="GZD3" s="657"/>
      <c r="GZE3" s="657"/>
      <c r="GZF3" s="657"/>
      <c r="GZG3" s="657"/>
      <c r="GZH3" s="657"/>
      <c r="GZI3" s="657"/>
      <c r="GZJ3" s="657"/>
      <c r="GZK3" s="657"/>
      <c r="GZL3" s="657"/>
      <c r="GZM3" s="657"/>
      <c r="GZN3" s="657"/>
      <c r="GZO3" s="657"/>
      <c r="GZP3" s="657"/>
      <c r="GZQ3" s="657"/>
      <c r="GZR3" s="657"/>
      <c r="GZS3" s="657"/>
      <c r="GZT3" s="657"/>
      <c r="GZU3" s="657"/>
      <c r="GZV3" s="657"/>
      <c r="GZW3" s="657"/>
      <c r="GZX3" s="657"/>
      <c r="GZY3" s="657"/>
      <c r="GZZ3" s="657"/>
      <c r="HAA3" s="657"/>
      <c r="HAB3" s="657"/>
      <c r="HAC3" s="657"/>
      <c r="HAD3" s="657"/>
      <c r="HAE3" s="657"/>
      <c r="HAF3" s="657"/>
      <c r="HAG3" s="657"/>
      <c r="HAH3" s="657"/>
      <c r="HAI3" s="657"/>
      <c r="HAJ3" s="657"/>
      <c r="HAK3" s="657"/>
      <c r="HAL3" s="657"/>
      <c r="HAM3" s="657"/>
      <c r="HAN3" s="657"/>
      <c r="HAO3" s="657"/>
      <c r="HAP3" s="657"/>
      <c r="HAQ3" s="657"/>
      <c r="HAR3" s="657"/>
      <c r="HAS3" s="657"/>
      <c r="HAT3" s="657"/>
      <c r="HAU3" s="657"/>
      <c r="HAV3" s="657"/>
      <c r="HAW3" s="657"/>
      <c r="HAX3" s="657"/>
      <c r="HAY3" s="657"/>
      <c r="HAZ3" s="657"/>
      <c r="HBA3" s="657"/>
      <c r="HBB3" s="657"/>
      <c r="HBC3" s="657"/>
      <c r="HBD3" s="657"/>
      <c r="HBE3" s="657"/>
      <c r="HBF3" s="657"/>
      <c r="HBG3" s="657"/>
      <c r="HBH3" s="657"/>
      <c r="HBI3" s="657"/>
      <c r="HBJ3" s="657"/>
      <c r="HBK3" s="657"/>
      <c r="HBL3" s="657"/>
      <c r="HBM3" s="657"/>
      <c r="HBN3" s="657"/>
      <c r="HBO3" s="657"/>
      <c r="HBP3" s="657"/>
      <c r="HBQ3" s="657"/>
      <c r="HBR3" s="657"/>
      <c r="HBS3" s="657"/>
      <c r="HBT3" s="657"/>
      <c r="HBU3" s="657"/>
      <c r="HBV3" s="657"/>
      <c r="HBW3" s="657"/>
      <c r="HBX3" s="657"/>
      <c r="HBY3" s="657"/>
      <c r="HBZ3" s="657"/>
      <c r="HCA3" s="657"/>
      <c r="HCB3" s="657"/>
      <c r="HCC3" s="657"/>
      <c r="HCD3" s="657"/>
      <c r="HCE3" s="657"/>
      <c r="HCF3" s="657"/>
      <c r="HCG3" s="657"/>
      <c r="HCH3" s="657"/>
      <c r="HCI3" s="657"/>
      <c r="HCJ3" s="657"/>
      <c r="HCK3" s="657"/>
      <c r="HCL3" s="657"/>
      <c r="HCM3" s="657"/>
      <c r="HCN3" s="657"/>
      <c r="HCO3" s="657"/>
      <c r="HCP3" s="657"/>
      <c r="HCQ3" s="657"/>
      <c r="HCR3" s="657"/>
      <c r="HCS3" s="657"/>
      <c r="HCT3" s="657"/>
      <c r="HCU3" s="657"/>
      <c r="HCV3" s="657"/>
      <c r="HCW3" s="657"/>
      <c r="HCX3" s="657"/>
      <c r="HCY3" s="657"/>
      <c r="HCZ3" s="657"/>
      <c r="HDA3" s="657"/>
      <c r="HDB3" s="657"/>
      <c r="HDC3" s="657"/>
      <c r="HDD3" s="657"/>
      <c r="HDE3" s="657"/>
      <c r="HDF3" s="657"/>
      <c r="HDG3" s="657"/>
      <c r="HDH3" s="657"/>
      <c r="HDI3" s="657"/>
      <c r="HDJ3" s="657"/>
      <c r="HDK3" s="657"/>
      <c r="HDL3" s="657"/>
      <c r="HDM3" s="657"/>
      <c r="HDN3" s="657"/>
      <c r="HDO3" s="657"/>
      <c r="HDP3" s="657"/>
      <c r="HDQ3" s="657"/>
      <c r="HDR3" s="657"/>
      <c r="HDS3" s="657"/>
      <c r="HDT3" s="657"/>
      <c r="HDU3" s="657"/>
      <c r="HDV3" s="657"/>
      <c r="HDW3" s="657"/>
      <c r="HDX3" s="657"/>
      <c r="HDY3" s="657"/>
      <c r="HDZ3" s="657"/>
      <c r="HEA3" s="657"/>
      <c r="HEB3" s="657"/>
      <c r="HEC3" s="657"/>
      <c r="HED3" s="657"/>
      <c r="HEE3" s="657"/>
      <c r="HEF3" s="657"/>
      <c r="HEG3" s="657"/>
      <c r="HEH3" s="657"/>
      <c r="HEI3" s="657"/>
      <c r="HEJ3" s="657"/>
      <c r="HEK3" s="657"/>
      <c r="HEL3" s="657"/>
      <c r="HEM3" s="657"/>
      <c r="HEN3" s="657"/>
      <c r="HEO3" s="657"/>
      <c r="HEP3" s="657"/>
      <c r="HEQ3" s="657"/>
      <c r="HER3" s="657"/>
      <c r="HES3" s="657"/>
      <c r="HET3" s="657"/>
      <c r="HEU3" s="657"/>
      <c r="HEV3" s="657"/>
      <c r="HEW3" s="657"/>
      <c r="HEX3" s="657"/>
      <c r="HEY3" s="657"/>
      <c r="HEZ3" s="657"/>
      <c r="HFA3" s="657"/>
      <c r="HFB3" s="657"/>
      <c r="HFC3" s="657"/>
      <c r="HFD3" s="657"/>
      <c r="HFE3" s="657"/>
      <c r="HFF3" s="657"/>
      <c r="HFG3" s="657"/>
      <c r="HFH3" s="657"/>
      <c r="HFI3" s="657"/>
      <c r="HFJ3" s="657"/>
      <c r="HFK3" s="657"/>
      <c r="HFL3" s="657"/>
      <c r="HFM3" s="657"/>
      <c r="HFN3" s="657"/>
      <c r="HFO3" s="657"/>
      <c r="HFP3" s="657"/>
      <c r="HFQ3" s="657"/>
      <c r="HFR3" s="657"/>
      <c r="HFS3" s="657"/>
      <c r="HFT3" s="657"/>
      <c r="HFU3" s="657"/>
      <c r="HFV3" s="657"/>
      <c r="HFW3" s="657"/>
      <c r="HFX3" s="657"/>
      <c r="HFY3" s="657"/>
      <c r="HFZ3" s="657"/>
      <c r="HGA3" s="657"/>
      <c r="HGB3" s="657"/>
      <c r="HGC3" s="657"/>
      <c r="HGD3" s="657"/>
      <c r="HGE3" s="657"/>
      <c r="HGF3" s="657"/>
      <c r="HGG3" s="657"/>
      <c r="HGH3" s="657"/>
      <c r="HGI3" s="657"/>
      <c r="HGJ3" s="657"/>
      <c r="HGK3" s="657"/>
      <c r="HGL3" s="657"/>
      <c r="HGM3" s="657"/>
      <c r="HGN3" s="657"/>
      <c r="HGO3" s="657"/>
      <c r="HGP3" s="657"/>
      <c r="HGQ3" s="657"/>
      <c r="HGR3" s="657"/>
      <c r="HGS3" s="657"/>
      <c r="HGT3" s="657"/>
      <c r="HGU3" s="657"/>
      <c r="HGV3" s="657"/>
      <c r="HGW3" s="657"/>
      <c r="HGX3" s="657"/>
      <c r="HGY3" s="657"/>
      <c r="HGZ3" s="657"/>
      <c r="HHA3" s="657"/>
      <c r="HHB3" s="657"/>
      <c r="HHC3" s="657"/>
      <c r="HHD3" s="657"/>
      <c r="HHE3" s="657"/>
      <c r="HHF3" s="657"/>
      <c r="HHG3" s="657"/>
      <c r="HHH3" s="657"/>
      <c r="HHI3" s="657"/>
      <c r="HHJ3" s="657"/>
      <c r="HHK3" s="657"/>
      <c r="HHL3" s="657"/>
      <c r="HHM3" s="657"/>
      <c r="HHN3" s="657"/>
      <c r="HHO3" s="657"/>
      <c r="HHP3" s="657"/>
      <c r="HHQ3" s="657"/>
      <c r="HHR3" s="657"/>
      <c r="HHS3" s="657"/>
      <c r="HHT3" s="657"/>
      <c r="HHU3" s="657"/>
      <c r="HHV3" s="657"/>
      <c r="HHW3" s="657"/>
      <c r="HHX3" s="657"/>
      <c r="HHY3" s="657"/>
      <c r="HHZ3" s="657"/>
      <c r="HIA3" s="657"/>
      <c r="HIB3" s="657"/>
      <c r="HIC3" s="657"/>
      <c r="HID3" s="657"/>
      <c r="HIE3" s="657"/>
      <c r="HIF3" s="657"/>
      <c r="HIG3" s="657"/>
      <c r="HIH3" s="657"/>
      <c r="HII3" s="657"/>
      <c r="HIJ3" s="657"/>
      <c r="HIK3" s="657"/>
      <c r="HIL3" s="657"/>
      <c r="HIM3" s="657"/>
      <c r="HIN3" s="657"/>
      <c r="HIO3" s="657"/>
      <c r="HIP3" s="657"/>
      <c r="HIQ3" s="657"/>
      <c r="HIR3" s="657"/>
      <c r="HIS3" s="657"/>
      <c r="HIT3" s="657"/>
      <c r="HIU3" s="657"/>
      <c r="HIV3" s="657"/>
      <c r="HIW3" s="657"/>
      <c r="HIX3" s="657"/>
      <c r="HIY3" s="657"/>
      <c r="HIZ3" s="657"/>
      <c r="HJA3" s="657"/>
      <c r="HJB3" s="657"/>
      <c r="HJC3" s="657"/>
      <c r="HJD3" s="657"/>
      <c r="HJE3" s="657"/>
      <c r="HJF3" s="657"/>
      <c r="HJG3" s="657"/>
      <c r="HJH3" s="657"/>
      <c r="HJI3" s="657"/>
      <c r="HJJ3" s="657"/>
      <c r="HJK3" s="657"/>
      <c r="HJL3" s="657"/>
      <c r="HJM3" s="657"/>
      <c r="HJN3" s="657"/>
      <c r="HJO3" s="657"/>
      <c r="HJP3" s="657"/>
      <c r="HJQ3" s="657"/>
      <c r="HJR3" s="657"/>
      <c r="HJS3" s="657"/>
      <c r="HJT3" s="657"/>
      <c r="HJU3" s="657"/>
      <c r="HJV3" s="657"/>
      <c r="HJW3" s="657"/>
      <c r="HJX3" s="657"/>
      <c r="HJY3" s="657"/>
      <c r="HJZ3" s="657"/>
      <c r="HKA3" s="657"/>
      <c r="HKB3" s="657"/>
      <c r="HKC3" s="657"/>
      <c r="HKD3" s="657"/>
      <c r="HKE3" s="657"/>
      <c r="HKF3" s="657"/>
      <c r="HKG3" s="657"/>
      <c r="HKH3" s="657"/>
      <c r="HKI3" s="657"/>
      <c r="HKJ3" s="657"/>
      <c r="HKK3" s="657"/>
      <c r="HKL3" s="657"/>
      <c r="HKM3" s="657"/>
      <c r="HKN3" s="657"/>
      <c r="HKO3" s="657"/>
      <c r="HKP3" s="657"/>
      <c r="HKQ3" s="657"/>
      <c r="HKR3" s="657"/>
      <c r="HKS3" s="657"/>
      <c r="HKT3" s="657"/>
      <c r="HKU3" s="657"/>
      <c r="HKV3" s="657"/>
      <c r="HKW3" s="657"/>
      <c r="HKX3" s="657"/>
      <c r="HKY3" s="657"/>
      <c r="HKZ3" s="657"/>
      <c r="HLA3" s="657"/>
      <c r="HLB3" s="657"/>
      <c r="HLC3" s="657"/>
      <c r="HLD3" s="657"/>
      <c r="HLE3" s="657"/>
      <c r="HLF3" s="657"/>
      <c r="HLG3" s="657"/>
      <c r="HLH3" s="657"/>
      <c r="HLI3" s="657"/>
      <c r="HLJ3" s="657"/>
      <c r="HLK3" s="657"/>
      <c r="HLL3" s="657"/>
      <c r="HLM3" s="657"/>
      <c r="HLN3" s="657"/>
      <c r="HLO3" s="657"/>
      <c r="HLP3" s="657"/>
      <c r="HLQ3" s="657"/>
      <c r="HLR3" s="657"/>
      <c r="HLS3" s="657"/>
      <c r="HLT3" s="657"/>
      <c r="HLU3" s="657"/>
      <c r="HLV3" s="657"/>
      <c r="HLW3" s="657"/>
      <c r="HLX3" s="657"/>
      <c r="HLY3" s="657"/>
      <c r="HLZ3" s="657"/>
      <c r="HMA3" s="657"/>
      <c r="HMB3" s="657"/>
      <c r="HMC3" s="657"/>
      <c r="HMD3" s="657"/>
      <c r="HME3" s="657"/>
      <c r="HMF3" s="657"/>
      <c r="HMG3" s="657"/>
      <c r="HMH3" s="657"/>
      <c r="HMI3" s="657"/>
      <c r="HMJ3" s="657"/>
      <c r="HMK3" s="657"/>
      <c r="HML3" s="657"/>
      <c r="HMM3" s="657"/>
      <c r="HMN3" s="657"/>
      <c r="HMO3" s="657"/>
      <c r="HMP3" s="657"/>
      <c r="HMQ3" s="657"/>
      <c r="HMR3" s="657"/>
      <c r="HMS3" s="657"/>
      <c r="HMT3" s="657"/>
      <c r="HMU3" s="657"/>
      <c r="HMV3" s="657"/>
      <c r="HMW3" s="657"/>
      <c r="HMX3" s="657"/>
      <c r="HMY3" s="657"/>
      <c r="HMZ3" s="657"/>
      <c r="HNA3" s="657"/>
      <c r="HNB3" s="657"/>
      <c r="HNC3" s="657"/>
      <c r="HND3" s="657"/>
      <c r="HNE3" s="657"/>
      <c r="HNF3" s="657"/>
      <c r="HNG3" s="657"/>
      <c r="HNH3" s="657"/>
      <c r="HNI3" s="657"/>
      <c r="HNJ3" s="657"/>
      <c r="HNK3" s="657"/>
      <c r="HNL3" s="657"/>
      <c r="HNM3" s="657"/>
      <c r="HNN3" s="657"/>
      <c r="HNO3" s="657"/>
      <c r="HNP3" s="657"/>
      <c r="HNQ3" s="657"/>
      <c r="HNR3" s="657"/>
      <c r="HNS3" s="657"/>
      <c r="HNT3" s="657"/>
      <c r="HNU3" s="657"/>
      <c r="HNV3" s="657"/>
      <c r="HNW3" s="657"/>
      <c r="HNX3" s="657"/>
      <c r="HNY3" s="657"/>
      <c r="HNZ3" s="657"/>
      <c r="HOA3" s="657"/>
      <c r="HOB3" s="657"/>
      <c r="HOC3" s="657"/>
      <c r="HOD3" s="657"/>
      <c r="HOE3" s="657"/>
      <c r="HOF3" s="657"/>
      <c r="HOG3" s="657"/>
      <c r="HOH3" s="657"/>
      <c r="HOI3" s="657"/>
      <c r="HOJ3" s="657"/>
      <c r="HOK3" s="657"/>
      <c r="HOL3" s="657"/>
      <c r="HOM3" s="657"/>
      <c r="HON3" s="657"/>
      <c r="HOO3" s="657"/>
      <c r="HOP3" s="657"/>
      <c r="HOQ3" s="657"/>
      <c r="HOR3" s="657"/>
      <c r="HOS3" s="657"/>
      <c r="HOT3" s="657"/>
      <c r="HOU3" s="657"/>
      <c r="HOV3" s="657"/>
      <c r="HOW3" s="657"/>
      <c r="HOX3" s="657"/>
      <c r="HOY3" s="657"/>
      <c r="HOZ3" s="657"/>
      <c r="HPA3" s="657"/>
      <c r="HPB3" s="657"/>
      <c r="HPC3" s="657"/>
      <c r="HPD3" s="657"/>
      <c r="HPE3" s="657"/>
      <c r="HPF3" s="657"/>
      <c r="HPG3" s="657"/>
      <c r="HPH3" s="657"/>
      <c r="HPI3" s="657"/>
      <c r="HPJ3" s="657"/>
      <c r="HPK3" s="657"/>
      <c r="HPL3" s="657"/>
      <c r="HPM3" s="657"/>
      <c r="HPN3" s="657"/>
      <c r="HPO3" s="657"/>
      <c r="HPP3" s="657"/>
      <c r="HPQ3" s="657"/>
      <c r="HPR3" s="657"/>
      <c r="HPS3" s="657"/>
      <c r="HPT3" s="657"/>
      <c r="HPU3" s="657"/>
      <c r="HPV3" s="657"/>
      <c r="HPW3" s="657"/>
      <c r="HPX3" s="657"/>
      <c r="HPY3" s="657"/>
      <c r="HPZ3" s="657"/>
      <c r="HQA3" s="657"/>
      <c r="HQB3" s="657"/>
      <c r="HQC3" s="657"/>
      <c r="HQD3" s="657"/>
      <c r="HQE3" s="657"/>
      <c r="HQF3" s="657"/>
      <c r="HQG3" s="657"/>
      <c r="HQH3" s="657"/>
      <c r="HQI3" s="657"/>
      <c r="HQJ3" s="657"/>
      <c r="HQK3" s="657"/>
      <c r="HQL3" s="657"/>
      <c r="HQM3" s="657"/>
      <c r="HQN3" s="657"/>
      <c r="HQO3" s="657"/>
      <c r="HQP3" s="657"/>
      <c r="HQQ3" s="657"/>
      <c r="HQR3" s="657"/>
      <c r="HQS3" s="657"/>
      <c r="HQT3" s="657"/>
      <c r="HQU3" s="657"/>
      <c r="HQV3" s="657"/>
      <c r="HQW3" s="657"/>
      <c r="HQX3" s="657"/>
      <c r="HQY3" s="657"/>
      <c r="HQZ3" s="657"/>
      <c r="HRA3" s="657"/>
      <c r="HRB3" s="657"/>
      <c r="HRC3" s="657"/>
      <c r="HRD3" s="657"/>
      <c r="HRE3" s="657"/>
      <c r="HRF3" s="657"/>
      <c r="HRG3" s="657"/>
      <c r="HRH3" s="657"/>
      <c r="HRI3" s="657"/>
      <c r="HRJ3" s="657"/>
      <c r="HRK3" s="657"/>
      <c r="HRL3" s="657"/>
      <c r="HRM3" s="657"/>
      <c r="HRN3" s="657"/>
      <c r="HRO3" s="657"/>
      <c r="HRP3" s="657"/>
      <c r="HRQ3" s="657"/>
      <c r="HRR3" s="657"/>
      <c r="HRS3" s="657"/>
      <c r="HRT3" s="657"/>
      <c r="HRU3" s="657"/>
      <c r="HRV3" s="657"/>
      <c r="HRW3" s="657"/>
      <c r="HRX3" s="657"/>
      <c r="HRY3" s="657"/>
      <c r="HRZ3" s="657"/>
      <c r="HSA3" s="657"/>
      <c r="HSB3" s="657"/>
      <c r="HSC3" s="657"/>
      <c r="HSD3" s="657"/>
      <c r="HSE3" s="657"/>
      <c r="HSF3" s="657"/>
      <c r="HSG3" s="657"/>
      <c r="HSH3" s="657"/>
      <c r="HSI3" s="657"/>
      <c r="HSJ3" s="657"/>
      <c r="HSK3" s="657"/>
      <c r="HSL3" s="657"/>
      <c r="HSM3" s="657"/>
      <c r="HSN3" s="657"/>
      <c r="HSO3" s="657"/>
      <c r="HSP3" s="657"/>
      <c r="HSQ3" s="657"/>
      <c r="HSR3" s="657"/>
      <c r="HSS3" s="657"/>
      <c r="HST3" s="657"/>
      <c r="HSU3" s="657"/>
      <c r="HSV3" s="657"/>
      <c r="HSW3" s="657"/>
      <c r="HSX3" s="657"/>
      <c r="HSY3" s="657"/>
      <c r="HSZ3" s="657"/>
      <c r="HTA3" s="657"/>
      <c r="HTB3" s="657"/>
      <c r="HTC3" s="657"/>
      <c r="HTD3" s="657"/>
      <c r="HTE3" s="657"/>
      <c r="HTF3" s="657"/>
      <c r="HTG3" s="657"/>
      <c r="HTH3" s="657"/>
      <c r="HTI3" s="657"/>
      <c r="HTJ3" s="657"/>
      <c r="HTK3" s="657"/>
      <c r="HTL3" s="657"/>
      <c r="HTM3" s="657"/>
      <c r="HTN3" s="657"/>
      <c r="HTO3" s="657"/>
      <c r="HTP3" s="657"/>
      <c r="HTQ3" s="657"/>
      <c r="HTR3" s="657"/>
      <c r="HTS3" s="657"/>
      <c r="HTT3" s="657"/>
      <c r="HTU3" s="657"/>
      <c r="HTV3" s="657"/>
      <c r="HTW3" s="657"/>
      <c r="HTX3" s="657"/>
      <c r="HTY3" s="657"/>
      <c r="HTZ3" s="657"/>
      <c r="HUA3" s="657"/>
      <c r="HUB3" s="657"/>
      <c r="HUC3" s="657"/>
      <c r="HUD3" s="657"/>
      <c r="HUE3" s="657"/>
      <c r="HUF3" s="657"/>
      <c r="HUG3" s="657"/>
      <c r="HUH3" s="657"/>
      <c r="HUI3" s="657"/>
      <c r="HUJ3" s="657"/>
      <c r="HUK3" s="657"/>
      <c r="HUL3" s="657"/>
      <c r="HUM3" s="657"/>
      <c r="HUN3" s="657"/>
      <c r="HUO3" s="657"/>
      <c r="HUP3" s="657"/>
      <c r="HUQ3" s="657"/>
      <c r="HUR3" s="657"/>
      <c r="HUS3" s="657"/>
      <c r="HUT3" s="657"/>
      <c r="HUU3" s="657"/>
      <c r="HUV3" s="657"/>
      <c r="HUW3" s="657"/>
      <c r="HUX3" s="657"/>
      <c r="HUY3" s="657"/>
      <c r="HUZ3" s="657"/>
      <c r="HVA3" s="657"/>
      <c r="HVB3" s="657"/>
      <c r="HVC3" s="657"/>
      <c r="HVD3" s="657"/>
      <c r="HVE3" s="657"/>
      <c r="HVF3" s="657"/>
      <c r="HVG3" s="657"/>
      <c r="HVH3" s="657"/>
      <c r="HVI3" s="657"/>
      <c r="HVJ3" s="657"/>
      <c r="HVK3" s="657"/>
      <c r="HVL3" s="657"/>
      <c r="HVM3" s="657"/>
      <c r="HVN3" s="657"/>
      <c r="HVO3" s="657"/>
      <c r="HVP3" s="657"/>
      <c r="HVQ3" s="657"/>
      <c r="HVR3" s="657"/>
      <c r="HVS3" s="657"/>
      <c r="HVT3" s="657"/>
      <c r="HVU3" s="657"/>
      <c r="HVV3" s="657"/>
      <c r="HVW3" s="657"/>
      <c r="HVX3" s="657"/>
      <c r="HVY3" s="657"/>
      <c r="HVZ3" s="657"/>
      <c r="HWA3" s="657"/>
      <c r="HWB3" s="657"/>
      <c r="HWC3" s="657"/>
      <c r="HWD3" s="657"/>
      <c r="HWE3" s="657"/>
      <c r="HWF3" s="657"/>
      <c r="HWG3" s="657"/>
      <c r="HWH3" s="657"/>
      <c r="HWI3" s="657"/>
      <c r="HWJ3" s="657"/>
      <c r="HWK3" s="657"/>
      <c r="HWL3" s="657"/>
      <c r="HWM3" s="657"/>
      <c r="HWN3" s="657"/>
      <c r="HWO3" s="657"/>
      <c r="HWP3" s="657"/>
      <c r="HWQ3" s="657"/>
      <c r="HWR3" s="657"/>
      <c r="HWS3" s="657"/>
      <c r="HWT3" s="657"/>
      <c r="HWU3" s="657"/>
      <c r="HWV3" s="657"/>
      <c r="HWW3" s="657"/>
      <c r="HWX3" s="657"/>
      <c r="HWY3" s="657"/>
      <c r="HWZ3" s="657"/>
      <c r="HXA3" s="657"/>
      <c r="HXB3" s="657"/>
      <c r="HXC3" s="657"/>
      <c r="HXD3" s="657"/>
      <c r="HXE3" s="657"/>
      <c r="HXF3" s="657"/>
      <c r="HXG3" s="657"/>
      <c r="HXH3" s="657"/>
      <c r="HXI3" s="657"/>
      <c r="HXJ3" s="657"/>
      <c r="HXK3" s="657"/>
      <c r="HXL3" s="657"/>
      <c r="HXM3" s="657"/>
      <c r="HXN3" s="657"/>
      <c r="HXO3" s="657"/>
      <c r="HXP3" s="657"/>
      <c r="HXQ3" s="657"/>
      <c r="HXR3" s="657"/>
      <c r="HXS3" s="657"/>
      <c r="HXT3" s="657"/>
      <c r="HXU3" s="657"/>
      <c r="HXV3" s="657"/>
      <c r="HXW3" s="657"/>
      <c r="HXX3" s="657"/>
      <c r="HXY3" s="657"/>
      <c r="HXZ3" s="657"/>
      <c r="HYA3" s="657"/>
      <c r="HYB3" s="657"/>
      <c r="HYC3" s="657"/>
      <c r="HYD3" s="657"/>
      <c r="HYE3" s="657"/>
      <c r="HYF3" s="657"/>
      <c r="HYG3" s="657"/>
      <c r="HYH3" s="657"/>
      <c r="HYI3" s="657"/>
      <c r="HYJ3" s="657"/>
      <c r="HYK3" s="657"/>
      <c r="HYL3" s="657"/>
      <c r="HYM3" s="657"/>
      <c r="HYN3" s="657"/>
      <c r="HYO3" s="657"/>
      <c r="HYP3" s="657"/>
      <c r="HYQ3" s="657"/>
      <c r="HYR3" s="657"/>
      <c r="HYS3" s="657"/>
      <c r="HYT3" s="657"/>
      <c r="HYU3" s="657"/>
      <c r="HYV3" s="657"/>
      <c r="HYW3" s="657"/>
      <c r="HYX3" s="657"/>
      <c r="HYY3" s="657"/>
      <c r="HYZ3" s="657"/>
      <c r="HZA3" s="657"/>
      <c r="HZB3" s="657"/>
      <c r="HZC3" s="657"/>
      <c r="HZD3" s="657"/>
      <c r="HZE3" s="657"/>
      <c r="HZF3" s="657"/>
      <c r="HZG3" s="657"/>
      <c r="HZH3" s="657"/>
      <c r="HZI3" s="657"/>
      <c r="HZJ3" s="657"/>
      <c r="HZK3" s="657"/>
      <c r="HZL3" s="657"/>
      <c r="HZM3" s="657"/>
      <c r="HZN3" s="657"/>
      <c r="HZO3" s="657"/>
      <c r="HZP3" s="657"/>
      <c r="HZQ3" s="657"/>
      <c r="HZR3" s="657"/>
      <c r="HZS3" s="657"/>
      <c r="HZT3" s="657"/>
      <c r="HZU3" s="657"/>
      <c r="HZV3" s="657"/>
      <c r="HZW3" s="657"/>
      <c r="HZX3" s="657"/>
      <c r="HZY3" s="657"/>
      <c r="HZZ3" s="657"/>
      <c r="IAA3" s="657"/>
      <c r="IAB3" s="657"/>
      <c r="IAC3" s="657"/>
      <c r="IAD3" s="657"/>
      <c r="IAE3" s="657"/>
      <c r="IAF3" s="657"/>
      <c r="IAG3" s="657"/>
      <c r="IAH3" s="657"/>
      <c r="IAI3" s="657"/>
      <c r="IAJ3" s="657"/>
      <c r="IAK3" s="657"/>
      <c r="IAL3" s="657"/>
      <c r="IAM3" s="657"/>
      <c r="IAN3" s="657"/>
      <c r="IAO3" s="657"/>
      <c r="IAP3" s="657"/>
      <c r="IAQ3" s="657"/>
      <c r="IAR3" s="657"/>
      <c r="IAS3" s="657"/>
      <c r="IAT3" s="657"/>
      <c r="IAU3" s="657"/>
      <c r="IAV3" s="657"/>
      <c r="IAW3" s="657"/>
      <c r="IAX3" s="657"/>
      <c r="IAY3" s="657"/>
      <c r="IAZ3" s="657"/>
      <c r="IBA3" s="657"/>
      <c r="IBB3" s="657"/>
      <c r="IBC3" s="657"/>
      <c r="IBD3" s="657"/>
      <c r="IBE3" s="657"/>
      <c r="IBF3" s="657"/>
      <c r="IBG3" s="657"/>
      <c r="IBH3" s="657"/>
      <c r="IBI3" s="657"/>
      <c r="IBJ3" s="657"/>
      <c r="IBK3" s="657"/>
      <c r="IBL3" s="657"/>
      <c r="IBM3" s="657"/>
      <c r="IBN3" s="657"/>
      <c r="IBO3" s="657"/>
      <c r="IBP3" s="657"/>
      <c r="IBQ3" s="657"/>
      <c r="IBR3" s="657"/>
      <c r="IBS3" s="657"/>
      <c r="IBT3" s="657"/>
      <c r="IBU3" s="657"/>
      <c r="IBV3" s="657"/>
      <c r="IBW3" s="657"/>
      <c r="IBX3" s="657"/>
      <c r="IBY3" s="657"/>
      <c r="IBZ3" s="657"/>
      <c r="ICA3" s="657"/>
      <c r="ICB3" s="657"/>
      <c r="ICC3" s="657"/>
      <c r="ICD3" s="657"/>
      <c r="ICE3" s="657"/>
      <c r="ICF3" s="657"/>
      <c r="ICG3" s="657"/>
      <c r="ICH3" s="657"/>
      <c r="ICI3" s="657"/>
      <c r="ICJ3" s="657"/>
      <c r="ICK3" s="657"/>
      <c r="ICL3" s="657"/>
      <c r="ICM3" s="657"/>
      <c r="ICN3" s="657"/>
      <c r="ICO3" s="657"/>
      <c r="ICP3" s="657"/>
      <c r="ICQ3" s="657"/>
      <c r="ICR3" s="657"/>
      <c r="ICS3" s="657"/>
      <c r="ICT3" s="657"/>
      <c r="ICU3" s="657"/>
      <c r="ICV3" s="657"/>
      <c r="ICW3" s="657"/>
      <c r="ICX3" s="657"/>
      <c r="ICY3" s="657"/>
      <c r="ICZ3" s="657"/>
      <c r="IDA3" s="657"/>
      <c r="IDB3" s="657"/>
      <c r="IDC3" s="657"/>
      <c r="IDD3" s="657"/>
      <c r="IDE3" s="657"/>
      <c r="IDF3" s="657"/>
      <c r="IDG3" s="657"/>
      <c r="IDH3" s="657"/>
      <c r="IDI3" s="657"/>
      <c r="IDJ3" s="657"/>
      <c r="IDK3" s="657"/>
      <c r="IDL3" s="657"/>
      <c r="IDM3" s="657"/>
      <c r="IDN3" s="657"/>
      <c r="IDO3" s="657"/>
      <c r="IDP3" s="657"/>
      <c r="IDQ3" s="657"/>
      <c r="IDR3" s="657"/>
      <c r="IDS3" s="657"/>
      <c r="IDT3" s="657"/>
      <c r="IDU3" s="657"/>
      <c r="IDV3" s="657"/>
      <c r="IDW3" s="657"/>
      <c r="IDX3" s="657"/>
      <c r="IDY3" s="657"/>
      <c r="IDZ3" s="657"/>
      <c r="IEA3" s="657"/>
      <c r="IEB3" s="657"/>
      <c r="IEC3" s="657"/>
      <c r="IED3" s="657"/>
      <c r="IEE3" s="657"/>
      <c r="IEF3" s="657"/>
      <c r="IEG3" s="657"/>
      <c r="IEH3" s="657"/>
      <c r="IEI3" s="657"/>
      <c r="IEJ3" s="657"/>
      <c r="IEK3" s="657"/>
      <c r="IEL3" s="657"/>
      <c r="IEM3" s="657"/>
      <c r="IEN3" s="657"/>
      <c r="IEO3" s="657"/>
      <c r="IEP3" s="657"/>
      <c r="IEQ3" s="657"/>
      <c r="IER3" s="657"/>
      <c r="IES3" s="657"/>
      <c r="IET3" s="657"/>
      <c r="IEU3" s="657"/>
      <c r="IEV3" s="657"/>
      <c r="IEW3" s="657"/>
      <c r="IEX3" s="657"/>
      <c r="IEY3" s="657"/>
      <c r="IEZ3" s="657"/>
      <c r="IFA3" s="657"/>
      <c r="IFB3" s="657"/>
      <c r="IFC3" s="657"/>
      <c r="IFD3" s="657"/>
      <c r="IFE3" s="657"/>
      <c r="IFF3" s="657"/>
      <c r="IFG3" s="657"/>
      <c r="IFH3" s="657"/>
      <c r="IFI3" s="657"/>
      <c r="IFJ3" s="657"/>
      <c r="IFK3" s="657"/>
      <c r="IFL3" s="657"/>
      <c r="IFM3" s="657"/>
      <c r="IFN3" s="657"/>
      <c r="IFO3" s="657"/>
      <c r="IFP3" s="657"/>
      <c r="IFQ3" s="657"/>
      <c r="IFR3" s="657"/>
      <c r="IFS3" s="657"/>
      <c r="IFT3" s="657"/>
      <c r="IFU3" s="657"/>
      <c r="IFV3" s="657"/>
      <c r="IFW3" s="657"/>
      <c r="IFX3" s="657"/>
      <c r="IFY3" s="657"/>
      <c r="IFZ3" s="657"/>
      <c r="IGA3" s="657"/>
      <c r="IGB3" s="657"/>
      <c r="IGC3" s="657"/>
      <c r="IGD3" s="657"/>
      <c r="IGE3" s="657"/>
      <c r="IGF3" s="657"/>
      <c r="IGG3" s="657"/>
      <c r="IGH3" s="657"/>
      <c r="IGI3" s="657"/>
      <c r="IGJ3" s="657"/>
      <c r="IGK3" s="657"/>
      <c r="IGL3" s="657"/>
      <c r="IGM3" s="657"/>
      <c r="IGN3" s="657"/>
      <c r="IGO3" s="657"/>
      <c r="IGP3" s="657"/>
      <c r="IGQ3" s="657"/>
      <c r="IGR3" s="657"/>
      <c r="IGS3" s="657"/>
      <c r="IGT3" s="657"/>
      <c r="IGU3" s="657"/>
      <c r="IGV3" s="657"/>
      <c r="IGW3" s="657"/>
      <c r="IGX3" s="657"/>
      <c r="IGY3" s="657"/>
      <c r="IGZ3" s="657"/>
      <c r="IHA3" s="657"/>
      <c r="IHB3" s="657"/>
      <c r="IHC3" s="657"/>
      <c r="IHD3" s="657"/>
      <c r="IHE3" s="657"/>
      <c r="IHF3" s="657"/>
      <c r="IHG3" s="657"/>
      <c r="IHH3" s="657"/>
      <c r="IHI3" s="657"/>
      <c r="IHJ3" s="657"/>
      <c r="IHK3" s="657"/>
      <c r="IHL3" s="657"/>
      <c r="IHM3" s="657"/>
      <c r="IHN3" s="657"/>
      <c r="IHO3" s="657"/>
      <c r="IHP3" s="657"/>
      <c r="IHQ3" s="657"/>
      <c r="IHR3" s="657"/>
      <c r="IHS3" s="657"/>
      <c r="IHT3" s="657"/>
      <c r="IHU3" s="657"/>
      <c r="IHV3" s="657"/>
      <c r="IHW3" s="657"/>
      <c r="IHX3" s="657"/>
      <c r="IHY3" s="657"/>
      <c r="IHZ3" s="657"/>
      <c r="IIA3" s="657"/>
      <c r="IIB3" s="657"/>
      <c r="IIC3" s="657"/>
      <c r="IID3" s="657"/>
      <c r="IIE3" s="657"/>
      <c r="IIF3" s="657"/>
      <c r="IIG3" s="657"/>
      <c r="IIH3" s="657"/>
      <c r="III3" s="657"/>
      <c r="IIJ3" s="657"/>
      <c r="IIK3" s="657"/>
      <c r="IIL3" s="657"/>
      <c r="IIM3" s="657"/>
      <c r="IIN3" s="657"/>
      <c r="IIO3" s="657"/>
      <c r="IIP3" s="657"/>
      <c r="IIQ3" s="657"/>
      <c r="IIR3" s="657"/>
      <c r="IIS3" s="657"/>
      <c r="IIT3" s="657"/>
      <c r="IIU3" s="657"/>
      <c r="IIV3" s="657"/>
      <c r="IIW3" s="657"/>
      <c r="IIX3" s="657"/>
      <c r="IIY3" s="657"/>
      <c r="IIZ3" s="657"/>
      <c r="IJA3" s="657"/>
      <c r="IJB3" s="657"/>
      <c r="IJC3" s="657"/>
      <c r="IJD3" s="657"/>
      <c r="IJE3" s="657"/>
      <c r="IJF3" s="657"/>
      <c r="IJG3" s="657"/>
      <c r="IJH3" s="657"/>
      <c r="IJI3" s="657"/>
      <c r="IJJ3" s="657"/>
      <c r="IJK3" s="657"/>
      <c r="IJL3" s="657"/>
      <c r="IJM3" s="657"/>
      <c r="IJN3" s="657"/>
      <c r="IJO3" s="657"/>
      <c r="IJP3" s="657"/>
      <c r="IJQ3" s="657"/>
      <c r="IJR3" s="657"/>
      <c r="IJS3" s="657"/>
      <c r="IJT3" s="657"/>
      <c r="IJU3" s="657"/>
      <c r="IJV3" s="657"/>
      <c r="IJW3" s="657"/>
      <c r="IJX3" s="657"/>
      <c r="IJY3" s="657"/>
      <c r="IJZ3" s="657"/>
      <c r="IKA3" s="657"/>
      <c r="IKB3" s="657"/>
      <c r="IKC3" s="657"/>
      <c r="IKD3" s="657"/>
      <c r="IKE3" s="657"/>
      <c r="IKF3" s="657"/>
      <c r="IKG3" s="657"/>
      <c r="IKH3" s="657"/>
      <c r="IKI3" s="657"/>
      <c r="IKJ3" s="657"/>
      <c r="IKK3" s="657"/>
      <c r="IKL3" s="657"/>
      <c r="IKM3" s="657"/>
      <c r="IKN3" s="657"/>
      <c r="IKO3" s="657"/>
      <c r="IKP3" s="657"/>
      <c r="IKQ3" s="657"/>
      <c r="IKR3" s="657"/>
      <c r="IKS3" s="657"/>
      <c r="IKT3" s="657"/>
      <c r="IKU3" s="657"/>
      <c r="IKV3" s="657"/>
      <c r="IKW3" s="657"/>
      <c r="IKX3" s="657"/>
      <c r="IKY3" s="657"/>
      <c r="IKZ3" s="657"/>
      <c r="ILA3" s="657"/>
      <c r="ILB3" s="657"/>
      <c r="ILC3" s="657"/>
      <c r="ILD3" s="657"/>
      <c r="ILE3" s="657"/>
      <c r="ILF3" s="657"/>
      <c r="ILG3" s="657"/>
      <c r="ILH3" s="657"/>
      <c r="ILI3" s="657"/>
      <c r="ILJ3" s="657"/>
      <c r="ILK3" s="657"/>
      <c r="ILL3" s="657"/>
      <c r="ILM3" s="657"/>
      <c r="ILN3" s="657"/>
      <c r="ILO3" s="657"/>
      <c r="ILP3" s="657"/>
      <c r="ILQ3" s="657"/>
      <c r="ILR3" s="657"/>
      <c r="ILS3" s="657"/>
      <c r="ILT3" s="657"/>
      <c r="ILU3" s="657"/>
      <c r="ILV3" s="657"/>
      <c r="ILW3" s="657"/>
      <c r="ILX3" s="657"/>
      <c r="ILY3" s="657"/>
      <c r="ILZ3" s="657"/>
      <c r="IMA3" s="657"/>
      <c r="IMB3" s="657"/>
      <c r="IMC3" s="657"/>
      <c r="IMD3" s="657"/>
      <c r="IME3" s="657"/>
      <c r="IMF3" s="657"/>
      <c r="IMG3" s="657"/>
      <c r="IMH3" s="657"/>
      <c r="IMI3" s="657"/>
      <c r="IMJ3" s="657"/>
      <c r="IMK3" s="657"/>
      <c r="IML3" s="657"/>
      <c r="IMM3" s="657"/>
      <c r="IMN3" s="657"/>
      <c r="IMO3" s="657"/>
      <c r="IMP3" s="657"/>
      <c r="IMQ3" s="657"/>
      <c r="IMR3" s="657"/>
      <c r="IMS3" s="657"/>
      <c r="IMT3" s="657"/>
      <c r="IMU3" s="657"/>
      <c r="IMV3" s="657"/>
      <c r="IMW3" s="657"/>
      <c r="IMX3" s="657"/>
      <c r="IMY3" s="657"/>
      <c r="IMZ3" s="657"/>
      <c r="INA3" s="657"/>
      <c r="INB3" s="657"/>
      <c r="INC3" s="657"/>
      <c r="IND3" s="657"/>
      <c r="INE3" s="657"/>
      <c r="INF3" s="657"/>
      <c r="ING3" s="657"/>
      <c r="INH3" s="657"/>
      <c r="INI3" s="657"/>
      <c r="INJ3" s="657"/>
      <c r="INK3" s="657"/>
      <c r="INL3" s="657"/>
      <c r="INM3" s="657"/>
      <c r="INN3" s="657"/>
      <c r="INO3" s="657"/>
      <c r="INP3" s="657"/>
      <c r="INQ3" s="657"/>
      <c r="INR3" s="657"/>
      <c r="INS3" s="657"/>
      <c r="INT3" s="657"/>
      <c r="INU3" s="657"/>
      <c r="INV3" s="657"/>
      <c r="INW3" s="657"/>
      <c r="INX3" s="657"/>
      <c r="INY3" s="657"/>
      <c r="INZ3" s="657"/>
      <c r="IOA3" s="657"/>
      <c r="IOB3" s="657"/>
      <c r="IOC3" s="657"/>
      <c r="IOD3" s="657"/>
      <c r="IOE3" s="657"/>
      <c r="IOF3" s="657"/>
      <c r="IOG3" s="657"/>
      <c r="IOH3" s="657"/>
      <c r="IOI3" s="657"/>
      <c r="IOJ3" s="657"/>
      <c r="IOK3" s="657"/>
      <c r="IOL3" s="657"/>
      <c r="IOM3" s="657"/>
      <c r="ION3" s="657"/>
      <c r="IOO3" s="657"/>
      <c r="IOP3" s="657"/>
      <c r="IOQ3" s="657"/>
      <c r="IOR3" s="657"/>
      <c r="IOS3" s="657"/>
      <c r="IOT3" s="657"/>
      <c r="IOU3" s="657"/>
      <c r="IOV3" s="657"/>
      <c r="IOW3" s="657"/>
      <c r="IOX3" s="657"/>
      <c r="IOY3" s="657"/>
      <c r="IOZ3" s="657"/>
      <c r="IPA3" s="657"/>
      <c r="IPB3" s="657"/>
      <c r="IPC3" s="657"/>
      <c r="IPD3" s="657"/>
      <c r="IPE3" s="657"/>
      <c r="IPF3" s="657"/>
      <c r="IPG3" s="657"/>
      <c r="IPH3" s="657"/>
      <c r="IPI3" s="657"/>
      <c r="IPJ3" s="657"/>
      <c r="IPK3" s="657"/>
      <c r="IPL3" s="657"/>
      <c r="IPM3" s="657"/>
      <c r="IPN3" s="657"/>
      <c r="IPO3" s="657"/>
      <c r="IPP3" s="657"/>
      <c r="IPQ3" s="657"/>
      <c r="IPR3" s="657"/>
      <c r="IPS3" s="657"/>
      <c r="IPT3" s="657"/>
      <c r="IPU3" s="657"/>
      <c r="IPV3" s="657"/>
      <c r="IPW3" s="657"/>
      <c r="IPX3" s="657"/>
      <c r="IPY3" s="657"/>
      <c r="IPZ3" s="657"/>
      <c r="IQA3" s="657"/>
      <c r="IQB3" s="657"/>
      <c r="IQC3" s="657"/>
      <c r="IQD3" s="657"/>
      <c r="IQE3" s="657"/>
      <c r="IQF3" s="657"/>
      <c r="IQG3" s="657"/>
      <c r="IQH3" s="657"/>
      <c r="IQI3" s="657"/>
      <c r="IQJ3" s="657"/>
      <c r="IQK3" s="657"/>
      <c r="IQL3" s="657"/>
      <c r="IQM3" s="657"/>
      <c r="IQN3" s="657"/>
      <c r="IQO3" s="657"/>
      <c r="IQP3" s="657"/>
      <c r="IQQ3" s="657"/>
      <c r="IQR3" s="657"/>
      <c r="IQS3" s="657"/>
      <c r="IQT3" s="657"/>
      <c r="IQU3" s="657"/>
      <c r="IQV3" s="657"/>
      <c r="IQW3" s="657"/>
      <c r="IQX3" s="657"/>
      <c r="IQY3" s="657"/>
      <c r="IQZ3" s="657"/>
      <c r="IRA3" s="657"/>
      <c r="IRB3" s="657"/>
      <c r="IRC3" s="657"/>
      <c r="IRD3" s="657"/>
      <c r="IRE3" s="657"/>
      <c r="IRF3" s="657"/>
      <c r="IRG3" s="657"/>
      <c r="IRH3" s="657"/>
      <c r="IRI3" s="657"/>
      <c r="IRJ3" s="657"/>
      <c r="IRK3" s="657"/>
      <c r="IRL3" s="657"/>
      <c r="IRM3" s="657"/>
      <c r="IRN3" s="657"/>
      <c r="IRO3" s="657"/>
      <c r="IRP3" s="657"/>
      <c r="IRQ3" s="657"/>
      <c r="IRR3" s="657"/>
      <c r="IRS3" s="657"/>
      <c r="IRT3" s="657"/>
      <c r="IRU3" s="657"/>
      <c r="IRV3" s="657"/>
      <c r="IRW3" s="657"/>
      <c r="IRX3" s="657"/>
      <c r="IRY3" s="657"/>
      <c r="IRZ3" s="657"/>
      <c r="ISA3" s="657"/>
      <c r="ISB3" s="657"/>
      <c r="ISC3" s="657"/>
      <c r="ISD3" s="657"/>
      <c r="ISE3" s="657"/>
      <c r="ISF3" s="657"/>
      <c r="ISG3" s="657"/>
      <c r="ISH3" s="657"/>
      <c r="ISI3" s="657"/>
      <c r="ISJ3" s="657"/>
      <c r="ISK3" s="657"/>
      <c r="ISL3" s="657"/>
      <c r="ISM3" s="657"/>
      <c r="ISN3" s="657"/>
      <c r="ISO3" s="657"/>
      <c r="ISP3" s="657"/>
      <c r="ISQ3" s="657"/>
      <c r="ISR3" s="657"/>
      <c r="ISS3" s="657"/>
      <c r="IST3" s="657"/>
      <c r="ISU3" s="657"/>
      <c r="ISV3" s="657"/>
      <c r="ISW3" s="657"/>
      <c r="ISX3" s="657"/>
      <c r="ISY3" s="657"/>
      <c r="ISZ3" s="657"/>
      <c r="ITA3" s="657"/>
      <c r="ITB3" s="657"/>
      <c r="ITC3" s="657"/>
      <c r="ITD3" s="657"/>
      <c r="ITE3" s="657"/>
      <c r="ITF3" s="657"/>
      <c r="ITG3" s="657"/>
      <c r="ITH3" s="657"/>
      <c r="ITI3" s="657"/>
      <c r="ITJ3" s="657"/>
      <c r="ITK3" s="657"/>
      <c r="ITL3" s="657"/>
      <c r="ITM3" s="657"/>
      <c r="ITN3" s="657"/>
      <c r="ITO3" s="657"/>
      <c r="ITP3" s="657"/>
      <c r="ITQ3" s="657"/>
      <c r="ITR3" s="657"/>
      <c r="ITS3" s="657"/>
      <c r="ITT3" s="657"/>
      <c r="ITU3" s="657"/>
      <c r="ITV3" s="657"/>
      <c r="ITW3" s="657"/>
      <c r="ITX3" s="657"/>
      <c r="ITY3" s="657"/>
      <c r="ITZ3" s="657"/>
      <c r="IUA3" s="657"/>
      <c r="IUB3" s="657"/>
      <c r="IUC3" s="657"/>
      <c r="IUD3" s="657"/>
      <c r="IUE3" s="657"/>
      <c r="IUF3" s="657"/>
      <c r="IUG3" s="657"/>
      <c r="IUH3" s="657"/>
      <c r="IUI3" s="657"/>
      <c r="IUJ3" s="657"/>
      <c r="IUK3" s="657"/>
      <c r="IUL3" s="657"/>
      <c r="IUM3" s="657"/>
      <c r="IUN3" s="657"/>
      <c r="IUO3" s="657"/>
      <c r="IUP3" s="657"/>
      <c r="IUQ3" s="657"/>
      <c r="IUR3" s="657"/>
      <c r="IUS3" s="657"/>
      <c r="IUT3" s="657"/>
      <c r="IUU3" s="657"/>
      <c r="IUV3" s="657"/>
      <c r="IUW3" s="657"/>
      <c r="IUX3" s="657"/>
      <c r="IUY3" s="657"/>
      <c r="IUZ3" s="657"/>
      <c r="IVA3" s="657"/>
      <c r="IVB3" s="657"/>
      <c r="IVC3" s="657"/>
      <c r="IVD3" s="657"/>
      <c r="IVE3" s="657"/>
      <c r="IVF3" s="657"/>
      <c r="IVG3" s="657"/>
      <c r="IVH3" s="657"/>
      <c r="IVI3" s="657"/>
      <c r="IVJ3" s="657"/>
      <c r="IVK3" s="657"/>
      <c r="IVL3" s="657"/>
      <c r="IVM3" s="657"/>
      <c r="IVN3" s="657"/>
      <c r="IVO3" s="657"/>
      <c r="IVP3" s="657"/>
      <c r="IVQ3" s="657"/>
      <c r="IVR3" s="657"/>
      <c r="IVS3" s="657"/>
      <c r="IVT3" s="657"/>
      <c r="IVU3" s="657"/>
      <c r="IVV3" s="657"/>
      <c r="IVW3" s="657"/>
      <c r="IVX3" s="657"/>
      <c r="IVY3" s="657"/>
      <c r="IVZ3" s="657"/>
      <c r="IWA3" s="657"/>
      <c r="IWB3" s="657"/>
      <c r="IWC3" s="657"/>
      <c r="IWD3" s="657"/>
      <c r="IWE3" s="657"/>
      <c r="IWF3" s="657"/>
      <c r="IWG3" s="657"/>
      <c r="IWH3" s="657"/>
      <c r="IWI3" s="657"/>
      <c r="IWJ3" s="657"/>
      <c r="IWK3" s="657"/>
      <c r="IWL3" s="657"/>
      <c r="IWM3" s="657"/>
      <c r="IWN3" s="657"/>
      <c r="IWO3" s="657"/>
      <c r="IWP3" s="657"/>
      <c r="IWQ3" s="657"/>
      <c r="IWR3" s="657"/>
      <c r="IWS3" s="657"/>
      <c r="IWT3" s="657"/>
      <c r="IWU3" s="657"/>
      <c r="IWV3" s="657"/>
      <c r="IWW3" s="657"/>
      <c r="IWX3" s="657"/>
      <c r="IWY3" s="657"/>
      <c r="IWZ3" s="657"/>
      <c r="IXA3" s="657"/>
      <c r="IXB3" s="657"/>
      <c r="IXC3" s="657"/>
      <c r="IXD3" s="657"/>
      <c r="IXE3" s="657"/>
      <c r="IXF3" s="657"/>
      <c r="IXG3" s="657"/>
      <c r="IXH3" s="657"/>
      <c r="IXI3" s="657"/>
      <c r="IXJ3" s="657"/>
      <c r="IXK3" s="657"/>
      <c r="IXL3" s="657"/>
      <c r="IXM3" s="657"/>
      <c r="IXN3" s="657"/>
      <c r="IXO3" s="657"/>
      <c r="IXP3" s="657"/>
      <c r="IXQ3" s="657"/>
      <c r="IXR3" s="657"/>
      <c r="IXS3" s="657"/>
      <c r="IXT3" s="657"/>
      <c r="IXU3" s="657"/>
      <c r="IXV3" s="657"/>
      <c r="IXW3" s="657"/>
      <c r="IXX3" s="657"/>
      <c r="IXY3" s="657"/>
      <c r="IXZ3" s="657"/>
      <c r="IYA3" s="657"/>
      <c r="IYB3" s="657"/>
      <c r="IYC3" s="657"/>
      <c r="IYD3" s="657"/>
      <c r="IYE3" s="657"/>
      <c r="IYF3" s="657"/>
      <c r="IYG3" s="657"/>
      <c r="IYH3" s="657"/>
      <c r="IYI3" s="657"/>
      <c r="IYJ3" s="657"/>
      <c r="IYK3" s="657"/>
      <c r="IYL3" s="657"/>
      <c r="IYM3" s="657"/>
      <c r="IYN3" s="657"/>
      <c r="IYO3" s="657"/>
      <c r="IYP3" s="657"/>
      <c r="IYQ3" s="657"/>
      <c r="IYR3" s="657"/>
      <c r="IYS3" s="657"/>
      <c r="IYT3" s="657"/>
      <c r="IYU3" s="657"/>
      <c r="IYV3" s="657"/>
      <c r="IYW3" s="657"/>
      <c r="IYX3" s="657"/>
      <c r="IYY3" s="657"/>
      <c r="IYZ3" s="657"/>
      <c r="IZA3" s="657"/>
      <c r="IZB3" s="657"/>
      <c r="IZC3" s="657"/>
      <c r="IZD3" s="657"/>
      <c r="IZE3" s="657"/>
      <c r="IZF3" s="657"/>
      <c r="IZG3" s="657"/>
      <c r="IZH3" s="657"/>
      <c r="IZI3" s="657"/>
      <c r="IZJ3" s="657"/>
      <c r="IZK3" s="657"/>
      <c r="IZL3" s="657"/>
      <c r="IZM3" s="657"/>
      <c r="IZN3" s="657"/>
      <c r="IZO3" s="657"/>
      <c r="IZP3" s="657"/>
      <c r="IZQ3" s="657"/>
      <c r="IZR3" s="657"/>
      <c r="IZS3" s="657"/>
      <c r="IZT3" s="657"/>
      <c r="IZU3" s="657"/>
      <c r="IZV3" s="657"/>
      <c r="IZW3" s="657"/>
      <c r="IZX3" s="657"/>
      <c r="IZY3" s="657"/>
      <c r="IZZ3" s="657"/>
      <c r="JAA3" s="657"/>
      <c r="JAB3" s="657"/>
      <c r="JAC3" s="657"/>
      <c r="JAD3" s="657"/>
      <c r="JAE3" s="657"/>
      <c r="JAF3" s="657"/>
      <c r="JAG3" s="657"/>
      <c r="JAH3" s="657"/>
      <c r="JAI3" s="657"/>
      <c r="JAJ3" s="657"/>
      <c r="JAK3" s="657"/>
      <c r="JAL3" s="657"/>
      <c r="JAM3" s="657"/>
      <c r="JAN3" s="657"/>
      <c r="JAO3" s="657"/>
      <c r="JAP3" s="657"/>
      <c r="JAQ3" s="657"/>
      <c r="JAR3" s="657"/>
      <c r="JAS3" s="657"/>
      <c r="JAT3" s="657"/>
      <c r="JAU3" s="657"/>
      <c r="JAV3" s="657"/>
      <c r="JAW3" s="657"/>
      <c r="JAX3" s="657"/>
      <c r="JAY3" s="657"/>
      <c r="JAZ3" s="657"/>
      <c r="JBA3" s="657"/>
      <c r="JBB3" s="657"/>
      <c r="JBC3" s="657"/>
      <c r="JBD3" s="657"/>
      <c r="JBE3" s="657"/>
      <c r="JBF3" s="657"/>
      <c r="JBG3" s="657"/>
      <c r="JBH3" s="657"/>
      <c r="JBI3" s="657"/>
      <c r="JBJ3" s="657"/>
      <c r="JBK3" s="657"/>
      <c r="JBL3" s="657"/>
      <c r="JBM3" s="657"/>
      <c r="JBN3" s="657"/>
      <c r="JBO3" s="657"/>
      <c r="JBP3" s="657"/>
      <c r="JBQ3" s="657"/>
      <c r="JBR3" s="657"/>
      <c r="JBS3" s="657"/>
      <c r="JBT3" s="657"/>
      <c r="JBU3" s="657"/>
      <c r="JBV3" s="657"/>
      <c r="JBW3" s="657"/>
      <c r="JBX3" s="657"/>
      <c r="JBY3" s="657"/>
      <c r="JBZ3" s="657"/>
      <c r="JCA3" s="657"/>
      <c r="JCB3" s="657"/>
      <c r="JCC3" s="657"/>
      <c r="JCD3" s="657"/>
      <c r="JCE3" s="657"/>
      <c r="JCF3" s="657"/>
      <c r="JCG3" s="657"/>
      <c r="JCH3" s="657"/>
      <c r="JCI3" s="657"/>
      <c r="JCJ3" s="657"/>
      <c r="JCK3" s="657"/>
      <c r="JCL3" s="657"/>
      <c r="JCM3" s="657"/>
      <c r="JCN3" s="657"/>
      <c r="JCO3" s="657"/>
      <c r="JCP3" s="657"/>
      <c r="JCQ3" s="657"/>
      <c r="JCR3" s="657"/>
      <c r="JCS3" s="657"/>
      <c r="JCT3" s="657"/>
      <c r="JCU3" s="657"/>
      <c r="JCV3" s="657"/>
      <c r="JCW3" s="657"/>
      <c r="JCX3" s="657"/>
      <c r="JCY3" s="657"/>
      <c r="JCZ3" s="657"/>
      <c r="JDA3" s="657"/>
      <c r="JDB3" s="657"/>
      <c r="JDC3" s="657"/>
      <c r="JDD3" s="657"/>
      <c r="JDE3" s="657"/>
      <c r="JDF3" s="657"/>
      <c r="JDG3" s="657"/>
      <c r="JDH3" s="657"/>
      <c r="JDI3" s="657"/>
      <c r="JDJ3" s="657"/>
      <c r="JDK3" s="657"/>
      <c r="JDL3" s="657"/>
      <c r="JDM3" s="657"/>
      <c r="JDN3" s="657"/>
      <c r="JDO3" s="657"/>
      <c r="JDP3" s="657"/>
      <c r="JDQ3" s="657"/>
      <c r="JDR3" s="657"/>
      <c r="JDS3" s="657"/>
      <c r="JDT3" s="657"/>
      <c r="JDU3" s="657"/>
      <c r="JDV3" s="657"/>
      <c r="JDW3" s="657"/>
      <c r="JDX3" s="657"/>
      <c r="JDY3" s="657"/>
      <c r="JDZ3" s="657"/>
      <c r="JEA3" s="657"/>
      <c r="JEB3" s="657"/>
      <c r="JEC3" s="657"/>
      <c r="JED3" s="657"/>
      <c r="JEE3" s="657"/>
      <c r="JEF3" s="657"/>
      <c r="JEG3" s="657"/>
      <c r="JEH3" s="657"/>
      <c r="JEI3" s="657"/>
      <c r="JEJ3" s="657"/>
      <c r="JEK3" s="657"/>
      <c r="JEL3" s="657"/>
      <c r="JEM3" s="657"/>
      <c r="JEN3" s="657"/>
      <c r="JEO3" s="657"/>
      <c r="JEP3" s="657"/>
      <c r="JEQ3" s="657"/>
      <c r="JER3" s="657"/>
      <c r="JES3" s="657"/>
      <c r="JET3" s="657"/>
      <c r="JEU3" s="657"/>
      <c r="JEV3" s="657"/>
      <c r="JEW3" s="657"/>
      <c r="JEX3" s="657"/>
      <c r="JEY3" s="657"/>
      <c r="JEZ3" s="657"/>
      <c r="JFA3" s="657"/>
      <c r="JFB3" s="657"/>
      <c r="JFC3" s="657"/>
      <c r="JFD3" s="657"/>
      <c r="JFE3" s="657"/>
      <c r="JFF3" s="657"/>
      <c r="JFG3" s="657"/>
      <c r="JFH3" s="657"/>
      <c r="JFI3" s="657"/>
      <c r="JFJ3" s="657"/>
      <c r="JFK3" s="657"/>
      <c r="JFL3" s="657"/>
      <c r="JFM3" s="657"/>
      <c r="JFN3" s="657"/>
      <c r="JFO3" s="657"/>
      <c r="JFP3" s="657"/>
      <c r="JFQ3" s="657"/>
      <c r="JFR3" s="657"/>
      <c r="JFS3" s="657"/>
      <c r="JFT3" s="657"/>
      <c r="JFU3" s="657"/>
      <c r="JFV3" s="657"/>
      <c r="JFW3" s="657"/>
      <c r="JFX3" s="657"/>
      <c r="JFY3" s="657"/>
      <c r="JFZ3" s="657"/>
      <c r="JGA3" s="657"/>
      <c r="JGB3" s="657"/>
      <c r="JGC3" s="657"/>
      <c r="JGD3" s="657"/>
      <c r="JGE3" s="657"/>
      <c r="JGF3" s="657"/>
      <c r="JGG3" s="657"/>
      <c r="JGH3" s="657"/>
      <c r="JGI3" s="657"/>
      <c r="JGJ3" s="657"/>
      <c r="JGK3" s="657"/>
      <c r="JGL3" s="657"/>
      <c r="JGM3" s="657"/>
      <c r="JGN3" s="657"/>
      <c r="JGO3" s="657"/>
      <c r="JGP3" s="657"/>
      <c r="JGQ3" s="657"/>
      <c r="JGR3" s="657"/>
      <c r="JGS3" s="657"/>
      <c r="JGT3" s="657"/>
      <c r="JGU3" s="657"/>
      <c r="JGV3" s="657"/>
      <c r="JGW3" s="657"/>
      <c r="JGX3" s="657"/>
      <c r="JGY3" s="657"/>
      <c r="JGZ3" s="657"/>
      <c r="JHA3" s="657"/>
      <c r="JHB3" s="657"/>
      <c r="JHC3" s="657"/>
      <c r="JHD3" s="657"/>
      <c r="JHE3" s="657"/>
      <c r="JHF3" s="657"/>
      <c r="JHG3" s="657"/>
      <c r="JHH3" s="657"/>
      <c r="JHI3" s="657"/>
      <c r="JHJ3" s="657"/>
      <c r="JHK3" s="657"/>
      <c r="JHL3" s="657"/>
      <c r="JHM3" s="657"/>
      <c r="JHN3" s="657"/>
      <c r="JHO3" s="657"/>
      <c r="JHP3" s="657"/>
      <c r="JHQ3" s="657"/>
      <c r="JHR3" s="657"/>
      <c r="JHS3" s="657"/>
      <c r="JHT3" s="657"/>
      <c r="JHU3" s="657"/>
      <c r="JHV3" s="657"/>
      <c r="JHW3" s="657"/>
      <c r="JHX3" s="657"/>
      <c r="JHY3" s="657"/>
      <c r="JHZ3" s="657"/>
      <c r="JIA3" s="657"/>
      <c r="JIB3" s="657"/>
      <c r="JIC3" s="657"/>
      <c r="JID3" s="657"/>
      <c r="JIE3" s="657"/>
      <c r="JIF3" s="657"/>
      <c r="JIG3" s="657"/>
      <c r="JIH3" s="657"/>
      <c r="JII3" s="657"/>
      <c r="JIJ3" s="657"/>
      <c r="JIK3" s="657"/>
      <c r="JIL3" s="657"/>
      <c r="JIM3" s="657"/>
      <c r="JIN3" s="657"/>
      <c r="JIO3" s="657"/>
      <c r="JIP3" s="657"/>
      <c r="JIQ3" s="657"/>
      <c r="JIR3" s="657"/>
      <c r="JIS3" s="657"/>
      <c r="JIT3" s="657"/>
      <c r="JIU3" s="657"/>
      <c r="JIV3" s="657"/>
      <c r="JIW3" s="657"/>
      <c r="JIX3" s="657"/>
      <c r="JIY3" s="657"/>
      <c r="JIZ3" s="657"/>
      <c r="JJA3" s="657"/>
      <c r="JJB3" s="657"/>
      <c r="JJC3" s="657"/>
      <c r="JJD3" s="657"/>
      <c r="JJE3" s="657"/>
      <c r="JJF3" s="657"/>
      <c r="JJG3" s="657"/>
      <c r="JJH3" s="657"/>
      <c r="JJI3" s="657"/>
      <c r="JJJ3" s="657"/>
      <c r="JJK3" s="657"/>
      <c r="JJL3" s="657"/>
      <c r="JJM3" s="657"/>
      <c r="JJN3" s="657"/>
      <c r="JJO3" s="657"/>
      <c r="JJP3" s="657"/>
      <c r="JJQ3" s="657"/>
      <c r="JJR3" s="657"/>
      <c r="JJS3" s="657"/>
      <c r="JJT3" s="657"/>
      <c r="JJU3" s="657"/>
      <c r="JJV3" s="657"/>
      <c r="JJW3" s="657"/>
      <c r="JJX3" s="657"/>
      <c r="JJY3" s="657"/>
      <c r="JJZ3" s="657"/>
      <c r="JKA3" s="657"/>
      <c r="JKB3" s="657"/>
      <c r="JKC3" s="657"/>
      <c r="JKD3" s="657"/>
      <c r="JKE3" s="657"/>
      <c r="JKF3" s="657"/>
      <c r="JKG3" s="657"/>
      <c r="JKH3" s="657"/>
      <c r="JKI3" s="657"/>
      <c r="JKJ3" s="657"/>
      <c r="JKK3" s="657"/>
      <c r="JKL3" s="657"/>
      <c r="JKM3" s="657"/>
      <c r="JKN3" s="657"/>
      <c r="JKO3" s="657"/>
      <c r="JKP3" s="657"/>
      <c r="JKQ3" s="657"/>
      <c r="JKR3" s="657"/>
      <c r="JKS3" s="657"/>
      <c r="JKT3" s="657"/>
      <c r="JKU3" s="657"/>
      <c r="JKV3" s="657"/>
      <c r="JKW3" s="657"/>
      <c r="JKX3" s="657"/>
      <c r="JKY3" s="657"/>
      <c r="JKZ3" s="657"/>
      <c r="JLA3" s="657"/>
      <c r="JLB3" s="657"/>
      <c r="JLC3" s="657"/>
      <c r="JLD3" s="657"/>
      <c r="JLE3" s="657"/>
      <c r="JLF3" s="657"/>
      <c r="JLG3" s="657"/>
      <c r="JLH3" s="657"/>
      <c r="JLI3" s="657"/>
      <c r="JLJ3" s="657"/>
      <c r="JLK3" s="657"/>
      <c r="JLL3" s="657"/>
      <c r="JLM3" s="657"/>
      <c r="JLN3" s="657"/>
      <c r="JLO3" s="657"/>
      <c r="JLP3" s="657"/>
      <c r="JLQ3" s="657"/>
      <c r="JLR3" s="657"/>
      <c r="JLS3" s="657"/>
      <c r="JLT3" s="657"/>
      <c r="JLU3" s="657"/>
      <c r="JLV3" s="657"/>
      <c r="JLW3" s="657"/>
      <c r="JLX3" s="657"/>
      <c r="JLY3" s="657"/>
      <c r="JLZ3" s="657"/>
      <c r="JMA3" s="657"/>
      <c r="JMB3" s="657"/>
      <c r="JMC3" s="657"/>
      <c r="JMD3" s="657"/>
      <c r="JME3" s="657"/>
      <c r="JMF3" s="657"/>
      <c r="JMG3" s="657"/>
      <c r="JMH3" s="657"/>
      <c r="JMI3" s="657"/>
      <c r="JMJ3" s="657"/>
      <c r="JMK3" s="657"/>
      <c r="JML3" s="657"/>
      <c r="JMM3" s="657"/>
      <c r="JMN3" s="657"/>
      <c r="JMO3" s="657"/>
      <c r="JMP3" s="657"/>
      <c r="JMQ3" s="657"/>
      <c r="JMR3" s="657"/>
      <c r="JMS3" s="657"/>
      <c r="JMT3" s="657"/>
      <c r="JMU3" s="657"/>
      <c r="JMV3" s="657"/>
      <c r="JMW3" s="657"/>
      <c r="JMX3" s="657"/>
      <c r="JMY3" s="657"/>
      <c r="JMZ3" s="657"/>
      <c r="JNA3" s="657"/>
      <c r="JNB3" s="657"/>
      <c r="JNC3" s="657"/>
      <c r="JND3" s="657"/>
      <c r="JNE3" s="657"/>
      <c r="JNF3" s="657"/>
      <c r="JNG3" s="657"/>
      <c r="JNH3" s="657"/>
      <c r="JNI3" s="657"/>
      <c r="JNJ3" s="657"/>
      <c r="JNK3" s="657"/>
      <c r="JNL3" s="657"/>
      <c r="JNM3" s="657"/>
      <c r="JNN3" s="657"/>
      <c r="JNO3" s="657"/>
      <c r="JNP3" s="657"/>
      <c r="JNQ3" s="657"/>
      <c r="JNR3" s="657"/>
      <c r="JNS3" s="657"/>
      <c r="JNT3" s="657"/>
      <c r="JNU3" s="657"/>
      <c r="JNV3" s="657"/>
      <c r="JNW3" s="657"/>
      <c r="JNX3" s="657"/>
      <c r="JNY3" s="657"/>
      <c r="JNZ3" s="657"/>
      <c r="JOA3" s="657"/>
      <c r="JOB3" s="657"/>
      <c r="JOC3" s="657"/>
      <c r="JOD3" s="657"/>
      <c r="JOE3" s="657"/>
      <c r="JOF3" s="657"/>
      <c r="JOG3" s="657"/>
      <c r="JOH3" s="657"/>
      <c r="JOI3" s="657"/>
      <c r="JOJ3" s="657"/>
      <c r="JOK3" s="657"/>
      <c r="JOL3" s="657"/>
      <c r="JOM3" s="657"/>
      <c r="JON3" s="657"/>
      <c r="JOO3" s="657"/>
      <c r="JOP3" s="657"/>
      <c r="JOQ3" s="657"/>
      <c r="JOR3" s="657"/>
      <c r="JOS3" s="657"/>
      <c r="JOT3" s="657"/>
      <c r="JOU3" s="657"/>
      <c r="JOV3" s="657"/>
      <c r="JOW3" s="657"/>
      <c r="JOX3" s="657"/>
      <c r="JOY3" s="657"/>
      <c r="JOZ3" s="657"/>
      <c r="JPA3" s="657"/>
      <c r="JPB3" s="657"/>
      <c r="JPC3" s="657"/>
      <c r="JPD3" s="657"/>
      <c r="JPE3" s="657"/>
      <c r="JPF3" s="657"/>
      <c r="JPG3" s="657"/>
      <c r="JPH3" s="657"/>
      <c r="JPI3" s="657"/>
      <c r="JPJ3" s="657"/>
      <c r="JPK3" s="657"/>
      <c r="JPL3" s="657"/>
      <c r="JPM3" s="657"/>
      <c r="JPN3" s="657"/>
      <c r="JPO3" s="657"/>
      <c r="JPP3" s="657"/>
      <c r="JPQ3" s="657"/>
      <c r="JPR3" s="657"/>
      <c r="JPS3" s="657"/>
      <c r="JPT3" s="657"/>
      <c r="JPU3" s="657"/>
      <c r="JPV3" s="657"/>
      <c r="JPW3" s="657"/>
      <c r="JPX3" s="657"/>
      <c r="JPY3" s="657"/>
      <c r="JPZ3" s="657"/>
      <c r="JQA3" s="657"/>
      <c r="JQB3" s="657"/>
      <c r="JQC3" s="657"/>
      <c r="JQD3" s="657"/>
      <c r="JQE3" s="657"/>
      <c r="JQF3" s="657"/>
      <c r="JQG3" s="657"/>
      <c r="JQH3" s="657"/>
      <c r="JQI3" s="657"/>
      <c r="JQJ3" s="657"/>
      <c r="JQK3" s="657"/>
      <c r="JQL3" s="657"/>
      <c r="JQM3" s="657"/>
      <c r="JQN3" s="657"/>
      <c r="JQO3" s="657"/>
      <c r="JQP3" s="657"/>
      <c r="JQQ3" s="657"/>
      <c r="JQR3" s="657"/>
      <c r="JQS3" s="657"/>
      <c r="JQT3" s="657"/>
      <c r="JQU3" s="657"/>
      <c r="JQV3" s="657"/>
      <c r="JQW3" s="657"/>
      <c r="JQX3" s="657"/>
      <c r="JQY3" s="657"/>
      <c r="JQZ3" s="657"/>
      <c r="JRA3" s="657"/>
      <c r="JRB3" s="657"/>
      <c r="JRC3" s="657"/>
      <c r="JRD3" s="657"/>
      <c r="JRE3" s="657"/>
      <c r="JRF3" s="657"/>
      <c r="JRG3" s="657"/>
      <c r="JRH3" s="657"/>
      <c r="JRI3" s="657"/>
      <c r="JRJ3" s="657"/>
      <c r="JRK3" s="657"/>
      <c r="JRL3" s="657"/>
      <c r="JRM3" s="657"/>
      <c r="JRN3" s="657"/>
      <c r="JRO3" s="657"/>
      <c r="JRP3" s="657"/>
      <c r="JRQ3" s="657"/>
      <c r="JRR3" s="657"/>
      <c r="JRS3" s="657"/>
      <c r="JRT3" s="657"/>
      <c r="JRU3" s="657"/>
      <c r="JRV3" s="657"/>
      <c r="JRW3" s="657"/>
      <c r="JRX3" s="657"/>
      <c r="JRY3" s="657"/>
      <c r="JRZ3" s="657"/>
      <c r="JSA3" s="657"/>
      <c r="JSB3" s="657"/>
      <c r="JSC3" s="657"/>
      <c r="JSD3" s="657"/>
      <c r="JSE3" s="657"/>
      <c r="JSF3" s="657"/>
      <c r="JSG3" s="657"/>
      <c r="JSH3" s="657"/>
      <c r="JSI3" s="657"/>
      <c r="JSJ3" s="657"/>
      <c r="JSK3" s="657"/>
      <c r="JSL3" s="657"/>
      <c r="JSM3" s="657"/>
      <c r="JSN3" s="657"/>
      <c r="JSO3" s="657"/>
      <c r="JSP3" s="657"/>
      <c r="JSQ3" s="657"/>
      <c r="JSR3" s="657"/>
      <c r="JSS3" s="657"/>
      <c r="JST3" s="657"/>
      <c r="JSU3" s="657"/>
      <c r="JSV3" s="657"/>
      <c r="JSW3" s="657"/>
      <c r="JSX3" s="657"/>
      <c r="JSY3" s="657"/>
      <c r="JSZ3" s="657"/>
      <c r="JTA3" s="657"/>
      <c r="JTB3" s="657"/>
      <c r="JTC3" s="657"/>
      <c r="JTD3" s="657"/>
      <c r="JTE3" s="657"/>
      <c r="JTF3" s="657"/>
      <c r="JTG3" s="657"/>
      <c r="JTH3" s="657"/>
      <c r="JTI3" s="657"/>
      <c r="JTJ3" s="657"/>
      <c r="JTK3" s="657"/>
      <c r="JTL3" s="657"/>
      <c r="JTM3" s="657"/>
      <c r="JTN3" s="657"/>
      <c r="JTO3" s="657"/>
      <c r="JTP3" s="657"/>
      <c r="JTQ3" s="657"/>
      <c r="JTR3" s="657"/>
      <c r="JTS3" s="657"/>
      <c r="JTT3" s="657"/>
      <c r="JTU3" s="657"/>
      <c r="JTV3" s="657"/>
      <c r="JTW3" s="657"/>
      <c r="JTX3" s="657"/>
      <c r="JTY3" s="657"/>
      <c r="JTZ3" s="657"/>
      <c r="JUA3" s="657"/>
      <c r="JUB3" s="657"/>
      <c r="JUC3" s="657"/>
      <c r="JUD3" s="657"/>
      <c r="JUE3" s="657"/>
      <c r="JUF3" s="657"/>
      <c r="JUG3" s="657"/>
      <c r="JUH3" s="657"/>
      <c r="JUI3" s="657"/>
      <c r="JUJ3" s="657"/>
      <c r="JUK3" s="657"/>
      <c r="JUL3" s="657"/>
      <c r="JUM3" s="657"/>
      <c r="JUN3" s="657"/>
      <c r="JUO3" s="657"/>
      <c r="JUP3" s="657"/>
      <c r="JUQ3" s="657"/>
      <c r="JUR3" s="657"/>
      <c r="JUS3" s="657"/>
      <c r="JUT3" s="657"/>
      <c r="JUU3" s="657"/>
      <c r="JUV3" s="657"/>
      <c r="JUW3" s="657"/>
      <c r="JUX3" s="657"/>
      <c r="JUY3" s="657"/>
      <c r="JUZ3" s="657"/>
      <c r="JVA3" s="657"/>
      <c r="JVB3" s="657"/>
      <c r="JVC3" s="657"/>
      <c r="JVD3" s="657"/>
      <c r="JVE3" s="657"/>
      <c r="JVF3" s="657"/>
      <c r="JVG3" s="657"/>
      <c r="JVH3" s="657"/>
      <c r="JVI3" s="657"/>
      <c r="JVJ3" s="657"/>
      <c r="JVK3" s="657"/>
      <c r="JVL3" s="657"/>
      <c r="JVM3" s="657"/>
      <c r="JVN3" s="657"/>
      <c r="JVO3" s="657"/>
      <c r="JVP3" s="657"/>
      <c r="JVQ3" s="657"/>
      <c r="JVR3" s="657"/>
      <c r="JVS3" s="657"/>
      <c r="JVT3" s="657"/>
      <c r="JVU3" s="657"/>
      <c r="JVV3" s="657"/>
      <c r="JVW3" s="657"/>
      <c r="JVX3" s="657"/>
      <c r="JVY3" s="657"/>
      <c r="JVZ3" s="657"/>
      <c r="JWA3" s="657"/>
      <c r="JWB3" s="657"/>
      <c r="JWC3" s="657"/>
      <c r="JWD3" s="657"/>
      <c r="JWE3" s="657"/>
      <c r="JWF3" s="657"/>
      <c r="JWG3" s="657"/>
      <c r="JWH3" s="657"/>
      <c r="JWI3" s="657"/>
      <c r="JWJ3" s="657"/>
      <c r="JWK3" s="657"/>
      <c r="JWL3" s="657"/>
      <c r="JWM3" s="657"/>
      <c r="JWN3" s="657"/>
      <c r="JWO3" s="657"/>
      <c r="JWP3" s="657"/>
      <c r="JWQ3" s="657"/>
      <c r="JWR3" s="657"/>
      <c r="JWS3" s="657"/>
      <c r="JWT3" s="657"/>
      <c r="JWU3" s="657"/>
      <c r="JWV3" s="657"/>
      <c r="JWW3" s="657"/>
      <c r="JWX3" s="657"/>
      <c r="JWY3" s="657"/>
      <c r="JWZ3" s="657"/>
      <c r="JXA3" s="657"/>
      <c r="JXB3" s="657"/>
      <c r="JXC3" s="657"/>
      <c r="JXD3" s="657"/>
      <c r="JXE3" s="657"/>
      <c r="JXF3" s="657"/>
      <c r="JXG3" s="657"/>
      <c r="JXH3" s="657"/>
      <c r="JXI3" s="657"/>
      <c r="JXJ3" s="657"/>
      <c r="JXK3" s="657"/>
      <c r="JXL3" s="657"/>
      <c r="JXM3" s="657"/>
      <c r="JXN3" s="657"/>
      <c r="JXO3" s="657"/>
      <c r="JXP3" s="657"/>
      <c r="JXQ3" s="657"/>
      <c r="JXR3" s="657"/>
      <c r="JXS3" s="657"/>
      <c r="JXT3" s="657"/>
      <c r="JXU3" s="657"/>
      <c r="JXV3" s="657"/>
      <c r="JXW3" s="657"/>
      <c r="JXX3" s="657"/>
      <c r="JXY3" s="657"/>
      <c r="JXZ3" s="657"/>
      <c r="JYA3" s="657"/>
      <c r="JYB3" s="657"/>
      <c r="JYC3" s="657"/>
      <c r="JYD3" s="657"/>
      <c r="JYE3" s="657"/>
      <c r="JYF3" s="657"/>
      <c r="JYG3" s="657"/>
      <c r="JYH3" s="657"/>
      <c r="JYI3" s="657"/>
      <c r="JYJ3" s="657"/>
      <c r="JYK3" s="657"/>
      <c r="JYL3" s="657"/>
      <c r="JYM3" s="657"/>
      <c r="JYN3" s="657"/>
      <c r="JYO3" s="657"/>
      <c r="JYP3" s="657"/>
      <c r="JYQ3" s="657"/>
      <c r="JYR3" s="657"/>
      <c r="JYS3" s="657"/>
      <c r="JYT3" s="657"/>
      <c r="JYU3" s="657"/>
      <c r="JYV3" s="657"/>
      <c r="JYW3" s="657"/>
      <c r="JYX3" s="657"/>
      <c r="JYY3" s="657"/>
      <c r="JYZ3" s="657"/>
      <c r="JZA3" s="657"/>
      <c r="JZB3" s="657"/>
      <c r="JZC3" s="657"/>
      <c r="JZD3" s="657"/>
      <c r="JZE3" s="657"/>
      <c r="JZF3" s="657"/>
      <c r="JZG3" s="657"/>
      <c r="JZH3" s="657"/>
      <c r="JZI3" s="657"/>
      <c r="JZJ3" s="657"/>
      <c r="JZK3" s="657"/>
      <c r="JZL3" s="657"/>
      <c r="JZM3" s="657"/>
      <c r="JZN3" s="657"/>
      <c r="JZO3" s="657"/>
      <c r="JZP3" s="657"/>
      <c r="JZQ3" s="657"/>
      <c r="JZR3" s="657"/>
      <c r="JZS3" s="657"/>
      <c r="JZT3" s="657"/>
      <c r="JZU3" s="657"/>
      <c r="JZV3" s="657"/>
      <c r="JZW3" s="657"/>
      <c r="JZX3" s="657"/>
      <c r="JZY3" s="657"/>
      <c r="JZZ3" s="657"/>
      <c r="KAA3" s="657"/>
      <c r="KAB3" s="657"/>
      <c r="KAC3" s="657"/>
      <c r="KAD3" s="657"/>
      <c r="KAE3" s="657"/>
      <c r="KAF3" s="657"/>
      <c r="KAG3" s="657"/>
      <c r="KAH3" s="657"/>
      <c r="KAI3" s="657"/>
      <c r="KAJ3" s="657"/>
      <c r="KAK3" s="657"/>
      <c r="KAL3" s="657"/>
      <c r="KAM3" s="657"/>
      <c r="KAN3" s="657"/>
      <c r="KAO3" s="657"/>
      <c r="KAP3" s="657"/>
      <c r="KAQ3" s="657"/>
      <c r="KAR3" s="657"/>
      <c r="KAS3" s="657"/>
      <c r="KAT3" s="657"/>
      <c r="KAU3" s="657"/>
      <c r="KAV3" s="657"/>
      <c r="KAW3" s="657"/>
      <c r="KAX3" s="657"/>
      <c r="KAY3" s="657"/>
      <c r="KAZ3" s="657"/>
      <c r="KBA3" s="657"/>
      <c r="KBB3" s="657"/>
      <c r="KBC3" s="657"/>
      <c r="KBD3" s="657"/>
      <c r="KBE3" s="657"/>
      <c r="KBF3" s="657"/>
      <c r="KBG3" s="657"/>
      <c r="KBH3" s="657"/>
      <c r="KBI3" s="657"/>
      <c r="KBJ3" s="657"/>
      <c r="KBK3" s="657"/>
      <c r="KBL3" s="657"/>
      <c r="KBM3" s="657"/>
      <c r="KBN3" s="657"/>
      <c r="KBO3" s="657"/>
      <c r="KBP3" s="657"/>
      <c r="KBQ3" s="657"/>
      <c r="KBR3" s="657"/>
      <c r="KBS3" s="657"/>
      <c r="KBT3" s="657"/>
      <c r="KBU3" s="657"/>
      <c r="KBV3" s="657"/>
      <c r="KBW3" s="657"/>
      <c r="KBX3" s="657"/>
      <c r="KBY3" s="657"/>
      <c r="KBZ3" s="657"/>
      <c r="KCA3" s="657"/>
      <c r="KCB3" s="657"/>
      <c r="KCC3" s="657"/>
      <c r="KCD3" s="657"/>
      <c r="KCE3" s="657"/>
      <c r="KCF3" s="657"/>
      <c r="KCG3" s="657"/>
      <c r="KCH3" s="657"/>
      <c r="KCI3" s="657"/>
      <c r="KCJ3" s="657"/>
      <c r="KCK3" s="657"/>
      <c r="KCL3" s="657"/>
      <c r="KCM3" s="657"/>
      <c r="KCN3" s="657"/>
      <c r="KCO3" s="657"/>
      <c r="KCP3" s="657"/>
      <c r="KCQ3" s="657"/>
      <c r="KCR3" s="657"/>
      <c r="KCS3" s="657"/>
      <c r="KCT3" s="657"/>
      <c r="KCU3" s="657"/>
      <c r="KCV3" s="657"/>
      <c r="KCW3" s="657"/>
      <c r="KCX3" s="657"/>
      <c r="KCY3" s="657"/>
      <c r="KCZ3" s="657"/>
      <c r="KDA3" s="657"/>
      <c r="KDB3" s="657"/>
      <c r="KDC3" s="657"/>
      <c r="KDD3" s="657"/>
      <c r="KDE3" s="657"/>
      <c r="KDF3" s="657"/>
      <c r="KDG3" s="657"/>
      <c r="KDH3" s="657"/>
      <c r="KDI3" s="657"/>
      <c r="KDJ3" s="657"/>
      <c r="KDK3" s="657"/>
      <c r="KDL3" s="657"/>
      <c r="KDM3" s="657"/>
      <c r="KDN3" s="657"/>
      <c r="KDO3" s="657"/>
      <c r="KDP3" s="657"/>
      <c r="KDQ3" s="657"/>
      <c r="KDR3" s="657"/>
      <c r="KDS3" s="657"/>
      <c r="KDT3" s="657"/>
      <c r="KDU3" s="657"/>
      <c r="KDV3" s="657"/>
      <c r="KDW3" s="657"/>
      <c r="KDX3" s="657"/>
      <c r="KDY3" s="657"/>
      <c r="KDZ3" s="657"/>
      <c r="KEA3" s="657"/>
      <c r="KEB3" s="657"/>
      <c r="KEC3" s="657"/>
      <c r="KED3" s="657"/>
      <c r="KEE3" s="657"/>
      <c r="KEF3" s="657"/>
      <c r="KEG3" s="657"/>
      <c r="KEH3" s="657"/>
      <c r="KEI3" s="657"/>
      <c r="KEJ3" s="657"/>
      <c r="KEK3" s="657"/>
      <c r="KEL3" s="657"/>
      <c r="KEM3" s="657"/>
      <c r="KEN3" s="657"/>
      <c r="KEO3" s="657"/>
      <c r="KEP3" s="657"/>
      <c r="KEQ3" s="657"/>
      <c r="KER3" s="657"/>
      <c r="KES3" s="657"/>
      <c r="KET3" s="657"/>
      <c r="KEU3" s="657"/>
      <c r="KEV3" s="657"/>
      <c r="KEW3" s="657"/>
      <c r="KEX3" s="657"/>
      <c r="KEY3" s="657"/>
      <c r="KEZ3" s="657"/>
      <c r="KFA3" s="657"/>
      <c r="KFB3" s="657"/>
      <c r="KFC3" s="657"/>
      <c r="KFD3" s="657"/>
      <c r="KFE3" s="657"/>
      <c r="KFF3" s="657"/>
      <c r="KFG3" s="657"/>
      <c r="KFH3" s="657"/>
      <c r="KFI3" s="657"/>
      <c r="KFJ3" s="657"/>
      <c r="KFK3" s="657"/>
      <c r="KFL3" s="657"/>
      <c r="KFM3" s="657"/>
      <c r="KFN3" s="657"/>
      <c r="KFO3" s="657"/>
      <c r="KFP3" s="657"/>
      <c r="KFQ3" s="657"/>
      <c r="KFR3" s="657"/>
      <c r="KFS3" s="657"/>
      <c r="KFT3" s="657"/>
      <c r="KFU3" s="657"/>
      <c r="KFV3" s="657"/>
      <c r="KFW3" s="657"/>
      <c r="KFX3" s="657"/>
      <c r="KFY3" s="657"/>
      <c r="KFZ3" s="657"/>
      <c r="KGA3" s="657"/>
      <c r="KGB3" s="657"/>
      <c r="KGC3" s="657"/>
      <c r="KGD3" s="657"/>
      <c r="KGE3" s="657"/>
      <c r="KGF3" s="657"/>
      <c r="KGG3" s="657"/>
      <c r="KGH3" s="657"/>
      <c r="KGI3" s="657"/>
      <c r="KGJ3" s="657"/>
      <c r="KGK3" s="657"/>
      <c r="KGL3" s="657"/>
      <c r="KGM3" s="657"/>
      <c r="KGN3" s="657"/>
      <c r="KGO3" s="657"/>
      <c r="KGP3" s="657"/>
      <c r="KGQ3" s="657"/>
      <c r="KGR3" s="657"/>
      <c r="KGS3" s="657"/>
      <c r="KGT3" s="657"/>
      <c r="KGU3" s="657"/>
      <c r="KGV3" s="657"/>
      <c r="KGW3" s="657"/>
      <c r="KGX3" s="657"/>
      <c r="KGY3" s="657"/>
      <c r="KGZ3" s="657"/>
      <c r="KHA3" s="657"/>
      <c r="KHB3" s="657"/>
      <c r="KHC3" s="657"/>
      <c r="KHD3" s="657"/>
      <c r="KHE3" s="657"/>
      <c r="KHF3" s="657"/>
      <c r="KHG3" s="657"/>
      <c r="KHH3" s="657"/>
      <c r="KHI3" s="657"/>
      <c r="KHJ3" s="657"/>
      <c r="KHK3" s="657"/>
      <c r="KHL3" s="657"/>
      <c r="KHM3" s="657"/>
      <c r="KHN3" s="657"/>
      <c r="KHO3" s="657"/>
      <c r="KHP3" s="657"/>
      <c r="KHQ3" s="657"/>
      <c r="KHR3" s="657"/>
      <c r="KHS3" s="657"/>
      <c r="KHT3" s="657"/>
      <c r="KHU3" s="657"/>
      <c r="KHV3" s="657"/>
      <c r="KHW3" s="657"/>
      <c r="KHX3" s="657"/>
      <c r="KHY3" s="657"/>
      <c r="KHZ3" s="657"/>
      <c r="KIA3" s="657"/>
      <c r="KIB3" s="657"/>
      <c r="KIC3" s="657"/>
      <c r="KID3" s="657"/>
      <c r="KIE3" s="657"/>
      <c r="KIF3" s="657"/>
      <c r="KIG3" s="657"/>
      <c r="KIH3" s="657"/>
      <c r="KII3" s="657"/>
      <c r="KIJ3" s="657"/>
      <c r="KIK3" s="657"/>
      <c r="KIL3" s="657"/>
      <c r="KIM3" s="657"/>
      <c r="KIN3" s="657"/>
      <c r="KIO3" s="657"/>
      <c r="KIP3" s="657"/>
      <c r="KIQ3" s="657"/>
      <c r="KIR3" s="657"/>
      <c r="KIS3" s="657"/>
      <c r="KIT3" s="657"/>
      <c r="KIU3" s="657"/>
      <c r="KIV3" s="657"/>
      <c r="KIW3" s="657"/>
      <c r="KIX3" s="657"/>
      <c r="KIY3" s="657"/>
      <c r="KIZ3" s="657"/>
      <c r="KJA3" s="657"/>
      <c r="KJB3" s="657"/>
      <c r="KJC3" s="657"/>
      <c r="KJD3" s="657"/>
      <c r="KJE3" s="657"/>
      <c r="KJF3" s="657"/>
      <c r="KJG3" s="657"/>
      <c r="KJH3" s="657"/>
      <c r="KJI3" s="657"/>
      <c r="KJJ3" s="657"/>
      <c r="KJK3" s="657"/>
      <c r="KJL3" s="657"/>
      <c r="KJM3" s="657"/>
      <c r="KJN3" s="657"/>
      <c r="KJO3" s="657"/>
      <c r="KJP3" s="657"/>
      <c r="KJQ3" s="657"/>
      <c r="KJR3" s="657"/>
      <c r="KJS3" s="657"/>
      <c r="KJT3" s="657"/>
      <c r="KJU3" s="657"/>
      <c r="KJV3" s="657"/>
      <c r="KJW3" s="657"/>
      <c r="KJX3" s="657"/>
      <c r="KJY3" s="657"/>
      <c r="KJZ3" s="657"/>
      <c r="KKA3" s="657"/>
      <c r="KKB3" s="657"/>
      <c r="KKC3" s="657"/>
      <c r="KKD3" s="657"/>
      <c r="KKE3" s="657"/>
      <c r="KKF3" s="657"/>
      <c r="KKG3" s="657"/>
      <c r="KKH3" s="657"/>
      <c r="KKI3" s="657"/>
      <c r="KKJ3" s="657"/>
      <c r="KKK3" s="657"/>
      <c r="KKL3" s="657"/>
      <c r="KKM3" s="657"/>
      <c r="KKN3" s="657"/>
      <c r="KKO3" s="657"/>
      <c r="KKP3" s="657"/>
      <c r="KKQ3" s="657"/>
      <c r="KKR3" s="657"/>
      <c r="KKS3" s="657"/>
      <c r="KKT3" s="657"/>
      <c r="KKU3" s="657"/>
      <c r="KKV3" s="657"/>
      <c r="KKW3" s="657"/>
      <c r="KKX3" s="657"/>
      <c r="KKY3" s="657"/>
      <c r="KKZ3" s="657"/>
      <c r="KLA3" s="657"/>
      <c r="KLB3" s="657"/>
      <c r="KLC3" s="657"/>
      <c r="KLD3" s="657"/>
      <c r="KLE3" s="657"/>
      <c r="KLF3" s="657"/>
      <c r="KLG3" s="657"/>
      <c r="KLH3" s="657"/>
      <c r="KLI3" s="657"/>
      <c r="KLJ3" s="657"/>
      <c r="KLK3" s="657"/>
      <c r="KLL3" s="657"/>
      <c r="KLM3" s="657"/>
      <c r="KLN3" s="657"/>
      <c r="KLO3" s="657"/>
      <c r="KLP3" s="657"/>
      <c r="KLQ3" s="657"/>
      <c r="KLR3" s="657"/>
      <c r="KLS3" s="657"/>
      <c r="KLT3" s="657"/>
      <c r="KLU3" s="657"/>
      <c r="KLV3" s="657"/>
      <c r="KLW3" s="657"/>
      <c r="KLX3" s="657"/>
      <c r="KLY3" s="657"/>
      <c r="KLZ3" s="657"/>
      <c r="KMA3" s="657"/>
      <c r="KMB3" s="657"/>
      <c r="KMC3" s="657"/>
      <c r="KMD3" s="657"/>
      <c r="KME3" s="657"/>
      <c r="KMF3" s="657"/>
      <c r="KMG3" s="657"/>
      <c r="KMH3" s="657"/>
      <c r="KMI3" s="657"/>
      <c r="KMJ3" s="657"/>
      <c r="KMK3" s="657"/>
      <c r="KML3" s="657"/>
      <c r="KMM3" s="657"/>
      <c r="KMN3" s="657"/>
      <c r="KMO3" s="657"/>
      <c r="KMP3" s="657"/>
      <c r="KMQ3" s="657"/>
      <c r="KMR3" s="657"/>
      <c r="KMS3" s="657"/>
      <c r="KMT3" s="657"/>
      <c r="KMU3" s="657"/>
      <c r="KMV3" s="657"/>
      <c r="KMW3" s="657"/>
      <c r="KMX3" s="657"/>
      <c r="KMY3" s="657"/>
      <c r="KMZ3" s="657"/>
      <c r="KNA3" s="657"/>
      <c r="KNB3" s="657"/>
      <c r="KNC3" s="657"/>
      <c r="KND3" s="657"/>
      <c r="KNE3" s="657"/>
      <c r="KNF3" s="657"/>
      <c r="KNG3" s="657"/>
      <c r="KNH3" s="657"/>
      <c r="KNI3" s="657"/>
      <c r="KNJ3" s="657"/>
      <c r="KNK3" s="657"/>
      <c r="KNL3" s="657"/>
      <c r="KNM3" s="657"/>
      <c r="KNN3" s="657"/>
      <c r="KNO3" s="657"/>
      <c r="KNP3" s="657"/>
      <c r="KNQ3" s="657"/>
      <c r="KNR3" s="657"/>
      <c r="KNS3" s="657"/>
      <c r="KNT3" s="657"/>
      <c r="KNU3" s="657"/>
      <c r="KNV3" s="657"/>
      <c r="KNW3" s="657"/>
      <c r="KNX3" s="657"/>
      <c r="KNY3" s="657"/>
      <c r="KNZ3" s="657"/>
      <c r="KOA3" s="657"/>
      <c r="KOB3" s="657"/>
      <c r="KOC3" s="657"/>
      <c r="KOD3" s="657"/>
      <c r="KOE3" s="657"/>
      <c r="KOF3" s="657"/>
      <c r="KOG3" s="657"/>
      <c r="KOH3" s="657"/>
      <c r="KOI3" s="657"/>
      <c r="KOJ3" s="657"/>
      <c r="KOK3" s="657"/>
      <c r="KOL3" s="657"/>
      <c r="KOM3" s="657"/>
      <c r="KON3" s="657"/>
      <c r="KOO3" s="657"/>
      <c r="KOP3" s="657"/>
      <c r="KOQ3" s="657"/>
      <c r="KOR3" s="657"/>
      <c r="KOS3" s="657"/>
      <c r="KOT3" s="657"/>
      <c r="KOU3" s="657"/>
      <c r="KOV3" s="657"/>
      <c r="KOW3" s="657"/>
      <c r="KOX3" s="657"/>
      <c r="KOY3" s="657"/>
      <c r="KOZ3" s="657"/>
      <c r="KPA3" s="657"/>
      <c r="KPB3" s="657"/>
      <c r="KPC3" s="657"/>
      <c r="KPD3" s="657"/>
      <c r="KPE3" s="657"/>
      <c r="KPF3" s="657"/>
      <c r="KPG3" s="657"/>
      <c r="KPH3" s="657"/>
      <c r="KPI3" s="657"/>
      <c r="KPJ3" s="657"/>
      <c r="KPK3" s="657"/>
      <c r="KPL3" s="657"/>
      <c r="KPM3" s="657"/>
      <c r="KPN3" s="657"/>
      <c r="KPO3" s="657"/>
      <c r="KPP3" s="657"/>
      <c r="KPQ3" s="657"/>
      <c r="KPR3" s="657"/>
      <c r="KPS3" s="657"/>
      <c r="KPT3" s="657"/>
      <c r="KPU3" s="657"/>
      <c r="KPV3" s="657"/>
      <c r="KPW3" s="657"/>
      <c r="KPX3" s="657"/>
      <c r="KPY3" s="657"/>
      <c r="KPZ3" s="657"/>
      <c r="KQA3" s="657"/>
      <c r="KQB3" s="657"/>
      <c r="KQC3" s="657"/>
      <c r="KQD3" s="657"/>
      <c r="KQE3" s="657"/>
      <c r="KQF3" s="657"/>
      <c r="KQG3" s="657"/>
      <c r="KQH3" s="657"/>
      <c r="KQI3" s="657"/>
      <c r="KQJ3" s="657"/>
      <c r="KQK3" s="657"/>
      <c r="KQL3" s="657"/>
      <c r="KQM3" s="657"/>
      <c r="KQN3" s="657"/>
      <c r="KQO3" s="657"/>
      <c r="KQP3" s="657"/>
      <c r="KQQ3" s="657"/>
      <c r="KQR3" s="657"/>
      <c r="KQS3" s="657"/>
      <c r="KQT3" s="657"/>
      <c r="KQU3" s="657"/>
      <c r="KQV3" s="657"/>
      <c r="KQW3" s="657"/>
      <c r="KQX3" s="657"/>
      <c r="KQY3" s="657"/>
      <c r="KQZ3" s="657"/>
      <c r="KRA3" s="657"/>
      <c r="KRB3" s="657"/>
      <c r="KRC3" s="657"/>
      <c r="KRD3" s="657"/>
      <c r="KRE3" s="657"/>
      <c r="KRF3" s="657"/>
      <c r="KRG3" s="657"/>
      <c r="KRH3" s="657"/>
      <c r="KRI3" s="657"/>
      <c r="KRJ3" s="657"/>
      <c r="KRK3" s="657"/>
      <c r="KRL3" s="657"/>
      <c r="KRM3" s="657"/>
      <c r="KRN3" s="657"/>
      <c r="KRO3" s="657"/>
      <c r="KRP3" s="657"/>
      <c r="KRQ3" s="657"/>
      <c r="KRR3" s="657"/>
      <c r="KRS3" s="657"/>
      <c r="KRT3" s="657"/>
      <c r="KRU3" s="657"/>
      <c r="KRV3" s="657"/>
      <c r="KRW3" s="657"/>
      <c r="KRX3" s="657"/>
      <c r="KRY3" s="657"/>
      <c r="KRZ3" s="657"/>
      <c r="KSA3" s="657"/>
      <c r="KSB3" s="657"/>
      <c r="KSC3" s="657"/>
      <c r="KSD3" s="657"/>
      <c r="KSE3" s="657"/>
      <c r="KSF3" s="657"/>
      <c r="KSG3" s="657"/>
      <c r="KSH3" s="657"/>
      <c r="KSI3" s="657"/>
      <c r="KSJ3" s="657"/>
      <c r="KSK3" s="657"/>
      <c r="KSL3" s="657"/>
      <c r="KSM3" s="657"/>
      <c r="KSN3" s="657"/>
      <c r="KSO3" s="657"/>
      <c r="KSP3" s="657"/>
      <c r="KSQ3" s="657"/>
      <c r="KSR3" s="657"/>
      <c r="KSS3" s="657"/>
      <c r="KST3" s="657"/>
      <c r="KSU3" s="657"/>
      <c r="KSV3" s="657"/>
      <c r="KSW3" s="657"/>
      <c r="KSX3" s="657"/>
      <c r="KSY3" s="657"/>
      <c r="KSZ3" s="657"/>
      <c r="KTA3" s="657"/>
      <c r="KTB3" s="657"/>
      <c r="KTC3" s="657"/>
      <c r="KTD3" s="657"/>
      <c r="KTE3" s="657"/>
      <c r="KTF3" s="657"/>
      <c r="KTG3" s="657"/>
      <c r="KTH3" s="657"/>
      <c r="KTI3" s="657"/>
      <c r="KTJ3" s="657"/>
      <c r="KTK3" s="657"/>
      <c r="KTL3" s="657"/>
      <c r="KTM3" s="657"/>
      <c r="KTN3" s="657"/>
      <c r="KTO3" s="657"/>
      <c r="KTP3" s="657"/>
      <c r="KTQ3" s="657"/>
      <c r="KTR3" s="657"/>
      <c r="KTS3" s="657"/>
      <c r="KTT3" s="657"/>
      <c r="KTU3" s="657"/>
      <c r="KTV3" s="657"/>
      <c r="KTW3" s="657"/>
      <c r="KTX3" s="657"/>
      <c r="KTY3" s="657"/>
      <c r="KTZ3" s="657"/>
      <c r="KUA3" s="657"/>
      <c r="KUB3" s="657"/>
      <c r="KUC3" s="657"/>
      <c r="KUD3" s="657"/>
      <c r="KUE3" s="657"/>
      <c r="KUF3" s="657"/>
      <c r="KUG3" s="657"/>
      <c r="KUH3" s="657"/>
      <c r="KUI3" s="657"/>
      <c r="KUJ3" s="657"/>
      <c r="KUK3" s="657"/>
      <c r="KUL3" s="657"/>
      <c r="KUM3" s="657"/>
      <c r="KUN3" s="657"/>
      <c r="KUO3" s="657"/>
      <c r="KUP3" s="657"/>
      <c r="KUQ3" s="657"/>
      <c r="KUR3" s="657"/>
      <c r="KUS3" s="657"/>
      <c r="KUT3" s="657"/>
      <c r="KUU3" s="657"/>
      <c r="KUV3" s="657"/>
      <c r="KUW3" s="657"/>
      <c r="KUX3" s="657"/>
      <c r="KUY3" s="657"/>
      <c r="KUZ3" s="657"/>
      <c r="KVA3" s="657"/>
      <c r="KVB3" s="657"/>
      <c r="KVC3" s="657"/>
      <c r="KVD3" s="657"/>
      <c r="KVE3" s="657"/>
      <c r="KVF3" s="657"/>
      <c r="KVG3" s="657"/>
      <c r="KVH3" s="657"/>
      <c r="KVI3" s="657"/>
      <c r="KVJ3" s="657"/>
      <c r="KVK3" s="657"/>
      <c r="KVL3" s="657"/>
      <c r="KVM3" s="657"/>
      <c r="KVN3" s="657"/>
      <c r="KVO3" s="657"/>
      <c r="KVP3" s="657"/>
      <c r="KVQ3" s="657"/>
      <c r="KVR3" s="657"/>
      <c r="KVS3" s="657"/>
      <c r="KVT3" s="657"/>
      <c r="KVU3" s="657"/>
      <c r="KVV3" s="657"/>
      <c r="KVW3" s="657"/>
      <c r="KVX3" s="657"/>
      <c r="KVY3" s="657"/>
      <c r="KVZ3" s="657"/>
      <c r="KWA3" s="657"/>
      <c r="KWB3" s="657"/>
      <c r="KWC3" s="657"/>
      <c r="KWD3" s="657"/>
      <c r="KWE3" s="657"/>
      <c r="KWF3" s="657"/>
      <c r="KWG3" s="657"/>
      <c r="KWH3" s="657"/>
      <c r="KWI3" s="657"/>
      <c r="KWJ3" s="657"/>
      <c r="KWK3" s="657"/>
      <c r="KWL3" s="657"/>
      <c r="KWM3" s="657"/>
      <c r="KWN3" s="657"/>
      <c r="KWO3" s="657"/>
      <c r="KWP3" s="657"/>
      <c r="KWQ3" s="657"/>
      <c r="KWR3" s="657"/>
      <c r="KWS3" s="657"/>
      <c r="KWT3" s="657"/>
      <c r="KWU3" s="657"/>
      <c r="KWV3" s="657"/>
      <c r="KWW3" s="657"/>
      <c r="KWX3" s="657"/>
      <c r="KWY3" s="657"/>
      <c r="KWZ3" s="657"/>
      <c r="KXA3" s="657"/>
      <c r="KXB3" s="657"/>
      <c r="KXC3" s="657"/>
      <c r="KXD3" s="657"/>
      <c r="KXE3" s="657"/>
      <c r="KXF3" s="657"/>
      <c r="KXG3" s="657"/>
      <c r="KXH3" s="657"/>
      <c r="KXI3" s="657"/>
      <c r="KXJ3" s="657"/>
      <c r="KXK3" s="657"/>
      <c r="KXL3" s="657"/>
      <c r="KXM3" s="657"/>
      <c r="KXN3" s="657"/>
      <c r="KXO3" s="657"/>
      <c r="KXP3" s="657"/>
      <c r="KXQ3" s="657"/>
      <c r="KXR3" s="657"/>
      <c r="KXS3" s="657"/>
      <c r="KXT3" s="657"/>
      <c r="KXU3" s="657"/>
      <c r="KXV3" s="657"/>
      <c r="KXW3" s="657"/>
      <c r="KXX3" s="657"/>
      <c r="KXY3" s="657"/>
      <c r="KXZ3" s="657"/>
      <c r="KYA3" s="657"/>
      <c r="KYB3" s="657"/>
      <c r="KYC3" s="657"/>
      <c r="KYD3" s="657"/>
      <c r="KYE3" s="657"/>
      <c r="KYF3" s="657"/>
      <c r="KYG3" s="657"/>
      <c r="KYH3" s="657"/>
      <c r="KYI3" s="657"/>
      <c r="KYJ3" s="657"/>
      <c r="KYK3" s="657"/>
      <c r="KYL3" s="657"/>
      <c r="KYM3" s="657"/>
      <c r="KYN3" s="657"/>
      <c r="KYO3" s="657"/>
      <c r="KYP3" s="657"/>
      <c r="KYQ3" s="657"/>
      <c r="KYR3" s="657"/>
      <c r="KYS3" s="657"/>
      <c r="KYT3" s="657"/>
      <c r="KYU3" s="657"/>
      <c r="KYV3" s="657"/>
      <c r="KYW3" s="657"/>
      <c r="KYX3" s="657"/>
      <c r="KYY3" s="657"/>
      <c r="KYZ3" s="657"/>
      <c r="KZA3" s="657"/>
      <c r="KZB3" s="657"/>
      <c r="KZC3" s="657"/>
      <c r="KZD3" s="657"/>
      <c r="KZE3" s="657"/>
      <c r="KZF3" s="657"/>
      <c r="KZG3" s="657"/>
      <c r="KZH3" s="657"/>
      <c r="KZI3" s="657"/>
      <c r="KZJ3" s="657"/>
      <c r="KZK3" s="657"/>
      <c r="KZL3" s="657"/>
      <c r="KZM3" s="657"/>
      <c r="KZN3" s="657"/>
      <c r="KZO3" s="657"/>
      <c r="KZP3" s="657"/>
      <c r="KZQ3" s="657"/>
      <c r="KZR3" s="657"/>
      <c r="KZS3" s="657"/>
      <c r="KZT3" s="657"/>
      <c r="KZU3" s="657"/>
      <c r="KZV3" s="657"/>
      <c r="KZW3" s="657"/>
      <c r="KZX3" s="657"/>
      <c r="KZY3" s="657"/>
      <c r="KZZ3" s="657"/>
      <c r="LAA3" s="657"/>
      <c r="LAB3" s="657"/>
      <c r="LAC3" s="657"/>
      <c r="LAD3" s="657"/>
      <c r="LAE3" s="657"/>
      <c r="LAF3" s="657"/>
      <c r="LAG3" s="657"/>
      <c r="LAH3" s="657"/>
      <c r="LAI3" s="657"/>
      <c r="LAJ3" s="657"/>
      <c r="LAK3" s="657"/>
      <c r="LAL3" s="657"/>
      <c r="LAM3" s="657"/>
      <c r="LAN3" s="657"/>
      <c r="LAO3" s="657"/>
      <c r="LAP3" s="657"/>
      <c r="LAQ3" s="657"/>
      <c r="LAR3" s="657"/>
      <c r="LAS3" s="657"/>
      <c r="LAT3" s="657"/>
      <c r="LAU3" s="657"/>
      <c r="LAV3" s="657"/>
      <c r="LAW3" s="657"/>
      <c r="LAX3" s="657"/>
      <c r="LAY3" s="657"/>
      <c r="LAZ3" s="657"/>
      <c r="LBA3" s="657"/>
      <c r="LBB3" s="657"/>
      <c r="LBC3" s="657"/>
      <c r="LBD3" s="657"/>
      <c r="LBE3" s="657"/>
      <c r="LBF3" s="657"/>
      <c r="LBG3" s="657"/>
      <c r="LBH3" s="657"/>
      <c r="LBI3" s="657"/>
      <c r="LBJ3" s="657"/>
      <c r="LBK3" s="657"/>
      <c r="LBL3" s="657"/>
      <c r="LBM3" s="657"/>
      <c r="LBN3" s="657"/>
      <c r="LBO3" s="657"/>
      <c r="LBP3" s="657"/>
      <c r="LBQ3" s="657"/>
      <c r="LBR3" s="657"/>
      <c r="LBS3" s="657"/>
      <c r="LBT3" s="657"/>
      <c r="LBU3" s="657"/>
      <c r="LBV3" s="657"/>
      <c r="LBW3" s="657"/>
      <c r="LBX3" s="657"/>
      <c r="LBY3" s="657"/>
      <c r="LBZ3" s="657"/>
      <c r="LCA3" s="657"/>
      <c r="LCB3" s="657"/>
      <c r="LCC3" s="657"/>
      <c r="LCD3" s="657"/>
      <c r="LCE3" s="657"/>
      <c r="LCF3" s="657"/>
      <c r="LCG3" s="657"/>
      <c r="LCH3" s="657"/>
      <c r="LCI3" s="657"/>
      <c r="LCJ3" s="657"/>
      <c r="LCK3" s="657"/>
      <c r="LCL3" s="657"/>
      <c r="LCM3" s="657"/>
      <c r="LCN3" s="657"/>
      <c r="LCO3" s="657"/>
      <c r="LCP3" s="657"/>
      <c r="LCQ3" s="657"/>
      <c r="LCR3" s="657"/>
      <c r="LCS3" s="657"/>
      <c r="LCT3" s="657"/>
      <c r="LCU3" s="657"/>
      <c r="LCV3" s="657"/>
      <c r="LCW3" s="657"/>
      <c r="LCX3" s="657"/>
      <c r="LCY3" s="657"/>
      <c r="LCZ3" s="657"/>
      <c r="LDA3" s="657"/>
      <c r="LDB3" s="657"/>
      <c r="LDC3" s="657"/>
      <c r="LDD3" s="657"/>
      <c r="LDE3" s="657"/>
      <c r="LDF3" s="657"/>
      <c r="LDG3" s="657"/>
      <c r="LDH3" s="657"/>
      <c r="LDI3" s="657"/>
      <c r="LDJ3" s="657"/>
      <c r="LDK3" s="657"/>
      <c r="LDL3" s="657"/>
      <c r="LDM3" s="657"/>
      <c r="LDN3" s="657"/>
      <c r="LDO3" s="657"/>
      <c r="LDP3" s="657"/>
      <c r="LDQ3" s="657"/>
      <c r="LDR3" s="657"/>
      <c r="LDS3" s="657"/>
      <c r="LDT3" s="657"/>
      <c r="LDU3" s="657"/>
      <c r="LDV3" s="657"/>
      <c r="LDW3" s="657"/>
      <c r="LDX3" s="657"/>
      <c r="LDY3" s="657"/>
      <c r="LDZ3" s="657"/>
      <c r="LEA3" s="657"/>
      <c r="LEB3" s="657"/>
      <c r="LEC3" s="657"/>
      <c r="LED3" s="657"/>
      <c r="LEE3" s="657"/>
      <c r="LEF3" s="657"/>
      <c r="LEG3" s="657"/>
      <c r="LEH3" s="657"/>
      <c r="LEI3" s="657"/>
      <c r="LEJ3" s="657"/>
      <c r="LEK3" s="657"/>
      <c r="LEL3" s="657"/>
      <c r="LEM3" s="657"/>
      <c r="LEN3" s="657"/>
      <c r="LEO3" s="657"/>
      <c r="LEP3" s="657"/>
      <c r="LEQ3" s="657"/>
      <c r="LER3" s="657"/>
      <c r="LES3" s="657"/>
      <c r="LET3" s="657"/>
      <c r="LEU3" s="657"/>
      <c r="LEV3" s="657"/>
      <c r="LEW3" s="657"/>
      <c r="LEX3" s="657"/>
      <c r="LEY3" s="657"/>
      <c r="LEZ3" s="657"/>
      <c r="LFA3" s="657"/>
      <c r="LFB3" s="657"/>
      <c r="LFC3" s="657"/>
      <c r="LFD3" s="657"/>
      <c r="LFE3" s="657"/>
      <c r="LFF3" s="657"/>
      <c r="LFG3" s="657"/>
      <c r="LFH3" s="657"/>
      <c r="LFI3" s="657"/>
      <c r="LFJ3" s="657"/>
      <c r="LFK3" s="657"/>
      <c r="LFL3" s="657"/>
      <c r="LFM3" s="657"/>
      <c r="LFN3" s="657"/>
      <c r="LFO3" s="657"/>
      <c r="LFP3" s="657"/>
      <c r="LFQ3" s="657"/>
      <c r="LFR3" s="657"/>
      <c r="LFS3" s="657"/>
      <c r="LFT3" s="657"/>
      <c r="LFU3" s="657"/>
      <c r="LFV3" s="657"/>
      <c r="LFW3" s="657"/>
      <c r="LFX3" s="657"/>
      <c r="LFY3" s="657"/>
      <c r="LFZ3" s="657"/>
      <c r="LGA3" s="657"/>
      <c r="LGB3" s="657"/>
      <c r="LGC3" s="657"/>
      <c r="LGD3" s="657"/>
      <c r="LGE3" s="657"/>
      <c r="LGF3" s="657"/>
      <c r="LGG3" s="657"/>
      <c r="LGH3" s="657"/>
      <c r="LGI3" s="657"/>
      <c r="LGJ3" s="657"/>
      <c r="LGK3" s="657"/>
      <c r="LGL3" s="657"/>
      <c r="LGM3" s="657"/>
      <c r="LGN3" s="657"/>
      <c r="LGO3" s="657"/>
      <c r="LGP3" s="657"/>
      <c r="LGQ3" s="657"/>
      <c r="LGR3" s="657"/>
      <c r="LGS3" s="657"/>
      <c r="LGT3" s="657"/>
      <c r="LGU3" s="657"/>
      <c r="LGV3" s="657"/>
      <c r="LGW3" s="657"/>
      <c r="LGX3" s="657"/>
      <c r="LGY3" s="657"/>
      <c r="LGZ3" s="657"/>
      <c r="LHA3" s="657"/>
      <c r="LHB3" s="657"/>
      <c r="LHC3" s="657"/>
      <c r="LHD3" s="657"/>
      <c r="LHE3" s="657"/>
      <c r="LHF3" s="657"/>
      <c r="LHG3" s="657"/>
      <c r="LHH3" s="657"/>
      <c r="LHI3" s="657"/>
      <c r="LHJ3" s="657"/>
      <c r="LHK3" s="657"/>
      <c r="LHL3" s="657"/>
      <c r="LHM3" s="657"/>
      <c r="LHN3" s="657"/>
      <c r="LHO3" s="657"/>
      <c r="LHP3" s="657"/>
      <c r="LHQ3" s="657"/>
      <c r="LHR3" s="657"/>
      <c r="LHS3" s="657"/>
      <c r="LHT3" s="657"/>
      <c r="LHU3" s="657"/>
      <c r="LHV3" s="657"/>
      <c r="LHW3" s="657"/>
      <c r="LHX3" s="657"/>
      <c r="LHY3" s="657"/>
      <c r="LHZ3" s="657"/>
      <c r="LIA3" s="657"/>
      <c r="LIB3" s="657"/>
      <c r="LIC3" s="657"/>
      <c r="LID3" s="657"/>
      <c r="LIE3" s="657"/>
      <c r="LIF3" s="657"/>
      <c r="LIG3" s="657"/>
      <c r="LIH3" s="657"/>
      <c r="LII3" s="657"/>
      <c r="LIJ3" s="657"/>
      <c r="LIK3" s="657"/>
      <c r="LIL3" s="657"/>
      <c r="LIM3" s="657"/>
      <c r="LIN3" s="657"/>
      <c r="LIO3" s="657"/>
      <c r="LIP3" s="657"/>
      <c r="LIQ3" s="657"/>
      <c r="LIR3" s="657"/>
      <c r="LIS3" s="657"/>
      <c r="LIT3" s="657"/>
      <c r="LIU3" s="657"/>
      <c r="LIV3" s="657"/>
      <c r="LIW3" s="657"/>
      <c r="LIX3" s="657"/>
      <c r="LIY3" s="657"/>
      <c r="LIZ3" s="657"/>
      <c r="LJA3" s="657"/>
      <c r="LJB3" s="657"/>
      <c r="LJC3" s="657"/>
      <c r="LJD3" s="657"/>
      <c r="LJE3" s="657"/>
      <c r="LJF3" s="657"/>
      <c r="LJG3" s="657"/>
      <c r="LJH3" s="657"/>
      <c r="LJI3" s="657"/>
      <c r="LJJ3" s="657"/>
      <c r="LJK3" s="657"/>
      <c r="LJL3" s="657"/>
      <c r="LJM3" s="657"/>
      <c r="LJN3" s="657"/>
      <c r="LJO3" s="657"/>
      <c r="LJP3" s="657"/>
      <c r="LJQ3" s="657"/>
      <c r="LJR3" s="657"/>
      <c r="LJS3" s="657"/>
      <c r="LJT3" s="657"/>
      <c r="LJU3" s="657"/>
      <c r="LJV3" s="657"/>
      <c r="LJW3" s="657"/>
      <c r="LJX3" s="657"/>
      <c r="LJY3" s="657"/>
      <c r="LJZ3" s="657"/>
      <c r="LKA3" s="657"/>
      <c r="LKB3" s="657"/>
      <c r="LKC3" s="657"/>
      <c r="LKD3" s="657"/>
      <c r="LKE3" s="657"/>
      <c r="LKF3" s="657"/>
      <c r="LKG3" s="657"/>
      <c r="LKH3" s="657"/>
      <c r="LKI3" s="657"/>
      <c r="LKJ3" s="657"/>
      <c r="LKK3" s="657"/>
      <c r="LKL3" s="657"/>
      <c r="LKM3" s="657"/>
      <c r="LKN3" s="657"/>
      <c r="LKO3" s="657"/>
      <c r="LKP3" s="657"/>
      <c r="LKQ3" s="657"/>
      <c r="LKR3" s="657"/>
      <c r="LKS3" s="657"/>
      <c r="LKT3" s="657"/>
      <c r="LKU3" s="657"/>
      <c r="LKV3" s="657"/>
      <c r="LKW3" s="657"/>
      <c r="LKX3" s="657"/>
      <c r="LKY3" s="657"/>
      <c r="LKZ3" s="657"/>
      <c r="LLA3" s="657"/>
      <c r="LLB3" s="657"/>
      <c r="LLC3" s="657"/>
      <c r="LLD3" s="657"/>
      <c r="LLE3" s="657"/>
      <c r="LLF3" s="657"/>
      <c r="LLG3" s="657"/>
      <c r="LLH3" s="657"/>
      <c r="LLI3" s="657"/>
      <c r="LLJ3" s="657"/>
      <c r="LLK3" s="657"/>
      <c r="LLL3" s="657"/>
      <c r="LLM3" s="657"/>
      <c r="LLN3" s="657"/>
      <c r="LLO3" s="657"/>
      <c r="LLP3" s="657"/>
      <c r="LLQ3" s="657"/>
      <c r="LLR3" s="657"/>
      <c r="LLS3" s="657"/>
      <c r="LLT3" s="657"/>
      <c r="LLU3" s="657"/>
      <c r="LLV3" s="657"/>
      <c r="LLW3" s="657"/>
      <c r="LLX3" s="657"/>
      <c r="LLY3" s="657"/>
      <c r="LLZ3" s="657"/>
      <c r="LMA3" s="657"/>
      <c r="LMB3" s="657"/>
      <c r="LMC3" s="657"/>
      <c r="LMD3" s="657"/>
      <c r="LME3" s="657"/>
      <c r="LMF3" s="657"/>
      <c r="LMG3" s="657"/>
      <c r="LMH3" s="657"/>
      <c r="LMI3" s="657"/>
      <c r="LMJ3" s="657"/>
      <c r="LMK3" s="657"/>
      <c r="LML3" s="657"/>
      <c r="LMM3" s="657"/>
      <c r="LMN3" s="657"/>
      <c r="LMO3" s="657"/>
      <c r="LMP3" s="657"/>
      <c r="LMQ3" s="657"/>
      <c r="LMR3" s="657"/>
      <c r="LMS3" s="657"/>
      <c r="LMT3" s="657"/>
      <c r="LMU3" s="657"/>
      <c r="LMV3" s="657"/>
      <c r="LMW3" s="657"/>
      <c r="LMX3" s="657"/>
      <c r="LMY3" s="657"/>
      <c r="LMZ3" s="657"/>
      <c r="LNA3" s="657"/>
      <c r="LNB3" s="657"/>
      <c r="LNC3" s="657"/>
      <c r="LND3" s="657"/>
      <c r="LNE3" s="657"/>
      <c r="LNF3" s="657"/>
      <c r="LNG3" s="657"/>
      <c r="LNH3" s="657"/>
      <c r="LNI3" s="657"/>
      <c r="LNJ3" s="657"/>
      <c r="LNK3" s="657"/>
      <c r="LNL3" s="657"/>
      <c r="LNM3" s="657"/>
      <c r="LNN3" s="657"/>
      <c r="LNO3" s="657"/>
      <c r="LNP3" s="657"/>
      <c r="LNQ3" s="657"/>
      <c r="LNR3" s="657"/>
      <c r="LNS3" s="657"/>
      <c r="LNT3" s="657"/>
      <c r="LNU3" s="657"/>
      <c r="LNV3" s="657"/>
      <c r="LNW3" s="657"/>
      <c r="LNX3" s="657"/>
      <c r="LNY3" s="657"/>
      <c r="LNZ3" s="657"/>
      <c r="LOA3" s="657"/>
      <c r="LOB3" s="657"/>
      <c r="LOC3" s="657"/>
      <c r="LOD3" s="657"/>
      <c r="LOE3" s="657"/>
      <c r="LOF3" s="657"/>
      <c r="LOG3" s="657"/>
      <c r="LOH3" s="657"/>
      <c r="LOI3" s="657"/>
      <c r="LOJ3" s="657"/>
      <c r="LOK3" s="657"/>
      <c r="LOL3" s="657"/>
      <c r="LOM3" s="657"/>
      <c r="LON3" s="657"/>
      <c r="LOO3" s="657"/>
      <c r="LOP3" s="657"/>
      <c r="LOQ3" s="657"/>
      <c r="LOR3" s="657"/>
      <c r="LOS3" s="657"/>
      <c r="LOT3" s="657"/>
      <c r="LOU3" s="657"/>
      <c r="LOV3" s="657"/>
      <c r="LOW3" s="657"/>
      <c r="LOX3" s="657"/>
      <c r="LOY3" s="657"/>
      <c r="LOZ3" s="657"/>
      <c r="LPA3" s="657"/>
      <c r="LPB3" s="657"/>
      <c r="LPC3" s="657"/>
      <c r="LPD3" s="657"/>
      <c r="LPE3" s="657"/>
      <c r="LPF3" s="657"/>
      <c r="LPG3" s="657"/>
      <c r="LPH3" s="657"/>
      <c r="LPI3" s="657"/>
      <c r="LPJ3" s="657"/>
      <c r="LPK3" s="657"/>
      <c r="LPL3" s="657"/>
      <c r="LPM3" s="657"/>
      <c r="LPN3" s="657"/>
      <c r="LPO3" s="657"/>
      <c r="LPP3" s="657"/>
      <c r="LPQ3" s="657"/>
      <c r="LPR3" s="657"/>
      <c r="LPS3" s="657"/>
      <c r="LPT3" s="657"/>
      <c r="LPU3" s="657"/>
      <c r="LPV3" s="657"/>
      <c r="LPW3" s="657"/>
      <c r="LPX3" s="657"/>
      <c r="LPY3" s="657"/>
      <c r="LPZ3" s="657"/>
      <c r="LQA3" s="657"/>
      <c r="LQB3" s="657"/>
      <c r="LQC3" s="657"/>
      <c r="LQD3" s="657"/>
      <c r="LQE3" s="657"/>
      <c r="LQF3" s="657"/>
      <c r="LQG3" s="657"/>
      <c r="LQH3" s="657"/>
      <c r="LQI3" s="657"/>
      <c r="LQJ3" s="657"/>
      <c r="LQK3" s="657"/>
      <c r="LQL3" s="657"/>
      <c r="LQM3" s="657"/>
      <c r="LQN3" s="657"/>
      <c r="LQO3" s="657"/>
      <c r="LQP3" s="657"/>
      <c r="LQQ3" s="657"/>
      <c r="LQR3" s="657"/>
      <c r="LQS3" s="657"/>
      <c r="LQT3" s="657"/>
      <c r="LQU3" s="657"/>
      <c r="LQV3" s="657"/>
      <c r="LQW3" s="657"/>
      <c r="LQX3" s="657"/>
      <c r="LQY3" s="657"/>
      <c r="LQZ3" s="657"/>
      <c r="LRA3" s="657"/>
      <c r="LRB3" s="657"/>
      <c r="LRC3" s="657"/>
      <c r="LRD3" s="657"/>
      <c r="LRE3" s="657"/>
      <c r="LRF3" s="657"/>
      <c r="LRG3" s="657"/>
      <c r="LRH3" s="657"/>
      <c r="LRI3" s="657"/>
      <c r="LRJ3" s="657"/>
      <c r="LRK3" s="657"/>
      <c r="LRL3" s="657"/>
      <c r="LRM3" s="657"/>
      <c r="LRN3" s="657"/>
      <c r="LRO3" s="657"/>
      <c r="LRP3" s="657"/>
      <c r="LRQ3" s="657"/>
      <c r="LRR3" s="657"/>
      <c r="LRS3" s="657"/>
      <c r="LRT3" s="657"/>
      <c r="LRU3" s="657"/>
      <c r="LRV3" s="657"/>
      <c r="LRW3" s="657"/>
      <c r="LRX3" s="657"/>
      <c r="LRY3" s="657"/>
      <c r="LRZ3" s="657"/>
      <c r="LSA3" s="657"/>
      <c r="LSB3" s="657"/>
      <c r="LSC3" s="657"/>
      <c r="LSD3" s="657"/>
      <c r="LSE3" s="657"/>
      <c r="LSF3" s="657"/>
      <c r="LSG3" s="657"/>
      <c r="LSH3" s="657"/>
      <c r="LSI3" s="657"/>
      <c r="LSJ3" s="657"/>
      <c r="LSK3" s="657"/>
      <c r="LSL3" s="657"/>
      <c r="LSM3" s="657"/>
      <c r="LSN3" s="657"/>
      <c r="LSO3" s="657"/>
      <c r="LSP3" s="657"/>
      <c r="LSQ3" s="657"/>
      <c r="LSR3" s="657"/>
      <c r="LSS3" s="657"/>
      <c r="LST3" s="657"/>
      <c r="LSU3" s="657"/>
      <c r="LSV3" s="657"/>
      <c r="LSW3" s="657"/>
      <c r="LSX3" s="657"/>
      <c r="LSY3" s="657"/>
      <c r="LSZ3" s="657"/>
      <c r="LTA3" s="657"/>
      <c r="LTB3" s="657"/>
      <c r="LTC3" s="657"/>
      <c r="LTD3" s="657"/>
      <c r="LTE3" s="657"/>
      <c r="LTF3" s="657"/>
      <c r="LTG3" s="657"/>
      <c r="LTH3" s="657"/>
      <c r="LTI3" s="657"/>
      <c r="LTJ3" s="657"/>
      <c r="LTK3" s="657"/>
      <c r="LTL3" s="657"/>
      <c r="LTM3" s="657"/>
      <c r="LTN3" s="657"/>
      <c r="LTO3" s="657"/>
      <c r="LTP3" s="657"/>
      <c r="LTQ3" s="657"/>
      <c r="LTR3" s="657"/>
      <c r="LTS3" s="657"/>
      <c r="LTT3" s="657"/>
      <c r="LTU3" s="657"/>
      <c r="LTV3" s="657"/>
      <c r="LTW3" s="657"/>
      <c r="LTX3" s="657"/>
      <c r="LTY3" s="657"/>
      <c r="LTZ3" s="657"/>
      <c r="LUA3" s="657"/>
      <c r="LUB3" s="657"/>
      <c r="LUC3" s="657"/>
      <c r="LUD3" s="657"/>
      <c r="LUE3" s="657"/>
      <c r="LUF3" s="657"/>
      <c r="LUG3" s="657"/>
      <c r="LUH3" s="657"/>
      <c r="LUI3" s="657"/>
      <c r="LUJ3" s="657"/>
      <c r="LUK3" s="657"/>
      <c r="LUL3" s="657"/>
      <c r="LUM3" s="657"/>
      <c r="LUN3" s="657"/>
      <c r="LUO3" s="657"/>
      <c r="LUP3" s="657"/>
      <c r="LUQ3" s="657"/>
      <c r="LUR3" s="657"/>
      <c r="LUS3" s="657"/>
      <c r="LUT3" s="657"/>
      <c r="LUU3" s="657"/>
      <c r="LUV3" s="657"/>
      <c r="LUW3" s="657"/>
      <c r="LUX3" s="657"/>
      <c r="LUY3" s="657"/>
      <c r="LUZ3" s="657"/>
      <c r="LVA3" s="657"/>
      <c r="LVB3" s="657"/>
      <c r="LVC3" s="657"/>
      <c r="LVD3" s="657"/>
      <c r="LVE3" s="657"/>
      <c r="LVF3" s="657"/>
      <c r="LVG3" s="657"/>
      <c r="LVH3" s="657"/>
      <c r="LVI3" s="657"/>
      <c r="LVJ3" s="657"/>
      <c r="LVK3" s="657"/>
      <c r="LVL3" s="657"/>
      <c r="LVM3" s="657"/>
      <c r="LVN3" s="657"/>
      <c r="LVO3" s="657"/>
      <c r="LVP3" s="657"/>
      <c r="LVQ3" s="657"/>
      <c r="LVR3" s="657"/>
      <c r="LVS3" s="657"/>
      <c r="LVT3" s="657"/>
      <c r="LVU3" s="657"/>
      <c r="LVV3" s="657"/>
      <c r="LVW3" s="657"/>
      <c r="LVX3" s="657"/>
      <c r="LVY3" s="657"/>
      <c r="LVZ3" s="657"/>
      <c r="LWA3" s="657"/>
      <c r="LWB3" s="657"/>
      <c r="LWC3" s="657"/>
      <c r="LWD3" s="657"/>
      <c r="LWE3" s="657"/>
      <c r="LWF3" s="657"/>
      <c r="LWG3" s="657"/>
      <c r="LWH3" s="657"/>
      <c r="LWI3" s="657"/>
      <c r="LWJ3" s="657"/>
      <c r="LWK3" s="657"/>
      <c r="LWL3" s="657"/>
      <c r="LWM3" s="657"/>
      <c r="LWN3" s="657"/>
      <c r="LWO3" s="657"/>
      <c r="LWP3" s="657"/>
      <c r="LWQ3" s="657"/>
      <c r="LWR3" s="657"/>
      <c r="LWS3" s="657"/>
      <c r="LWT3" s="657"/>
      <c r="LWU3" s="657"/>
      <c r="LWV3" s="657"/>
      <c r="LWW3" s="657"/>
      <c r="LWX3" s="657"/>
      <c r="LWY3" s="657"/>
      <c r="LWZ3" s="657"/>
      <c r="LXA3" s="657"/>
      <c r="LXB3" s="657"/>
      <c r="LXC3" s="657"/>
      <c r="LXD3" s="657"/>
      <c r="LXE3" s="657"/>
      <c r="LXF3" s="657"/>
      <c r="LXG3" s="657"/>
      <c r="LXH3" s="657"/>
      <c r="LXI3" s="657"/>
      <c r="LXJ3" s="657"/>
      <c r="LXK3" s="657"/>
      <c r="LXL3" s="657"/>
      <c r="LXM3" s="657"/>
      <c r="LXN3" s="657"/>
      <c r="LXO3" s="657"/>
      <c r="LXP3" s="657"/>
      <c r="LXQ3" s="657"/>
      <c r="LXR3" s="657"/>
      <c r="LXS3" s="657"/>
      <c r="LXT3" s="657"/>
      <c r="LXU3" s="657"/>
      <c r="LXV3" s="657"/>
      <c r="LXW3" s="657"/>
      <c r="LXX3" s="657"/>
      <c r="LXY3" s="657"/>
      <c r="LXZ3" s="657"/>
      <c r="LYA3" s="657"/>
      <c r="LYB3" s="657"/>
      <c r="LYC3" s="657"/>
      <c r="LYD3" s="657"/>
      <c r="LYE3" s="657"/>
      <c r="LYF3" s="657"/>
      <c r="LYG3" s="657"/>
      <c r="LYH3" s="657"/>
      <c r="LYI3" s="657"/>
      <c r="LYJ3" s="657"/>
      <c r="LYK3" s="657"/>
      <c r="LYL3" s="657"/>
      <c r="LYM3" s="657"/>
      <c r="LYN3" s="657"/>
      <c r="LYO3" s="657"/>
      <c r="LYP3" s="657"/>
      <c r="LYQ3" s="657"/>
      <c r="LYR3" s="657"/>
      <c r="LYS3" s="657"/>
      <c r="LYT3" s="657"/>
      <c r="LYU3" s="657"/>
      <c r="LYV3" s="657"/>
      <c r="LYW3" s="657"/>
      <c r="LYX3" s="657"/>
      <c r="LYY3" s="657"/>
      <c r="LYZ3" s="657"/>
      <c r="LZA3" s="657"/>
      <c r="LZB3" s="657"/>
      <c r="LZC3" s="657"/>
      <c r="LZD3" s="657"/>
      <c r="LZE3" s="657"/>
      <c r="LZF3" s="657"/>
      <c r="LZG3" s="657"/>
      <c r="LZH3" s="657"/>
      <c r="LZI3" s="657"/>
      <c r="LZJ3" s="657"/>
      <c r="LZK3" s="657"/>
      <c r="LZL3" s="657"/>
      <c r="LZM3" s="657"/>
      <c r="LZN3" s="657"/>
      <c r="LZO3" s="657"/>
      <c r="LZP3" s="657"/>
      <c r="LZQ3" s="657"/>
      <c r="LZR3" s="657"/>
      <c r="LZS3" s="657"/>
      <c r="LZT3" s="657"/>
      <c r="LZU3" s="657"/>
      <c r="LZV3" s="657"/>
      <c r="LZW3" s="657"/>
      <c r="LZX3" s="657"/>
      <c r="LZY3" s="657"/>
      <c r="LZZ3" s="657"/>
      <c r="MAA3" s="657"/>
      <c r="MAB3" s="657"/>
      <c r="MAC3" s="657"/>
      <c r="MAD3" s="657"/>
      <c r="MAE3" s="657"/>
      <c r="MAF3" s="657"/>
      <c r="MAG3" s="657"/>
      <c r="MAH3" s="657"/>
      <c r="MAI3" s="657"/>
      <c r="MAJ3" s="657"/>
      <c r="MAK3" s="657"/>
      <c r="MAL3" s="657"/>
      <c r="MAM3" s="657"/>
      <c r="MAN3" s="657"/>
      <c r="MAO3" s="657"/>
      <c r="MAP3" s="657"/>
      <c r="MAQ3" s="657"/>
      <c r="MAR3" s="657"/>
      <c r="MAS3" s="657"/>
      <c r="MAT3" s="657"/>
      <c r="MAU3" s="657"/>
      <c r="MAV3" s="657"/>
      <c r="MAW3" s="657"/>
      <c r="MAX3" s="657"/>
      <c r="MAY3" s="657"/>
      <c r="MAZ3" s="657"/>
      <c r="MBA3" s="657"/>
      <c r="MBB3" s="657"/>
      <c r="MBC3" s="657"/>
      <c r="MBD3" s="657"/>
      <c r="MBE3" s="657"/>
      <c r="MBF3" s="657"/>
      <c r="MBG3" s="657"/>
      <c r="MBH3" s="657"/>
      <c r="MBI3" s="657"/>
      <c r="MBJ3" s="657"/>
      <c r="MBK3" s="657"/>
      <c r="MBL3" s="657"/>
      <c r="MBM3" s="657"/>
      <c r="MBN3" s="657"/>
      <c r="MBO3" s="657"/>
      <c r="MBP3" s="657"/>
      <c r="MBQ3" s="657"/>
      <c r="MBR3" s="657"/>
      <c r="MBS3" s="657"/>
      <c r="MBT3" s="657"/>
      <c r="MBU3" s="657"/>
      <c r="MBV3" s="657"/>
      <c r="MBW3" s="657"/>
      <c r="MBX3" s="657"/>
      <c r="MBY3" s="657"/>
      <c r="MBZ3" s="657"/>
      <c r="MCA3" s="657"/>
      <c r="MCB3" s="657"/>
      <c r="MCC3" s="657"/>
      <c r="MCD3" s="657"/>
      <c r="MCE3" s="657"/>
      <c r="MCF3" s="657"/>
      <c r="MCG3" s="657"/>
      <c r="MCH3" s="657"/>
      <c r="MCI3" s="657"/>
      <c r="MCJ3" s="657"/>
      <c r="MCK3" s="657"/>
      <c r="MCL3" s="657"/>
      <c r="MCM3" s="657"/>
      <c r="MCN3" s="657"/>
      <c r="MCO3" s="657"/>
      <c r="MCP3" s="657"/>
      <c r="MCQ3" s="657"/>
      <c r="MCR3" s="657"/>
      <c r="MCS3" s="657"/>
      <c r="MCT3" s="657"/>
      <c r="MCU3" s="657"/>
      <c r="MCV3" s="657"/>
      <c r="MCW3" s="657"/>
      <c r="MCX3" s="657"/>
      <c r="MCY3" s="657"/>
      <c r="MCZ3" s="657"/>
      <c r="MDA3" s="657"/>
      <c r="MDB3" s="657"/>
      <c r="MDC3" s="657"/>
      <c r="MDD3" s="657"/>
      <c r="MDE3" s="657"/>
      <c r="MDF3" s="657"/>
      <c r="MDG3" s="657"/>
      <c r="MDH3" s="657"/>
      <c r="MDI3" s="657"/>
      <c r="MDJ3" s="657"/>
      <c r="MDK3" s="657"/>
      <c r="MDL3" s="657"/>
      <c r="MDM3" s="657"/>
      <c r="MDN3" s="657"/>
      <c r="MDO3" s="657"/>
      <c r="MDP3" s="657"/>
      <c r="MDQ3" s="657"/>
      <c r="MDR3" s="657"/>
      <c r="MDS3" s="657"/>
      <c r="MDT3" s="657"/>
      <c r="MDU3" s="657"/>
      <c r="MDV3" s="657"/>
      <c r="MDW3" s="657"/>
      <c r="MDX3" s="657"/>
      <c r="MDY3" s="657"/>
      <c r="MDZ3" s="657"/>
      <c r="MEA3" s="657"/>
      <c r="MEB3" s="657"/>
      <c r="MEC3" s="657"/>
      <c r="MED3" s="657"/>
      <c r="MEE3" s="657"/>
      <c r="MEF3" s="657"/>
      <c r="MEG3" s="657"/>
      <c r="MEH3" s="657"/>
      <c r="MEI3" s="657"/>
      <c r="MEJ3" s="657"/>
      <c r="MEK3" s="657"/>
      <c r="MEL3" s="657"/>
      <c r="MEM3" s="657"/>
      <c r="MEN3" s="657"/>
      <c r="MEO3" s="657"/>
      <c r="MEP3" s="657"/>
      <c r="MEQ3" s="657"/>
      <c r="MER3" s="657"/>
      <c r="MES3" s="657"/>
      <c r="MET3" s="657"/>
      <c r="MEU3" s="657"/>
      <c r="MEV3" s="657"/>
      <c r="MEW3" s="657"/>
      <c r="MEX3" s="657"/>
      <c r="MEY3" s="657"/>
      <c r="MEZ3" s="657"/>
      <c r="MFA3" s="657"/>
      <c r="MFB3" s="657"/>
      <c r="MFC3" s="657"/>
      <c r="MFD3" s="657"/>
      <c r="MFE3" s="657"/>
      <c r="MFF3" s="657"/>
      <c r="MFG3" s="657"/>
      <c r="MFH3" s="657"/>
      <c r="MFI3" s="657"/>
      <c r="MFJ3" s="657"/>
      <c r="MFK3" s="657"/>
      <c r="MFL3" s="657"/>
      <c r="MFM3" s="657"/>
      <c r="MFN3" s="657"/>
      <c r="MFO3" s="657"/>
      <c r="MFP3" s="657"/>
      <c r="MFQ3" s="657"/>
      <c r="MFR3" s="657"/>
      <c r="MFS3" s="657"/>
      <c r="MFT3" s="657"/>
      <c r="MFU3" s="657"/>
      <c r="MFV3" s="657"/>
      <c r="MFW3" s="657"/>
      <c r="MFX3" s="657"/>
      <c r="MFY3" s="657"/>
      <c r="MFZ3" s="657"/>
      <c r="MGA3" s="657"/>
      <c r="MGB3" s="657"/>
      <c r="MGC3" s="657"/>
      <c r="MGD3" s="657"/>
      <c r="MGE3" s="657"/>
      <c r="MGF3" s="657"/>
      <c r="MGG3" s="657"/>
      <c r="MGH3" s="657"/>
      <c r="MGI3" s="657"/>
      <c r="MGJ3" s="657"/>
      <c r="MGK3" s="657"/>
      <c r="MGL3" s="657"/>
      <c r="MGM3" s="657"/>
      <c r="MGN3" s="657"/>
      <c r="MGO3" s="657"/>
      <c r="MGP3" s="657"/>
      <c r="MGQ3" s="657"/>
      <c r="MGR3" s="657"/>
      <c r="MGS3" s="657"/>
      <c r="MGT3" s="657"/>
      <c r="MGU3" s="657"/>
      <c r="MGV3" s="657"/>
      <c r="MGW3" s="657"/>
      <c r="MGX3" s="657"/>
      <c r="MGY3" s="657"/>
      <c r="MGZ3" s="657"/>
      <c r="MHA3" s="657"/>
      <c r="MHB3" s="657"/>
      <c r="MHC3" s="657"/>
      <c r="MHD3" s="657"/>
      <c r="MHE3" s="657"/>
      <c r="MHF3" s="657"/>
      <c r="MHG3" s="657"/>
      <c r="MHH3" s="657"/>
      <c r="MHI3" s="657"/>
      <c r="MHJ3" s="657"/>
      <c r="MHK3" s="657"/>
      <c r="MHL3" s="657"/>
      <c r="MHM3" s="657"/>
      <c r="MHN3" s="657"/>
      <c r="MHO3" s="657"/>
      <c r="MHP3" s="657"/>
      <c r="MHQ3" s="657"/>
      <c r="MHR3" s="657"/>
      <c r="MHS3" s="657"/>
      <c r="MHT3" s="657"/>
      <c r="MHU3" s="657"/>
      <c r="MHV3" s="657"/>
      <c r="MHW3" s="657"/>
      <c r="MHX3" s="657"/>
      <c r="MHY3" s="657"/>
      <c r="MHZ3" s="657"/>
      <c r="MIA3" s="657"/>
      <c r="MIB3" s="657"/>
      <c r="MIC3" s="657"/>
      <c r="MID3" s="657"/>
      <c r="MIE3" s="657"/>
      <c r="MIF3" s="657"/>
      <c r="MIG3" s="657"/>
      <c r="MIH3" s="657"/>
      <c r="MII3" s="657"/>
      <c r="MIJ3" s="657"/>
      <c r="MIK3" s="657"/>
      <c r="MIL3" s="657"/>
      <c r="MIM3" s="657"/>
      <c r="MIN3" s="657"/>
      <c r="MIO3" s="657"/>
      <c r="MIP3" s="657"/>
      <c r="MIQ3" s="657"/>
      <c r="MIR3" s="657"/>
      <c r="MIS3" s="657"/>
      <c r="MIT3" s="657"/>
      <c r="MIU3" s="657"/>
      <c r="MIV3" s="657"/>
      <c r="MIW3" s="657"/>
      <c r="MIX3" s="657"/>
      <c r="MIY3" s="657"/>
      <c r="MIZ3" s="657"/>
      <c r="MJA3" s="657"/>
      <c r="MJB3" s="657"/>
      <c r="MJC3" s="657"/>
      <c r="MJD3" s="657"/>
      <c r="MJE3" s="657"/>
      <c r="MJF3" s="657"/>
      <c r="MJG3" s="657"/>
      <c r="MJH3" s="657"/>
      <c r="MJI3" s="657"/>
      <c r="MJJ3" s="657"/>
      <c r="MJK3" s="657"/>
      <c r="MJL3" s="657"/>
      <c r="MJM3" s="657"/>
      <c r="MJN3" s="657"/>
      <c r="MJO3" s="657"/>
      <c r="MJP3" s="657"/>
      <c r="MJQ3" s="657"/>
      <c r="MJR3" s="657"/>
      <c r="MJS3" s="657"/>
      <c r="MJT3" s="657"/>
      <c r="MJU3" s="657"/>
      <c r="MJV3" s="657"/>
      <c r="MJW3" s="657"/>
      <c r="MJX3" s="657"/>
      <c r="MJY3" s="657"/>
      <c r="MJZ3" s="657"/>
      <c r="MKA3" s="657"/>
      <c r="MKB3" s="657"/>
      <c r="MKC3" s="657"/>
      <c r="MKD3" s="657"/>
      <c r="MKE3" s="657"/>
      <c r="MKF3" s="657"/>
      <c r="MKG3" s="657"/>
      <c r="MKH3" s="657"/>
      <c r="MKI3" s="657"/>
      <c r="MKJ3" s="657"/>
      <c r="MKK3" s="657"/>
      <c r="MKL3" s="657"/>
      <c r="MKM3" s="657"/>
      <c r="MKN3" s="657"/>
      <c r="MKO3" s="657"/>
      <c r="MKP3" s="657"/>
      <c r="MKQ3" s="657"/>
      <c r="MKR3" s="657"/>
      <c r="MKS3" s="657"/>
      <c r="MKT3" s="657"/>
      <c r="MKU3" s="657"/>
      <c r="MKV3" s="657"/>
      <c r="MKW3" s="657"/>
      <c r="MKX3" s="657"/>
      <c r="MKY3" s="657"/>
      <c r="MKZ3" s="657"/>
      <c r="MLA3" s="657"/>
      <c r="MLB3" s="657"/>
      <c r="MLC3" s="657"/>
      <c r="MLD3" s="657"/>
      <c r="MLE3" s="657"/>
      <c r="MLF3" s="657"/>
      <c r="MLG3" s="657"/>
      <c r="MLH3" s="657"/>
      <c r="MLI3" s="657"/>
      <c r="MLJ3" s="657"/>
      <c r="MLK3" s="657"/>
      <c r="MLL3" s="657"/>
      <c r="MLM3" s="657"/>
      <c r="MLN3" s="657"/>
      <c r="MLO3" s="657"/>
      <c r="MLP3" s="657"/>
      <c r="MLQ3" s="657"/>
      <c r="MLR3" s="657"/>
      <c r="MLS3" s="657"/>
      <c r="MLT3" s="657"/>
      <c r="MLU3" s="657"/>
      <c r="MLV3" s="657"/>
      <c r="MLW3" s="657"/>
      <c r="MLX3" s="657"/>
      <c r="MLY3" s="657"/>
      <c r="MLZ3" s="657"/>
      <c r="MMA3" s="657"/>
      <c r="MMB3" s="657"/>
      <c r="MMC3" s="657"/>
      <c r="MMD3" s="657"/>
      <c r="MME3" s="657"/>
      <c r="MMF3" s="657"/>
      <c r="MMG3" s="657"/>
      <c r="MMH3" s="657"/>
      <c r="MMI3" s="657"/>
      <c r="MMJ3" s="657"/>
      <c r="MMK3" s="657"/>
      <c r="MML3" s="657"/>
      <c r="MMM3" s="657"/>
      <c r="MMN3" s="657"/>
      <c r="MMO3" s="657"/>
      <c r="MMP3" s="657"/>
      <c r="MMQ3" s="657"/>
      <c r="MMR3" s="657"/>
      <c r="MMS3" s="657"/>
      <c r="MMT3" s="657"/>
      <c r="MMU3" s="657"/>
      <c r="MMV3" s="657"/>
      <c r="MMW3" s="657"/>
      <c r="MMX3" s="657"/>
      <c r="MMY3" s="657"/>
      <c r="MMZ3" s="657"/>
      <c r="MNA3" s="657"/>
      <c r="MNB3" s="657"/>
      <c r="MNC3" s="657"/>
      <c r="MND3" s="657"/>
      <c r="MNE3" s="657"/>
      <c r="MNF3" s="657"/>
      <c r="MNG3" s="657"/>
      <c r="MNH3" s="657"/>
      <c r="MNI3" s="657"/>
      <c r="MNJ3" s="657"/>
      <c r="MNK3" s="657"/>
      <c r="MNL3" s="657"/>
      <c r="MNM3" s="657"/>
      <c r="MNN3" s="657"/>
      <c r="MNO3" s="657"/>
      <c r="MNP3" s="657"/>
      <c r="MNQ3" s="657"/>
      <c r="MNR3" s="657"/>
      <c r="MNS3" s="657"/>
      <c r="MNT3" s="657"/>
      <c r="MNU3" s="657"/>
      <c r="MNV3" s="657"/>
      <c r="MNW3" s="657"/>
      <c r="MNX3" s="657"/>
      <c r="MNY3" s="657"/>
      <c r="MNZ3" s="657"/>
      <c r="MOA3" s="657"/>
      <c r="MOB3" s="657"/>
      <c r="MOC3" s="657"/>
      <c r="MOD3" s="657"/>
      <c r="MOE3" s="657"/>
      <c r="MOF3" s="657"/>
      <c r="MOG3" s="657"/>
      <c r="MOH3" s="657"/>
      <c r="MOI3" s="657"/>
      <c r="MOJ3" s="657"/>
      <c r="MOK3" s="657"/>
      <c r="MOL3" s="657"/>
      <c r="MOM3" s="657"/>
      <c r="MON3" s="657"/>
      <c r="MOO3" s="657"/>
      <c r="MOP3" s="657"/>
      <c r="MOQ3" s="657"/>
      <c r="MOR3" s="657"/>
      <c r="MOS3" s="657"/>
      <c r="MOT3" s="657"/>
      <c r="MOU3" s="657"/>
      <c r="MOV3" s="657"/>
      <c r="MOW3" s="657"/>
      <c r="MOX3" s="657"/>
      <c r="MOY3" s="657"/>
      <c r="MOZ3" s="657"/>
      <c r="MPA3" s="657"/>
      <c r="MPB3" s="657"/>
      <c r="MPC3" s="657"/>
      <c r="MPD3" s="657"/>
      <c r="MPE3" s="657"/>
      <c r="MPF3" s="657"/>
      <c r="MPG3" s="657"/>
      <c r="MPH3" s="657"/>
      <c r="MPI3" s="657"/>
      <c r="MPJ3" s="657"/>
      <c r="MPK3" s="657"/>
      <c r="MPL3" s="657"/>
      <c r="MPM3" s="657"/>
      <c r="MPN3" s="657"/>
      <c r="MPO3" s="657"/>
      <c r="MPP3" s="657"/>
      <c r="MPQ3" s="657"/>
      <c r="MPR3" s="657"/>
      <c r="MPS3" s="657"/>
      <c r="MPT3" s="657"/>
      <c r="MPU3" s="657"/>
      <c r="MPV3" s="657"/>
      <c r="MPW3" s="657"/>
      <c r="MPX3" s="657"/>
      <c r="MPY3" s="657"/>
      <c r="MPZ3" s="657"/>
      <c r="MQA3" s="657"/>
      <c r="MQB3" s="657"/>
      <c r="MQC3" s="657"/>
      <c r="MQD3" s="657"/>
      <c r="MQE3" s="657"/>
      <c r="MQF3" s="657"/>
      <c r="MQG3" s="657"/>
      <c r="MQH3" s="657"/>
      <c r="MQI3" s="657"/>
      <c r="MQJ3" s="657"/>
      <c r="MQK3" s="657"/>
      <c r="MQL3" s="657"/>
      <c r="MQM3" s="657"/>
      <c r="MQN3" s="657"/>
      <c r="MQO3" s="657"/>
      <c r="MQP3" s="657"/>
      <c r="MQQ3" s="657"/>
      <c r="MQR3" s="657"/>
      <c r="MQS3" s="657"/>
      <c r="MQT3" s="657"/>
      <c r="MQU3" s="657"/>
      <c r="MQV3" s="657"/>
      <c r="MQW3" s="657"/>
      <c r="MQX3" s="657"/>
      <c r="MQY3" s="657"/>
      <c r="MQZ3" s="657"/>
      <c r="MRA3" s="657"/>
      <c r="MRB3" s="657"/>
      <c r="MRC3" s="657"/>
      <c r="MRD3" s="657"/>
      <c r="MRE3" s="657"/>
      <c r="MRF3" s="657"/>
      <c r="MRG3" s="657"/>
      <c r="MRH3" s="657"/>
      <c r="MRI3" s="657"/>
      <c r="MRJ3" s="657"/>
      <c r="MRK3" s="657"/>
      <c r="MRL3" s="657"/>
      <c r="MRM3" s="657"/>
      <c r="MRN3" s="657"/>
      <c r="MRO3" s="657"/>
      <c r="MRP3" s="657"/>
      <c r="MRQ3" s="657"/>
      <c r="MRR3" s="657"/>
      <c r="MRS3" s="657"/>
      <c r="MRT3" s="657"/>
      <c r="MRU3" s="657"/>
      <c r="MRV3" s="657"/>
      <c r="MRW3" s="657"/>
      <c r="MRX3" s="657"/>
      <c r="MRY3" s="657"/>
      <c r="MRZ3" s="657"/>
      <c r="MSA3" s="657"/>
      <c r="MSB3" s="657"/>
      <c r="MSC3" s="657"/>
      <c r="MSD3" s="657"/>
      <c r="MSE3" s="657"/>
      <c r="MSF3" s="657"/>
      <c r="MSG3" s="657"/>
      <c r="MSH3" s="657"/>
      <c r="MSI3" s="657"/>
      <c r="MSJ3" s="657"/>
      <c r="MSK3" s="657"/>
      <c r="MSL3" s="657"/>
      <c r="MSM3" s="657"/>
      <c r="MSN3" s="657"/>
      <c r="MSO3" s="657"/>
      <c r="MSP3" s="657"/>
      <c r="MSQ3" s="657"/>
      <c r="MSR3" s="657"/>
      <c r="MSS3" s="657"/>
      <c r="MST3" s="657"/>
      <c r="MSU3" s="657"/>
      <c r="MSV3" s="657"/>
      <c r="MSW3" s="657"/>
      <c r="MSX3" s="657"/>
      <c r="MSY3" s="657"/>
      <c r="MSZ3" s="657"/>
      <c r="MTA3" s="657"/>
      <c r="MTB3" s="657"/>
      <c r="MTC3" s="657"/>
      <c r="MTD3" s="657"/>
      <c r="MTE3" s="657"/>
      <c r="MTF3" s="657"/>
      <c r="MTG3" s="657"/>
      <c r="MTH3" s="657"/>
      <c r="MTI3" s="657"/>
      <c r="MTJ3" s="657"/>
      <c r="MTK3" s="657"/>
      <c r="MTL3" s="657"/>
      <c r="MTM3" s="657"/>
      <c r="MTN3" s="657"/>
      <c r="MTO3" s="657"/>
      <c r="MTP3" s="657"/>
      <c r="MTQ3" s="657"/>
      <c r="MTR3" s="657"/>
      <c r="MTS3" s="657"/>
      <c r="MTT3" s="657"/>
      <c r="MTU3" s="657"/>
      <c r="MTV3" s="657"/>
      <c r="MTW3" s="657"/>
      <c r="MTX3" s="657"/>
      <c r="MTY3" s="657"/>
      <c r="MTZ3" s="657"/>
      <c r="MUA3" s="657"/>
      <c r="MUB3" s="657"/>
      <c r="MUC3" s="657"/>
      <c r="MUD3" s="657"/>
      <c r="MUE3" s="657"/>
      <c r="MUF3" s="657"/>
      <c r="MUG3" s="657"/>
      <c r="MUH3" s="657"/>
      <c r="MUI3" s="657"/>
      <c r="MUJ3" s="657"/>
      <c r="MUK3" s="657"/>
      <c r="MUL3" s="657"/>
      <c r="MUM3" s="657"/>
      <c r="MUN3" s="657"/>
      <c r="MUO3" s="657"/>
      <c r="MUP3" s="657"/>
      <c r="MUQ3" s="657"/>
      <c r="MUR3" s="657"/>
      <c r="MUS3" s="657"/>
      <c r="MUT3" s="657"/>
      <c r="MUU3" s="657"/>
      <c r="MUV3" s="657"/>
      <c r="MUW3" s="657"/>
      <c r="MUX3" s="657"/>
      <c r="MUY3" s="657"/>
      <c r="MUZ3" s="657"/>
      <c r="MVA3" s="657"/>
      <c r="MVB3" s="657"/>
      <c r="MVC3" s="657"/>
      <c r="MVD3" s="657"/>
      <c r="MVE3" s="657"/>
      <c r="MVF3" s="657"/>
      <c r="MVG3" s="657"/>
      <c r="MVH3" s="657"/>
      <c r="MVI3" s="657"/>
      <c r="MVJ3" s="657"/>
      <c r="MVK3" s="657"/>
      <c r="MVL3" s="657"/>
      <c r="MVM3" s="657"/>
      <c r="MVN3" s="657"/>
      <c r="MVO3" s="657"/>
      <c r="MVP3" s="657"/>
      <c r="MVQ3" s="657"/>
      <c r="MVR3" s="657"/>
      <c r="MVS3" s="657"/>
      <c r="MVT3" s="657"/>
      <c r="MVU3" s="657"/>
      <c r="MVV3" s="657"/>
      <c r="MVW3" s="657"/>
      <c r="MVX3" s="657"/>
      <c r="MVY3" s="657"/>
      <c r="MVZ3" s="657"/>
      <c r="MWA3" s="657"/>
      <c r="MWB3" s="657"/>
      <c r="MWC3" s="657"/>
      <c r="MWD3" s="657"/>
      <c r="MWE3" s="657"/>
      <c r="MWF3" s="657"/>
      <c r="MWG3" s="657"/>
      <c r="MWH3" s="657"/>
      <c r="MWI3" s="657"/>
      <c r="MWJ3" s="657"/>
      <c r="MWK3" s="657"/>
      <c r="MWL3" s="657"/>
      <c r="MWM3" s="657"/>
      <c r="MWN3" s="657"/>
      <c r="MWO3" s="657"/>
      <c r="MWP3" s="657"/>
      <c r="MWQ3" s="657"/>
      <c r="MWR3" s="657"/>
      <c r="MWS3" s="657"/>
      <c r="MWT3" s="657"/>
      <c r="MWU3" s="657"/>
      <c r="MWV3" s="657"/>
      <c r="MWW3" s="657"/>
      <c r="MWX3" s="657"/>
      <c r="MWY3" s="657"/>
      <c r="MWZ3" s="657"/>
      <c r="MXA3" s="657"/>
      <c r="MXB3" s="657"/>
      <c r="MXC3" s="657"/>
      <c r="MXD3" s="657"/>
      <c r="MXE3" s="657"/>
      <c r="MXF3" s="657"/>
      <c r="MXG3" s="657"/>
      <c r="MXH3" s="657"/>
      <c r="MXI3" s="657"/>
      <c r="MXJ3" s="657"/>
      <c r="MXK3" s="657"/>
      <c r="MXL3" s="657"/>
      <c r="MXM3" s="657"/>
      <c r="MXN3" s="657"/>
      <c r="MXO3" s="657"/>
      <c r="MXP3" s="657"/>
      <c r="MXQ3" s="657"/>
      <c r="MXR3" s="657"/>
      <c r="MXS3" s="657"/>
      <c r="MXT3" s="657"/>
      <c r="MXU3" s="657"/>
      <c r="MXV3" s="657"/>
      <c r="MXW3" s="657"/>
      <c r="MXX3" s="657"/>
      <c r="MXY3" s="657"/>
      <c r="MXZ3" s="657"/>
      <c r="MYA3" s="657"/>
      <c r="MYB3" s="657"/>
      <c r="MYC3" s="657"/>
      <c r="MYD3" s="657"/>
      <c r="MYE3" s="657"/>
      <c r="MYF3" s="657"/>
      <c r="MYG3" s="657"/>
      <c r="MYH3" s="657"/>
      <c r="MYI3" s="657"/>
      <c r="MYJ3" s="657"/>
      <c r="MYK3" s="657"/>
      <c r="MYL3" s="657"/>
      <c r="MYM3" s="657"/>
      <c r="MYN3" s="657"/>
      <c r="MYO3" s="657"/>
      <c r="MYP3" s="657"/>
      <c r="MYQ3" s="657"/>
      <c r="MYR3" s="657"/>
      <c r="MYS3" s="657"/>
      <c r="MYT3" s="657"/>
      <c r="MYU3" s="657"/>
      <c r="MYV3" s="657"/>
      <c r="MYW3" s="657"/>
      <c r="MYX3" s="657"/>
      <c r="MYY3" s="657"/>
      <c r="MYZ3" s="657"/>
      <c r="MZA3" s="657"/>
      <c r="MZB3" s="657"/>
      <c r="MZC3" s="657"/>
      <c r="MZD3" s="657"/>
      <c r="MZE3" s="657"/>
      <c r="MZF3" s="657"/>
      <c r="MZG3" s="657"/>
      <c r="MZH3" s="657"/>
      <c r="MZI3" s="657"/>
      <c r="MZJ3" s="657"/>
      <c r="MZK3" s="657"/>
      <c r="MZL3" s="657"/>
      <c r="MZM3" s="657"/>
      <c r="MZN3" s="657"/>
      <c r="MZO3" s="657"/>
      <c r="MZP3" s="657"/>
      <c r="MZQ3" s="657"/>
      <c r="MZR3" s="657"/>
      <c r="MZS3" s="657"/>
      <c r="MZT3" s="657"/>
      <c r="MZU3" s="657"/>
      <c r="MZV3" s="657"/>
      <c r="MZW3" s="657"/>
      <c r="MZX3" s="657"/>
      <c r="MZY3" s="657"/>
      <c r="MZZ3" s="657"/>
      <c r="NAA3" s="657"/>
      <c r="NAB3" s="657"/>
      <c r="NAC3" s="657"/>
      <c r="NAD3" s="657"/>
      <c r="NAE3" s="657"/>
      <c r="NAF3" s="657"/>
      <c r="NAG3" s="657"/>
      <c r="NAH3" s="657"/>
      <c r="NAI3" s="657"/>
      <c r="NAJ3" s="657"/>
      <c r="NAK3" s="657"/>
      <c r="NAL3" s="657"/>
      <c r="NAM3" s="657"/>
      <c r="NAN3" s="657"/>
      <c r="NAO3" s="657"/>
      <c r="NAP3" s="657"/>
      <c r="NAQ3" s="657"/>
      <c r="NAR3" s="657"/>
      <c r="NAS3" s="657"/>
      <c r="NAT3" s="657"/>
      <c r="NAU3" s="657"/>
      <c r="NAV3" s="657"/>
      <c r="NAW3" s="657"/>
      <c r="NAX3" s="657"/>
      <c r="NAY3" s="657"/>
      <c r="NAZ3" s="657"/>
      <c r="NBA3" s="657"/>
      <c r="NBB3" s="657"/>
      <c r="NBC3" s="657"/>
      <c r="NBD3" s="657"/>
      <c r="NBE3" s="657"/>
      <c r="NBF3" s="657"/>
      <c r="NBG3" s="657"/>
      <c r="NBH3" s="657"/>
      <c r="NBI3" s="657"/>
      <c r="NBJ3" s="657"/>
      <c r="NBK3" s="657"/>
      <c r="NBL3" s="657"/>
      <c r="NBM3" s="657"/>
      <c r="NBN3" s="657"/>
      <c r="NBO3" s="657"/>
      <c r="NBP3" s="657"/>
      <c r="NBQ3" s="657"/>
      <c r="NBR3" s="657"/>
      <c r="NBS3" s="657"/>
      <c r="NBT3" s="657"/>
      <c r="NBU3" s="657"/>
      <c r="NBV3" s="657"/>
      <c r="NBW3" s="657"/>
      <c r="NBX3" s="657"/>
      <c r="NBY3" s="657"/>
      <c r="NBZ3" s="657"/>
      <c r="NCA3" s="657"/>
      <c r="NCB3" s="657"/>
      <c r="NCC3" s="657"/>
      <c r="NCD3" s="657"/>
      <c r="NCE3" s="657"/>
      <c r="NCF3" s="657"/>
      <c r="NCG3" s="657"/>
      <c r="NCH3" s="657"/>
      <c r="NCI3" s="657"/>
      <c r="NCJ3" s="657"/>
      <c r="NCK3" s="657"/>
      <c r="NCL3" s="657"/>
      <c r="NCM3" s="657"/>
      <c r="NCN3" s="657"/>
      <c r="NCO3" s="657"/>
      <c r="NCP3" s="657"/>
      <c r="NCQ3" s="657"/>
      <c r="NCR3" s="657"/>
      <c r="NCS3" s="657"/>
      <c r="NCT3" s="657"/>
      <c r="NCU3" s="657"/>
      <c r="NCV3" s="657"/>
      <c r="NCW3" s="657"/>
      <c r="NCX3" s="657"/>
      <c r="NCY3" s="657"/>
      <c r="NCZ3" s="657"/>
      <c r="NDA3" s="657"/>
      <c r="NDB3" s="657"/>
      <c r="NDC3" s="657"/>
      <c r="NDD3" s="657"/>
      <c r="NDE3" s="657"/>
      <c r="NDF3" s="657"/>
      <c r="NDG3" s="657"/>
      <c r="NDH3" s="657"/>
      <c r="NDI3" s="657"/>
      <c r="NDJ3" s="657"/>
      <c r="NDK3" s="657"/>
      <c r="NDL3" s="657"/>
      <c r="NDM3" s="657"/>
      <c r="NDN3" s="657"/>
      <c r="NDO3" s="657"/>
      <c r="NDP3" s="657"/>
      <c r="NDQ3" s="657"/>
      <c r="NDR3" s="657"/>
      <c r="NDS3" s="657"/>
      <c r="NDT3" s="657"/>
      <c r="NDU3" s="657"/>
      <c r="NDV3" s="657"/>
      <c r="NDW3" s="657"/>
      <c r="NDX3" s="657"/>
      <c r="NDY3" s="657"/>
      <c r="NDZ3" s="657"/>
      <c r="NEA3" s="657"/>
      <c r="NEB3" s="657"/>
      <c r="NEC3" s="657"/>
      <c r="NED3" s="657"/>
      <c r="NEE3" s="657"/>
      <c r="NEF3" s="657"/>
      <c r="NEG3" s="657"/>
      <c r="NEH3" s="657"/>
      <c r="NEI3" s="657"/>
      <c r="NEJ3" s="657"/>
      <c r="NEK3" s="657"/>
      <c r="NEL3" s="657"/>
      <c r="NEM3" s="657"/>
      <c r="NEN3" s="657"/>
      <c r="NEO3" s="657"/>
      <c r="NEP3" s="657"/>
      <c r="NEQ3" s="657"/>
      <c r="NER3" s="657"/>
      <c r="NES3" s="657"/>
      <c r="NET3" s="657"/>
      <c r="NEU3" s="657"/>
      <c r="NEV3" s="657"/>
      <c r="NEW3" s="657"/>
      <c r="NEX3" s="657"/>
      <c r="NEY3" s="657"/>
      <c r="NEZ3" s="657"/>
      <c r="NFA3" s="657"/>
      <c r="NFB3" s="657"/>
      <c r="NFC3" s="657"/>
      <c r="NFD3" s="657"/>
      <c r="NFE3" s="657"/>
      <c r="NFF3" s="657"/>
      <c r="NFG3" s="657"/>
      <c r="NFH3" s="657"/>
      <c r="NFI3" s="657"/>
      <c r="NFJ3" s="657"/>
      <c r="NFK3" s="657"/>
      <c r="NFL3" s="657"/>
      <c r="NFM3" s="657"/>
      <c r="NFN3" s="657"/>
      <c r="NFO3" s="657"/>
      <c r="NFP3" s="657"/>
      <c r="NFQ3" s="657"/>
      <c r="NFR3" s="657"/>
      <c r="NFS3" s="657"/>
      <c r="NFT3" s="657"/>
      <c r="NFU3" s="657"/>
      <c r="NFV3" s="657"/>
      <c r="NFW3" s="657"/>
      <c r="NFX3" s="657"/>
      <c r="NFY3" s="657"/>
      <c r="NFZ3" s="657"/>
      <c r="NGA3" s="657"/>
      <c r="NGB3" s="657"/>
      <c r="NGC3" s="657"/>
      <c r="NGD3" s="657"/>
      <c r="NGE3" s="657"/>
      <c r="NGF3" s="657"/>
      <c r="NGG3" s="657"/>
      <c r="NGH3" s="657"/>
      <c r="NGI3" s="657"/>
      <c r="NGJ3" s="657"/>
      <c r="NGK3" s="657"/>
      <c r="NGL3" s="657"/>
      <c r="NGM3" s="657"/>
      <c r="NGN3" s="657"/>
      <c r="NGO3" s="657"/>
      <c r="NGP3" s="657"/>
      <c r="NGQ3" s="657"/>
      <c r="NGR3" s="657"/>
      <c r="NGS3" s="657"/>
      <c r="NGT3" s="657"/>
      <c r="NGU3" s="657"/>
      <c r="NGV3" s="657"/>
      <c r="NGW3" s="657"/>
      <c r="NGX3" s="657"/>
      <c r="NGY3" s="657"/>
      <c r="NGZ3" s="657"/>
      <c r="NHA3" s="657"/>
      <c r="NHB3" s="657"/>
      <c r="NHC3" s="657"/>
      <c r="NHD3" s="657"/>
      <c r="NHE3" s="657"/>
      <c r="NHF3" s="657"/>
      <c r="NHG3" s="657"/>
      <c r="NHH3" s="657"/>
      <c r="NHI3" s="657"/>
      <c r="NHJ3" s="657"/>
      <c r="NHK3" s="657"/>
      <c r="NHL3" s="657"/>
      <c r="NHM3" s="657"/>
      <c r="NHN3" s="657"/>
      <c r="NHO3" s="657"/>
      <c r="NHP3" s="657"/>
      <c r="NHQ3" s="657"/>
      <c r="NHR3" s="657"/>
      <c r="NHS3" s="657"/>
      <c r="NHT3" s="657"/>
      <c r="NHU3" s="657"/>
      <c r="NHV3" s="657"/>
      <c r="NHW3" s="657"/>
      <c r="NHX3" s="657"/>
      <c r="NHY3" s="657"/>
      <c r="NHZ3" s="657"/>
      <c r="NIA3" s="657"/>
      <c r="NIB3" s="657"/>
      <c r="NIC3" s="657"/>
      <c r="NID3" s="657"/>
      <c r="NIE3" s="657"/>
      <c r="NIF3" s="657"/>
      <c r="NIG3" s="657"/>
      <c r="NIH3" s="657"/>
      <c r="NII3" s="657"/>
      <c r="NIJ3" s="657"/>
      <c r="NIK3" s="657"/>
      <c r="NIL3" s="657"/>
      <c r="NIM3" s="657"/>
      <c r="NIN3" s="657"/>
      <c r="NIO3" s="657"/>
      <c r="NIP3" s="657"/>
      <c r="NIQ3" s="657"/>
      <c r="NIR3" s="657"/>
      <c r="NIS3" s="657"/>
      <c r="NIT3" s="657"/>
      <c r="NIU3" s="657"/>
      <c r="NIV3" s="657"/>
      <c r="NIW3" s="657"/>
      <c r="NIX3" s="657"/>
      <c r="NIY3" s="657"/>
      <c r="NIZ3" s="657"/>
      <c r="NJA3" s="657"/>
      <c r="NJB3" s="657"/>
      <c r="NJC3" s="657"/>
      <c r="NJD3" s="657"/>
      <c r="NJE3" s="657"/>
      <c r="NJF3" s="657"/>
      <c r="NJG3" s="657"/>
      <c r="NJH3" s="657"/>
      <c r="NJI3" s="657"/>
      <c r="NJJ3" s="657"/>
      <c r="NJK3" s="657"/>
      <c r="NJL3" s="657"/>
      <c r="NJM3" s="657"/>
      <c r="NJN3" s="657"/>
      <c r="NJO3" s="657"/>
      <c r="NJP3" s="657"/>
      <c r="NJQ3" s="657"/>
      <c r="NJR3" s="657"/>
      <c r="NJS3" s="657"/>
      <c r="NJT3" s="657"/>
      <c r="NJU3" s="657"/>
      <c r="NJV3" s="657"/>
      <c r="NJW3" s="657"/>
      <c r="NJX3" s="657"/>
      <c r="NJY3" s="657"/>
      <c r="NJZ3" s="657"/>
      <c r="NKA3" s="657"/>
      <c r="NKB3" s="657"/>
      <c r="NKC3" s="657"/>
      <c r="NKD3" s="657"/>
      <c r="NKE3" s="657"/>
      <c r="NKF3" s="657"/>
      <c r="NKG3" s="657"/>
      <c r="NKH3" s="657"/>
      <c r="NKI3" s="657"/>
      <c r="NKJ3" s="657"/>
      <c r="NKK3" s="657"/>
      <c r="NKL3" s="657"/>
      <c r="NKM3" s="657"/>
      <c r="NKN3" s="657"/>
      <c r="NKO3" s="657"/>
      <c r="NKP3" s="657"/>
      <c r="NKQ3" s="657"/>
      <c r="NKR3" s="657"/>
      <c r="NKS3" s="657"/>
      <c r="NKT3" s="657"/>
      <c r="NKU3" s="657"/>
      <c r="NKV3" s="657"/>
      <c r="NKW3" s="657"/>
      <c r="NKX3" s="657"/>
      <c r="NKY3" s="657"/>
      <c r="NKZ3" s="657"/>
      <c r="NLA3" s="657"/>
      <c r="NLB3" s="657"/>
      <c r="NLC3" s="657"/>
      <c r="NLD3" s="657"/>
      <c r="NLE3" s="657"/>
      <c r="NLF3" s="657"/>
      <c r="NLG3" s="657"/>
      <c r="NLH3" s="657"/>
      <c r="NLI3" s="657"/>
      <c r="NLJ3" s="657"/>
      <c r="NLK3" s="657"/>
      <c r="NLL3" s="657"/>
      <c r="NLM3" s="657"/>
      <c r="NLN3" s="657"/>
      <c r="NLO3" s="657"/>
      <c r="NLP3" s="657"/>
      <c r="NLQ3" s="657"/>
      <c r="NLR3" s="657"/>
      <c r="NLS3" s="657"/>
      <c r="NLT3" s="657"/>
      <c r="NLU3" s="657"/>
      <c r="NLV3" s="657"/>
      <c r="NLW3" s="657"/>
      <c r="NLX3" s="657"/>
      <c r="NLY3" s="657"/>
      <c r="NLZ3" s="657"/>
      <c r="NMA3" s="657"/>
      <c r="NMB3" s="657"/>
      <c r="NMC3" s="657"/>
      <c r="NMD3" s="657"/>
      <c r="NME3" s="657"/>
      <c r="NMF3" s="657"/>
      <c r="NMG3" s="657"/>
      <c r="NMH3" s="657"/>
      <c r="NMI3" s="657"/>
      <c r="NMJ3" s="657"/>
      <c r="NMK3" s="657"/>
      <c r="NML3" s="657"/>
      <c r="NMM3" s="657"/>
      <c r="NMN3" s="657"/>
      <c r="NMO3" s="657"/>
      <c r="NMP3" s="657"/>
      <c r="NMQ3" s="657"/>
      <c r="NMR3" s="657"/>
      <c r="NMS3" s="657"/>
      <c r="NMT3" s="657"/>
      <c r="NMU3" s="657"/>
      <c r="NMV3" s="657"/>
      <c r="NMW3" s="657"/>
      <c r="NMX3" s="657"/>
      <c r="NMY3" s="657"/>
      <c r="NMZ3" s="657"/>
      <c r="NNA3" s="657"/>
      <c r="NNB3" s="657"/>
      <c r="NNC3" s="657"/>
      <c r="NND3" s="657"/>
      <c r="NNE3" s="657"/>
      <c r="NNF3" s="657"/>
      <c r="NNG3" s="657"/>
      <c r="NNH3" s="657"/>
      <c r="NNI3" s="657"/>
      <c r="NNJ3" s="657"/>
      <c r="NNK3" s="657"/>
      <c r="NNL3" s="657"/>
      <c r="NNM3" s="657"/>
      <c r="NNN3" s="657"/>
      <c r="NNO3" s="657"/>
      <c r="NNP3" s="657"/>
      <c r="NNQ3" s="657"/>
      <c r="NNR3" s="657"/>
      <c r="NNS3" s="657"/>
      <c r="NNT3" s="657"/>
      <c r="NNU3" s="657"/>
      <c r="NNV3" s="657"/>
      <c r="NNW3" s="657"/>
      <c r="NNX3" s="657"/>
      <c r="NNY3" s="657"/>
      <c r="NNZ3" s="657"/>
      <c r="NOA3" s="657"/>
      <c r="NOB3" s="657"/>
      <c r="NOC3" s="657"/>
      <c r="NOD3" s="657"/>
      <c r="NOE3" s="657"/>
      <c r="NOF3" s="657"/>
      <c r="NOG3" s="657"/>
      <c r="NOH3" s="657"/>
      <c r="NOI3" s="657"/>
      <c r="NOJ3" s="657"/>
      <c r="NOK3" s="657"/>
      <c r="NOL3" s="657"/>
      <c r="NOM3" s="657"/>
      <c r="NON3" s="657"/>
      <c r="NOO3" s="657"/>
      <c r="NOP3" s="657"/>
      <c r="NOQ3" s="657"/>
      <c r="NOR3" s="657"/>
      <c r="NOS3" s="657"/>
      <c r="NOT3" s="657"/>
      <c r="NOU3" s="657"/>
      <c r="NOV3" s="657"/>
      <c r="NOW3" s="657"/>
      <c r="NOX3" s="657"/>
      <c r="NOY3" s="657"/>
      <c r="NOZ3" s="657"/>
      <c r="NPA3" s="657"/>
      <c r="NPB3" s="657"/>
      <c r="NPC3" s="657"/>
      <c r="NPD3" s="657"/>
      <c r="NPE3" s="657"/>
      <c r="NPF3" s="657"/>
      <c r="NPG3" s="657"/>
      <c r="NPH3" s="657"/>
      <c r="NPI3" s="657"/>
      <c r="NPJ3" s="657"/>
      <c r="NPK3" s="657"/>
      <c r="NPL3" s="657"/>
      <c r="NPM3" s="657"/>
      <c r="NPN3" s="657"/>
      <c r="NPO3" s="657"/>
      <c r="NPP3" s="657"/>
      <c r="NPQ3" s="657"/>
      <c r="NPR3" s="657"/>
      <c r="NPS3" s="657"/>
      <c r="NPT3" s="657"/>
      <c r="NPU3" s="657"/>
      <c r="NPV3" s="657"/>
      <c r="NPW3" s="657"/>
      <c r="NPX3" s="657"/>
      <c r="NPY3" s="657"/>
      <c r="NPZ3" s="657"/>
      <c r="NQA3" s="657"/>
      <c r="NQB3" s="657"/>
      <c r="NQC3" s="657"/>
      <c r="NQD3" s="657"/>
      <c r="NQE3" s="657"/>
      <c r="NQF3" s="657"/>
      <c r="NQG3" s="657"/>
      <c r="NQH3" s="657"/>
      <c r="NQI3" s="657"/>
      <c r="NQJ3" s="657"/>
      <c r="NQK3" s="657"/>
      <c r="NQL3" s="657"/>
      <c r="NQM3" s="657"/>
      <c r="NQN3" s="657"/>
      <c r="NQO3" s="657"/>
      <c r="NQP3" s="657"/>
      <c r="NQQ3" s="657"/>
      <c r="NQR3" s="657"/>
      <c r="NQS3" s="657"/>
      <c r="NQT3" s="657"/>
      <c r="NQU3" s="657"/>
      <c r="NQV3" s="657"/>
      <c r="NQW3" s="657"/>
      <c r="NQX3" s="657"/>
      <c r="NQY3" s="657"/>
      <c r="NQZ3" s="657"/>
      <c r="NRA3" s="657"/>
      <c r="NRB3" s="657"/>
      <c r="NRC3" s="657"/>
      <c r="NRD3" s="657"/>
      <c r="NRE3" s="657"/>
      <c r="NRF3" s="657"/>
      <c r="NRG3" s="657"/>
      <c r="NRH3" s="657"/>
      <c r="NRI3" s="657"/>
      <c r="NRJ3" s="657"/>
      <c r="NRK3" s="657"/>
      <c r="NRL3" s="657"/>
      <c r="NRM3" s="657"/>
      <c r="NRN3" s="657"/>
      <c r="NRO3" s="657"/>
      <c r="NRP3" s="657"/>
      <c r="NRQ3" s="657"/>
      <c r="NRR3" s="657"/>
      <c r="NRS3" s="657"/>
      <c r="NRT3" s="657"/>
      <c r="NRU3" s="657"/>
      <c r="NRV3" s="657"/>
      <c r="NRW3" s="657"/>
      <c r="NRX3" s="657"/>
      <c r="NRY3" s="657"/>
      <c r="NRZ3" s="657"/>
      <c r="NSA3" s="657"/>
      <c r="NSB3" s="657"/>
      <c r="NSC3" s="657"/>
      <c r="NSD3" s="657"/>
      <c r="NSE3" s="657"/>
      <c r="NSF3" s="657"/>
      <c r="NSG3" s="657"/>
      <c r="NSH3" s="657"/>
      <c r="NSI3" s="657"/>
      <c r="NSJ3" s="657"/>
      <c r="NSK3" s="657"/>
      <c r="NSL3" s="657"/>
      <c r="NSM3" s="657"/>
      <c r="NSN3" s="657"/>
      <c r="NSO3" s="657"/>
      <c r="NSP3" s="657"/>
      <c r="NSQ3" s="657"/>
      <c r="NSR3" s="657"/>
      <c r="NSS3" s="657"/>
      <c r="NST3" s="657"/>
      <c r="NSU3" s="657"/>
      <c r="NSV3" s="657"/>
      <c r="NSW3" s="657"/>
      <c r="NSX3" s="657"/>
      <c r="NSY3" s="657"/>
      <c r="NSZ3" s="657"/>
      <c r="NTA3" s="657"/>
      <c r="NTB3" s="657"/>
      <c r="NTC3" s="657"/>
      <c r="NTD3" s="657"/>
      <c r="NTE3" s="657"/>
      <c r="NTF3" s="657"/>
      <c r="NTG3" s="657"/>
      <c r="NTH3" s="657"/>
      <c r="NTI3" s="657"/>
      <c r="NTJ3" s="657"/>
      <c r="NTK3" s="657"/>
      <c r="NTL3" s="657"/>
      <c r="NTM3" s="657"/>
      <c r="NTN3" s="657"/>
      <c r="NTO3" s="657"/>
      <c r="NTP3" s="657"/>
      <c r="NTQ3" s="657"/>
      <c r="NTR3" s="657"/>
      <c r="NTS3" s="657"/>
      <c r="NTT3" s="657"/>
      <c r="NTU3" s="657"/>
      <c r="NTV3" s="657"/>
      <c r="NTW3" s="657"/>
      <c r="NTX3" s="657"/>
      <c r="NTY3" s="657"/>
      <c r="NTZ3" s="657"/>
      <c r="NUA3" s="657"/>
      <c r="NUB3" s="657"/>
      <c r="NUC3" s="657"/>
      <c r="NUD3" s="657"/>
      <c r="NUE3" s="657"/>
      <c r="NUF3" s="657"/>
      <c r="NUG3" s="657"/>
      <c r="NUH3" s="657"/>
      <c r="NUI3" s="657"/>
      <c r="NUJ3" s="657"/>
      <c r="NUK3" s="657"/>
      <c r="NUL3" s="657"/>
      <c r="NUM3" s="657"/>
      <c r="NUN3" s="657"/>
      <c r="NUO3" s="657"/>
      <c r="NUP3" s="657"/>
      <c r="NUQ3" s="657"/>
      <c r="NUR3" s="657"/>
      <c r="NUS3" s="657"/>
      <c r="NUT3" s="657"/>
      <c r="NUU3" s="657"/>
      <c r="NUV3" s="657"/>
      <c r="NUW3" s="657"/>
      <c r="NUX3" s="657"/>
      <c r="NUY3" s="657"/>
      <c r="NUZ3" s="657"/>
      <c r="NVA3" s="657"/>
      <c r="NVB3" s="657"/>
      <c r="NVC3" s="657"/>
      <c r="NVD3" s="657"/>
      <c r="NVE3" s="657"/>
      <c r="NVF3" s="657"/>
      <c r="NVG3" s="657"/>
      <c r="NVH3" s="657"/>
      <c r="NVI3" s="657"/>
      <c r="NVJ3" s="657"/>
      <c r="NVK3" s="657"/>
      <c r="NVL3" s="657"/>
      <c r="NVM3" s="657"/>
      <c r="NVN3" s="657"/>
      <c r="NVO3" s="657"/>
      <c r="NVP3" s="657"/>
      <c r="NVQ3" s="657"/>
      <c r="NVR3" s="657"/>
      <c r="NVS3" s="657"/>
      <c r="NVT3" s="657"/>
      <c r="NVU3" s="657"/>
      <c r="NVV3" s="657"/>
      <c r="NVW3" s="657"/>
      <c r="NVX3" s="657"/>
      <c r="NVY3" s="657"/>
      <c r="NVZ3" s="657"/>
      <c r="NWA3" s="657"/>
      <c r="NWB3" s="657"/>
      <c r="NWC3" s="657"/>
      <c r="NWD3" s="657"/>
      <c r="NWE3" s="657"/>
      <c r="NWF3" s="657"/>
      <c r="NWG3" s="657"/>
      <c r="NWH3" s="657"/>
      <c r="NWI3" s="657"/>
      <c r="NWJ3" s="657"/>
      <c r="NWK3" s="657"/>
      <c r="NWL3" s="657"/>
      <c r="NWM3" s="657"/>
      <c r="NWN3" s="657"/>
      <c r="NWO3" s="657"/>
      <c r="NWP3" s="657"/>
      <c r="NWQ3" s="657"/>
      <c r="NWR3" s="657"/>
      <c r="NWS3" s="657"/>
      <c r="NWT3" s="657"/>
      <c r="NWU3" s="657"/>
      <c r="NWV3" s="657"/>
      <c r="NWW3" s="657"/>
      <c r="NWX3" s="657"/>
      <c r="NWY3" s="657"/>
      <c r="NWZ3" s="657"/>
      <c r="NXA3" s="657"/>
      <c r="NXB3" s="657"/>
      <c r="NXC3" s="657"/>
      <c r="NXD3" s="657"/>
      <c r="NXE3" s="657"/>
      <c r="NXF3" s="657"/>
      <c r="NXG3" s="657"/>
      <c r="NXH3" s="657"/>
      <c r="NXI3" s="657"/>
      <c r="NXJ3" s="657"/>
      <c r="NXK3" s="657"/>
      <c r="NXL3" s="657"/>
      <c r="NXM3" s="657"/>
      <c r="NXN3" s="657"/>
      <c r="NXO3" s="657"/>
      <c r="NXP3" s="657"/>
      <c r="NXQ3" s="657"/>
      <c r="NXR3" s="657"/>
      <c r="NXS3" s="657"/>
      <c r="NXT3" s="657"/>
      <c r="NXU3" s="657"/>
      <c r="NXV3" s="657"/>
      <c r="NXW3" s="657"/>
      <c r="NXX3" s="657"/>
      <c r="NXY3" s="657"/>
      <c r="NXZ3" s="657"/>
      <c r="NYA3" s="657"/>
      <c r="NYB3" s="657"/>
      <c r="NYC3" s="657"/>
      <c r="NYD3" s="657"/>
      <c r="NYE3" s="657"/>
      <c r="NYF3" s="657"/>
      <c r="NYG3" s="657"/>
      <c r="NYH3" s="657"/>
      <c r="NYI3" s="657"/>
      <c r="NYJ3" s="657"/>
      <c r="NYK3" s="657"/>
      <c r="NYL3" s="657"/>
      <c r="NYM3" s="657"/>
      <c r="NYN3" s="657"/>
      <c r="NYO3" s="657"/>
      <c r="NYP3" s="657"/>
      <c r="NYQ3" s="657"/>
      <c r="NYR3" s="657"/>
      <c r="NYS3" s="657"/>
      <c r="NYT3" s="657"/>
      <c r="NYU3" s="657"/>
      <c r="NYV3" s="657"/>
      <c r="NYW3" s="657"/>
      <c r="NYX3" s="657"/>
      <c r="NYY3" s="657"/>
      <c r="NYZ3" s="657"/>
      <c r="NZA3" s="657"/>
      <c r="NZB3" s="657"/>
      <c r="NZC3" s="657"/>
      <c r="NZD3" s="657"/>
      <c r="NZE3" s="657"/>
      <c r="NZF3" s="657"/>
      <c r="NZG3" s="657"/>
      <c r="NZH3" s="657"/>
      <c r="NZI3" s="657"/>
      <c r="NZJ3" s="657"/>
      <c r="NZK3" s="657"/>
      <c r="NZL3" s="657"/>
      <c r="NZM3" s="657"/>
      <c r="NZN3" s="657"/>
      <c r="NZO3" s="657"/>
      <c r="NZP3" s="657"/>
      <c r="NZQ3" s="657"/>
      <c r="NZR3" s="657"/>
      <c r="NZS3" s="657"/>
      <c r="NZT3" s="657"/>
      <c r="NZU3" s="657"/>
      <c r="NZV3" s="657"/>
      <c r="NZW3" s="657"/>
      <c r="NZX3" s="657"/>
      <c r="NZY3" s="657"/>
      <c r="NZZ3" s="657"/>
      <c r="OAA3" s="657"/>
      <c r="OAB3" s="657"/>
      <c r="OAC3" s="657"/>
      <c r="OAD3" s="657"/>
      <c r="OAE3" s="657"/>
      <c r="OAF3" s="657"/>
      <c r="OAG3" s="657"/>
      <c r="OAH3" s="657"/>
      <c r="OAI3" s="657"/>
      <c r="OAJ3" s="657"/>
      <c r="OAK3" s="657"/>
      <c r="OAL3" s="657"/>
      <c r="OAM3" s="657"/>
      <c r="OAN3" s="657"/>
      <c r="OAO3" s="657"/>
      <c r="OAP3" s="657"/>
      <c r="OAQ3" s="657"/>
      <c r="OAR3" s="657"/>
      <c r="OAS3" s="657"/>
      <c r="OAT3" s="657"/>
      <c r="OAU3" s="657"/>
      <c r="OAV3" s="657"/>
      <c r="OAW3" s="657"/>
      <c r="OAX3" s="657"/>
      <c r="OAY3" s="657"/>
      <c r="OAZ3" s="657"/>
      <c r="OBA3" s="657"/>
      <c r="OBB3" s="657"/>
      <c r="OBC3" s="657"/>
      <c r="OBD3" s="657"/>
      <c r="OBE3" s="657"/>
      <c r="OBF3" s="657"/>
      <c r="OBG3" s="657"/>
      <c r="OBH3" s="657"/>
      <c r="OBI3" s="657"/>
      <c r="OBJ3" s="657"/>
      <c r="OBK3" s="657"/>
      <c r="OBL3" s="657"/>
      <c r="OBM3" s="657"/>
      <c r="OBN3" s="657"/>
      <c r="OBO3" s="657"/>
      <c r="OBP3" s="657"/>
      <c r="OBQ3" s="657"/>
      <c r="OBR3" s="657"/>
      <c r="OBS3" s="657"/>
      <c r="OBT3" s="657"/>
      <c r="OBU3" s="657"/>
      <c r="OBV3" s="657"/>
      <c r="OBW3" s="657"/>
      <c r="OBX3" s="657"/>
      <c r="OBY3" s="657"/>
      <c r="OBZ3" s="657"/>
      <c r="OCA3" s="657"/>
      <c r="OCB3" s="657"/>
      <c r="OCC3" s="657"/>
      <c r="OCD3" s="657"/>
      <c r="OCE3" s="657"/>
      <c r="OCF3" s="657"/>
      <c r="OCG3" s="657"/>
      <c r="OCH3" s="657"/>
      <c r="OCI3" s="657"/>
      <c r="OCJ3" s="657"/>
      <c r="OCK3" s="657"/>
      <c r="OCL3" s="657"/>
      <c r="OCM3" s="657"/>
      <c r="OCN3" s="657"/>
      <c r="OCO3" s="657"/>
      <c r="OCP3" s="657"/>
      <c r="OCQ3" s="657"/>
      <c r="OCR3" s="657"/>
      <c r="OCS3" s="657"/>
      <c r="OCT3" s="657"/>
      <c r="OCU3" s="657"/>
      <c r="OCV3" s="657"/>
      <c r="OCW3" s="657"/>
      <c r="OCX3" s="657"/>
      <c r="OCY3" s="657"/>
      <c r="OCZ3" s="657"/>
      <c r="ODA3" s="657"/>
      <c r="ODB3" s="657"/>
      <c r="ODC3" s="657"/>
      <c r="ODD3" s="657"/>
      <c r="ODE3" s="657"/>
      <c r="ODF3" s="657"/>
      <c r="ODG3" s="657"/>
      <c r="ODH3" s="657"/>
      <c r="ODI3" s="657"/>
      <c r="ODJ3" s="657"/>
      <c r="ODK3" s="657"/>
      <c r="ODL3" s="657"/>
      <c r="ODM3" s="657"/>
      <c r="ODN3" s="657"/>
      <c r="ODO3" s="657"/>
      <c r="ODP3" s="657"/>
      <c r="ODQ3" s="657"/>
      <c r="ODR3" s="657"/>
      <c r="ODS3" s="657"/>
      <c r="ODT3" s="657"/>
      <c r="ODU3" s="657"/>
      <c r="ODV3" s="657"/>
      <c r="ODW3" s="657"/>
      <c r="ODX3" s="657"/>
      <c r="ODY3" s="657"/>
      <c r="ODZ3" s="657"/>
      <c r="OEA3" s="657"/>
      <c r="OEB3" s="657"/>
      <c r="OEC3" s="657"/>
      <c r="OED3" s="657"/>
      <c r="OEE3" s="657"/>
      <c r="OEF3" s="657"/>
      <c r="OEG3" s="657"/>
      <c r="OEH3" s="657"/>
      <c r="OEI3" s="657"/>
      <c r="OEJ3" s="657"/>
      <c r="OEK3" s="657"/>
      <c r="OEL3" s="657"/>
      <c r="OEM3" s="657"/>
      <c r="OEN3" s="657"/>
      <c r="OEO3" s="657"/>
      <c r="OEP3" s="657"/>
      <c r="OEQ3" s="657"/>
      <c r="OER3" s="657"/>
      <c r="OES3" s="657"/>
      <c r="OET3" s="657"/>
      <c r="OEU3" s="657"/>
      <c r="OEV3" s="657"/>
      <c r="OEW3" s="657"/>
      <c r="OEX3" s="657"/>
      <c r="OEY3" s="657"/>
      <c r="OEZ3" s="657"/>
      <c r="OFA3" s="657"/>
      <c r="OFB3" s="657"/>
      <c r="OFC3" s="657"/>
      <c r="OFD3" s="657"/>
      <c r="OFE3" s="657"/>
      <c r="OFF3" s="657"/>
      <c r="OFG3" s="657"/>
      <c r="OFH3" s="657"/>
      <c r="OFI3" s="657"/>
      <c r="OFJ3" s="657"/>
      <c r="OFK3" s="657"/>
      <c r="OFL3" s="657"/>
      <c r="OFM3" s="657"/>
      <c r="OFN3" s="657"/>
      <c r="OFO3" s="657"/>
      <c r="OFP3" s="657"/>
      <c r="OFQ3" s="657"/>
      <c r="OFR3" s="657"/>
      <c r="OFS3" s="657"/>
      <c r="OFT3" s="657"/>
      <c r="OFU3" s="657"/>
      <c r="OFV3" s="657"/>
      <c r="OFW3" s="657"/>
      <c r="OFX3" s="657"/>
      <c r="OFY3" s="657"/>
      <c r="OFZ3" s="657"/>
      <c r="OGA3" s="657"/>
      <c r="OGB3" s="657"/>
      <c r="OGC3" s="657"/>
      <c r="OGD3" s="657"/>
      <c r="OGE3" s="657"/>
      <c r="OGF3" s="657"/>
      <c r="OGG3" s="657"/>
      <c r="OGH3" s="657"/>
      <c r="OGI3" s="657"/>
      <c r="OGJ3" s="657"/>
      <c r="OGK3" s="657"/>
      <c r="OGL3" s="657"/>
      <c r="OGM3" s="657"/>
      <c r="OGN3" s="657"/>
      <c r="OGO3" s="657"/>
      <c r="OGP3" s="657"/>
      <c r="OGQ3" s="657"/>
      <c r="OGR3" s="657"/>
      <c r="OGS3" s="657"/>
      <c r="OGT3" s="657"/>
      <c r="OGU3" s="657"/>
      <c r="OGV3" s="657"/>
      <c r="OGW3" s="657"/>
      <c r="OGX3" s="657"/>
      <c r="OGY3" s="657"/>
      <c r="OGZ3" s="657"/>
      <c r="OHA3" s="657"/>
      <c r="OHB3" s="657"/>
      <c r="OHC3" s="657"/>
      <c r="OHD3" s="657"/>
      <c r="OHE3" s="657"/>
      <c r="OHF3" s="657"/>
      <c r="OHG3" s="657"/>
      <c r="OHH3" s="657"/>
      <c r="OHI3" s="657"/>
      <c r="OHJ3" s="657"/>
      <c r="OHK3" s="657"/>
      <c r="OHL3" s="657"/>
      <c r="OHM3" s="657"/>
      <c r="OHN3" s="657"/>
      <c r="OHO3" s="657"/>
      <c r="OHP3" s="657"/>
      <c r="OHQ3" s="657"/>
      <c r="OHR3" s="657"/>
      <c r="OHS3" s="657"/>
      <c r="OHT3" s="657"/>
      <c r="OHU3" s="657"/>
      <c r="OHV3" s="657"/>
      <c r="OHW3" s="657"/>
      <c r="OHX3" s="657"/>
      <c r="OHY3" s="657"/>
      <c r="OHZ3" s="657"/>
      <c r="OIA3" s="657"/>
      <c r="OIB3" s="657"/>
      <c r="OIC3" s="657"/>
      <c r="OID3" s="657"/>
      <c r="OIE3" s="657"/>
      <c r="OIF3" s="657"/>
      <c r="OIG3" s="657"/>
      <c r="OIH3" s="657"/>
      <c r="OII3" s="657"/>
      <c r="OIJ3" s="657"/>
      <c r="OIK3" s="657"/>
      <c r="OIL3" s="657"/>
      <c r="OIM3" s="657"/>
      <c r="OIN3" s="657"/>
      <c r="OIO3" s="657"/>
      <c r="OIP3" s="657"/>
      <c r="OIQ3" s="657"/>
      <c r="OIR3" s="657"/>
      <c r="OIS3" s="657"/>
      <c r="OIT3" s="657"/>
      <c r="OIU3" s="657"/>
      <c r="OIV3" s="657"/>
      <c r="OIW3" s="657"/>
      <c r="OIX3" s="657"/>
      <c r="OIY3" s="657"/>
      <c r="OIZ3" s="657"/>
      <c r="OJA3" s="657"/>
      <c r="OJB3" s="657"/>
      <c r="OJC3" s="657"/>
      <c r="OJD3" s="657"/>
      <c r="OJE3" s="657"/>
      <c r="OJF3" s="657"/>
      <c r="OJG3" s="657"/>
      <c r="OJH3" s="657"/>
      <c r="OJI3" s="657"/>
      <c r="OJJ3" s="657"/>
      <c r="OJK3" s="657"/>
      <c r="OJL3" s="657"/>
      <c r="OJM3" s="657"/>
      <c r="OJN3" s="657"/>
      <c r="OJO3" s="657"/>
      <c r="OJP3" s="657"/>
      <c r="OJQ3" s="657"/>
      <c r="OJR3" s="657"/>
      <c r="OJS3" s="657"/>
      <c r="OJT3" s="657"/>
      <c r="OJU3" s="657"/>
      <c r="OJV3" s="657"/>
      <c r="OJW3" s="657"/>
      <c r="OJX3" s="657"/>
      <c r="OJY3" s="657"/>
      <c r="OJZ3" s="657"/>
      <c r="OKA3" s="657"/>
      <c r="OKB3" s="657"/>
      <c r="OKC3" s="657"/>
      <c r="OKD3" s="657"/>
      <c r="OKE3" s="657"/>
      <c r="OKF3" s="657"/>
      <c r="OKG3" s="657"/>
      <c r="OKH3" s="657"/>
      <c r="OKI3" s="657"/>
      <c r="OKJ3" s="657"/>
      <c r="OKK3" s="657"/>
      <c r="OKL3" s="657"/>
      <c r="OKM3" s="657"/>
      <c r="OKN3" s="657"/>
      <c r="OKO3" s="657"/>
      <c r="OKP3" s="657"/>
      <c r="OKQ3" s="657"/>
      <c r="OKR3" s="657"/>
      <c r="OKS3" s="657"/>
      <c r="OKT3" s="657"/>
      <c r="OKU3" s="657"/>
      <c r="OKV3" s="657"/>
      <c r="OKW3" s="657"/>
      <c r="OKX3" s="657"/>
      <c r="OKY3" s="657"/>
      <c r="OKZ3" s="657"/>
      <c r="OLA3" s="657"/>
      <c r="OLB3" s="657"/>
      <c r="OLC3" s="657"/>
      <c r="OLD3" s="657"/>
      <c r="OLE3" s="657"/>
      <c r="OLF3" s="657"/>
      <c r="OLG3" s="657"/>
      <c r="OLH3" s="657"/>
      <c r="OLI3" s="657"/>
      <c r="OLJ3" s="657"/>
      <c r="OLK3" s="657"/>
      <c r="OLL3" s="657"/>
      <c r="OLM3" s="657"/>
      <c r="OLN3" s="657"/>
      <c r="OLO3" s="657"/>
      <c r="OLP3" s="657"/>
      <c r="OLQ3" s="657"/>
      <c r="OLR3" s="657"/>
      <c r="OLS3" s="657"/>
      <c r="OLT3" s="657"/>
      <c r="OLU3" s="657"/>
      <c r="OLV3" s="657"/>
      <c r="OLW3" s="657"/>
      <c r="OLX3" s="657"/>
      <c r="OLY3" s="657"/>
      <c r="OLZ3" s="657"/>
      <c r="OMA3" s="657"/>
      <c r="OMB3" s="657"/>
      <c r="OMC3" s="657"/>
      <c r="OMD3" s="657"/>
      <c r="OME3" s="657"/>
      <c r="OMF3" s="657"/>
      <c r="OMG3" s="657"/>
      <c r="OMH3" s="657"/>
      <c r="OMI3" s="657"/>
      <c r="OMJ3" s="657"/>
      <c r="OMK3" s="657"/>
      <c r="OML3" s="657"/>
      <c r="OMM3" s="657"/>
      <c r="OMN3" s="657"/>
      <c r="OMO3" s="657"/>
      <c r="OMP3" s="657"/>
      <c r="OMQ3" s="657"/>
      <c r="OMR3" s="657"/>
      <c r="OMS3" s="657"/>
      <c r="OMT3" s="657"/>
      <c r="OMU3" s="657"/>
      <c r="OMV3" s="657"/>
      <c r="OMW3" s="657"/>
      <c r="OMX3" s="657"/>
      <c r="OMY3" s="657"/>
      <c r="OMZ3" s="657"/>
      <c r="ONA3" s="657"/>
      <c r="ONB3" s="657"/>
      <c r="ONC3" s="657"/>
      <c r="OND3" s="657"/>
      <c r="ONE3" s="657"/>
      <c r="ONF3" s="657"/>
      <c r="ONG3" s="657"/>
      <c r="ONH3" s="657"/>
      <c r="ONI3" s="657"/>
      <c r="ONJ3" s="657"/>
      <c r="ONK3" s="657"/>
      <c r="ONL3" s="657"/>
      <c r="ONM3" s="657"/>
      <c r="ONN3" s="657"/>
      <c r="ONO3" s="657"/>
      <c r="ONP3" s="657"/>
      <c r="ONQ3" s="657"/>
      <c r="ONR3" s="657"/>
      <c r="ONS3" s="657"/>
      <c r="ONT3" s="657"/>
      <c r="ONU3" s="657"/>
      <c r="ONV3" s="657"/>
      <c r="ONW3" s="657"/>
      <c r="ONX3" s="657"/>
      <c r="ONY3" s="657"/>
      <c r="ONZ3" s="657"/>
      <c r="OOA3" s="657"/>
      <c r="OOB3" s="657"/>
      <c r="OOC3" s="657"/>
      <c r="OOD3" s="657"/>
      <c r="OOE3" s="657"/>
      <c r="OOF3" s="657"/>
      <c r="OOG3" s="657"/>
      <c r="OOH3" s="657"/>
      <c r="OOI3" s="657"/>
      <c r="OOJ3" s="657"/>
      <c r="OOK3" s="657"/>
      <c r="OOL3" s="657"/>
      <c r="OOM3" s="657"/>
      <c r="OON3" s="657"/>
      <c r="OOO3" s="657"/>
      <c r="OOP3" s="657"/>
      <c r="OOQ3" s="657"/>
      <c r="OOR3" s="657"/>
      <c r="OOS3" s="657"/>
      <c r="OOT3" s="657"/>
      <c r="OOU3" s="657"/>
      <c r="OOV3" s="657"/>
      <c r="OOW3" s="657"/>
      <c r="OOX3" s="657"/>
      <c r="OOY3" s="657"/>
      <c r="OOZ3" s="657"/>
      <c r="OPA3" s="657"/>
      <c r="OPB3" s="657"/>
      <c r="OPC3" s="657"/>
      <c r="OPD3" s="657"/>
      <c r="OPE3" s="657"/>
      <c r="OPF3" s="657"/>
      <c r="OPG3" s="657"/>
      <c r="OPH3" s="657"/>
      <c r="OPI3" s="657"/>
      <c r="OPJ3" s="657"/>
      <c r="OPK3" s="657"/>
      <c r="OPL3" s="657"/>
      <c r="OPM3" s="657"/>
      <c r="OPN3" s="657"/>
      <c r="OPO3" s="657"/>
      <c r="OPP3" s="657"/>
      <c r="OPQ3" s="657"/>
      <c r="OPR3" s="657"/>
      <c r="OPS3" s="657"/>
      <c r="OPT3" s="657"/>
      <c r="OPU3" s="657"/>
      <c r="OPV3" s="657"/>
      <c r="OPW3" s="657"/>
      <c r="OPX3" s="657"/>
      <c r="OPY3" s="657"/>
      <c r="OPZ3" s="657"/>
      <c r="OQA3" s="657"/>
      <c r="OQB3" s="657"/>
      <c r="OQC3" s="657"/>
      <c r="OQD3" s="657"/>
      <c r="OQE3" s="657"/>
      <c r="OQF3" s="657"/>
      <c r="OQG3" s="657"/>
      <c r="OQH3" s="657"/>
      <c r="OQI3" s="657"/>
      <c r="OQJ3" s="657"/>
      <c r="OQK3" s="657"/>
      <c r="OQL3" s="657"/>
      <c r="OQM3" s="657"/>
      <c r="OQN3" s="657"/>
      <c r="OQO3" s="657"/>
      <c r="OQP3" s="657"/>
      <c r="OQQ3" s="657"/>
      <c r="OQR3" s="657"/>
      <c r="OQS3" s="657"/>
      <c r="OQT3" s="657"/>
      <c r="OQU3" s="657"/>
      <c r="OQV3" s="657"/>
      <c r="OQW3" s="657"/>
      <c r="OQX3" s="657"/>
      <c r="OQY3" s="657"/>
      <c r="OQZ3" s="657"/>
      <c r="ORA3" s="657"/>
      <c r="ORB3" s="657"/>
      <c r="ORC3" s="657"/>
      <c r="ORD3" s="657"/>
      <c r="ORE3" s="657"/>
      <c r="ORF3" s="657"/>
      <c r="ORG3" s="657"/>
      <c r="ORH3" s="657"/>
      <c r="ORI3" s="657"/>
      <c r="ORJ3" s="657"/>
      <c r="ORK3" s="657"/>
      <c r="ORL3" s="657"/>
      <c r="ORM3" s="657"/>
      <c r="ORN3" s="657"/>
      <c r="ORO3" s="657"/>
      <c r="ORP3" s="657"/>
      <c r="ORQ3" s="657"/>
      <c r="ORR3" s="657"/>
      <c r="ORS3" s="657"/>
      <c r="ORT3" s="657"/>
      <c r="ORU3" s="657"/>
      <c r="ORV3" s="657"/>
      <c r="ORW3" s="657"/>
      <c r="ORX3" s="657"/>
      <c r="ORY3" s="657"/>
      <c r="ORZ3" s="657"/>
      <c r="OSA3" s="657"/>
      <c r="OSB3" s="657"/>
      <c r="OSC3" s="657"/>
      <c r="OSD3" s="657"/>
      <c r="OSE3" s="657"/>
      <c r="OSF3" s="657"/>
      <c r="OSG3" s="657"/>
      <c r="OSH3" s="657"/>
      <c r="OSI3" s="657"/>
      <c r="OSJ3" s="657"/>
      <c r="OSK3" s="657"/>
      <c r="OSL3" s="657"/>
      <c r="OSM3" s="657"/>
      <c r="OSN3" s="657"/>
      <c r="OSO3" s="657"/>
      <c r="OSP3" s="657"/>
      <c r="OSQ3" s="657"/>
      <c r="OSR3" s="657"/>
      <c r="OSS3" s="657"/>
      <c r="OST3" s="657"/>
      <c r="OSU3" s="657"/>
      <c r="OSV3" s="657"/>
      <c r="OSW3" s="657"/>
      <c r="OSX3" s="657"/>
      <c r="OSY3" s="657"/>
      <c r="OSZ3" s="657"/>
      <c r="OTA3" s="657"/>
      <c r="OTB3" s="657"/>
      <c r="OTC3" s="657"/>
      <c r="OTD3" s="657"/>
      <c r="OTE3" s="657"/>
      <c r="OTF3" s="657"/>
      <c r="OTG3" s="657"/>
      <c r="OTH3" s="657"/>
      <c r="OTI3" s="657"/>
      <c r="OTJ3" s="657"/>
      <c r="OTK3" s="657"/>
      <c r="OTL3" s="657"/>
      <c r="OTM3" s="657"/>
      <c r="OTN3" s="657"/>
      <c r="OTO3" s="657"/>
      <c r="OTP3" s="657"/>
      <c r="OTQ3" s="657"/>
      <c r="OTR3" s="657"/>
      <c r="OTS3" s="657"/>
      <c r="OTT3" s="657"/>
      <c r="OTU3" s="657"/>
      <c r="OTV3" s="657"/>
      <c r="OTW3" s="657"/>
      <c r="OTX3" s="657"/>
      <c r="OTY3" s="657"/>
      <c r="OTZ3" s="657"/>
      <c r="OUA3" s="657"/>
      <c r="OUB3" s="657"/>
      <c r="OUC3" s="657"/>
      <c r="OUD3" s="657"/>
      <c r="OUE3" s="657"/>
      <c r="OUF3" s="657"/>
      <c r="OUG3" s="657"/>
      <c r="OUH3" s="657"/>
      <c r="OUI3" s="657"/>
      <c r="OUJ3" s="657"/>
      <c r="OUK3" s="657"/>
      <c r="OUL3" s="657"/>
      <c r="OUM3" s="657"/>
      <c r="OUN3" s="657"/>
      <c r="OUO3" s="657"/>
      <c r="OUP3" s="657"/>
      <c r="OUQ3" s="657"/>
      <c r="OUR3" s="657"/>
      <c r="OUS3" s="657"/>
      <c r="OUT3" s="657"/>
      <c r="OUU3" s="657"/>
      <c r="OUV3" s="657"/>
      <c r="OUW3" s="657"/>
      <c r="OUX3" s="657"/>
      <c r="OUY3" s="657"/>
      <c r="OUZ3" s="657"/>
      <c r="OVA3" s="657"/>
      <c r="OVB3" s="657"/>
      <c r="OVC3" s="657"/>
      <c r="OVD3" s="657"/>
      <c r="OVE3" s="657"/>
      <c r="OVF3" s="657"/>
      <c r="OVG3" s="657"/>
      <c r="OVH3" s="657"/>
      <c r="OVI3" s="657"/>
      <c r="OVJ3" s="657"/>
      <c r="OVK3" s="657"/>
      <c r="OVL3" s="657"/>
      <c r="OVM3" s="657"/>
      <c r="OVN3" s="657"/>
      <c r="OVO3" s="657"/>
      <c r="OVP3" s="657"/>
      <c r="OVQ3" s="657"/>
      <c r="OVR3" s="657"/>
      <c r="OVS3" s="657"/>
      <c r="OVT3" s="657"/>
      <c r="OVU3" s="657"/>
      <c r="OVV3" s="657"/>
      <c r="OVW3" s="657"/>
      <c r="OVX3" s="657"/>
      <c r="OVY3" s="657"/>
      <c r="OVZ3" s="657"/>
      <c r="OWA3" s="657"/>
      <c r="OWB3" s="657"/>
      <c r="OWC3" s="657"/>
      <c r="OWD3" s="657"/>
      <c r="OWE3" s="657"/>
      <c r="OWF3" s="657"/>
      <c r="OWG3" s="657"/>
      <c r="OWH3" s="657"/>
      <c r="OWI3" s="657"/>
      <c r="OWJ3" s="657"/>
      <c r="OWK3" s="657"/>
      <c r="OWL3" s="657"/>
      <c r="OWM3" s="657"/>
      <c r="OWN3" s="657"/>
      <c r="OWO3" s="657"/>
      <c r="OWP3" s="657"/>
      <c r="OWQ3" s="657"/>
      <c r="OWR3" s="657"/>
      <c r="OWS3" s="657"/>
      <c r="OWT3" s="657"/>
      <c r="OWU3" s="657"/>
      <c r="OWV3" s="657"/>
      <c r="OWW3" s="657"/>
      <c r="OWX3" s="657"/>
      <c r="OWY3" s="657"/>
      <c r="OWZ3" s="657"/>
      <c r="OXA3" s="657"/>
      <c r="OXB3" s="657"/>
      <c r="OXC3" s="657"/>
      <c r="OXD3" s="657"/>
      <c r="OXE3" s="657"/>
      <c r="OXF3" s="657"/>
      <c r="OXG3" s="657"/>
      <c r="OXH3" s="657"/>
      <c r="OXI3" s="657"/>
      <c r="OXJ3" s="657"/>
      <c r="OXK3" s="657"/>
      <c r="OXL3" s="657"/>
      <c r="OXM3" s="657"/>
      <c r="OXN3" s="657"/>
      <c r="OXO3" s="657"/>
      <c r="OXP3" s="657"/>
      <c r="OXQ3" s="657"/>
      <c r="OXR3" s="657"/>
      <c r="OXS3" s="657"/>
      <c r="OXT3" s="657"/>
      <c r="OXU3" s="657"/>
      <c r="OXV3" s="657"/>
      <c r="OXW3" s="657"/>
      <c r="OXX3" s="657"/>
      <c r="OXY3" s="657"/>
      <c r="OXZ3" s="657"/>
      <c r="OYA3" s="657"/>
      <c r="OYB3" s="657"/>
      <c r="OYC3" s="657"/>
      <c r="OYD3" s="657"/>
      <c r="OYE3" s="657"/>
      <c r="OYF3" s="657"/>
      <c r="OYG3" s="657"/>
      <c r="OYH3" s="657"/>
      <c r="OYI3" s="657"/>
      <c r="OYJ3" s="657"/>
      <c r="OYK3" s="657"/>
      <c r="OYL3" s="657"/>
      <c r="OYM3" s="657"/>
      <c r="OYN3" s="657"/>
      <c r="OYO3" s="657"/>
      <c r="OYP3" s="657"/>
      <c r="OYQ3" s="657"/>
      <c r="OYR3" s="657"/>
      <c r="OYS3" s="657"/>
      <c r="OYT3" s="657"/>
      <c r="OYU3" s="657"/>
      <c r="OYV3" s="657"/>
      <c r="OYW3" s="657"/>
      <c r="OYX3" s="657"/>
      <c r="OYY3" s="657"/>
      <c r="OYZ3" s="657"/>
      <c r="OZA3" s="657"/>
      <c r="OZB3" s="657"/>
      <c r="OZC3" s="657"/>
      <c r="OZD3" s="657"/>
      <c r="OZE3" s="657"/>
      <c r="OZF3" s="657"/>
      <c r="OZG3" s="657"/>
      <c r="OZH3" s="657"/>
      <c r="OZI3" s="657"/>
      <c r="OZJ3" s="657"/>
      <c r="OZK3" s="657"/>
      <c r="OZL3" s="657"/>
      <c r="OZM3" s="657"/>
      <c r="OZN3" s="657"/>
      <c r="OZO3" s="657"/>
      <c r="OZP3" s="657"/>
      <c r="OZQ3" s="657"/>
      <c r="OZR3" s="657"/>
      <c r="OZS3" s="657"/>
      <c r="OZT3" s="657"/>
      <c r="OZU3" s="657"/>
      <c r="OZV3" s="657"/>
      <c r="OZW3" s="657"/>
      <c r="OZX3" s="657"/>
      <c r="OZY3" s="657"/>
      <c r="OZZ3" s="657"/>
      <c r="PAA3" s="657"/>
      <c r="PAB3" s="657"/>
      <c r="PAC3" s="657"/>
      <c r="PAD3" s="657"/>
      <c r="PAE3" s="657"/>
      <c r="PAF3" s="657"/>
      <c r="PAG3" s="657"/>
      <c r="PAH3" s="657"/>
      <c r="PAI3" s="657"/>
      <c r="PAJ3" s="657"/>
      <c r="PAK3" s="657"/>
      <c r="PAL3" s="657"/>
      <c r="PAM3" s="657"/>
      <c r="PAN3" s="657"/>
      <c r="PAO3" s="657"/>
      <c r="PAP3" s="657"/>
      <c r="PAQ3" s="657"/>
      <c r="PAR3" s="657"/>
      <c r="PAS3" s="657"/>
      <c r="PAT3" s="657"/>
      <c r="PAU3" s="657"/>
      <c r="PAV3" s="657"/>
      <c r="PAW3" s="657"/>
      <c r="PAX3" s="657"/>
      <c r="PAY3" s="657"/>
      <c r="PAZ3" s="657"/>
      <c r="PBA3" s="657"/>
      <c r="PBB3" s="657"/>
      <c r="PBC3" s="657"/>
      <c r="PBD3" s="657"/>
      <c r="PBE3" s="657"/>
      <c r="PBF3" s="657"/>
      <c r="PBG3" s="657"/>
      <c r="PBH3" s="657"/>
      <c r="PBI3" s="657"/>
      <c r="PBJ3" s="657"/>
      <c r="PBK3" s="657"/>
      <c r="PBL3" s="657"/>
      <c r="PBM3" s="657"/>
      <c r="PBN3" s="657"/>
      <c r="PBO3" s="657"/>
      <c r="PBP3" s="657"/>
      <c r="PBQ3" s="657"/>
      <c r="PBR3" s="657"/>
      <c r="PBS3" s="657"/>
      <c r="PBT3" s="657"/>
      <c r="PBU3" s="657"/>
      <c r="PBV3" s="657"/>
      <c r="PBW3" s="657"/>
      <c r="PBX3" s="657"/>
      <c r="PBY3" s="657"/>
      <c r="PBZ3" s="657"/>
      <c r="PCA3" s="657"/>
      <c r="PCB3" s="657"/>
      <c r="PCC3" s="657"/>
      <c r="PCD3" s="657"/>
      <c r="PCE3" s="657"/>
      <c r="PCF3" s="657"/>
      <c r="PCG3" s="657"/>
      <c r="PCH3" s="657"/>
      <c r="PCI3" s="657"/>
      <c r="PCJ3" s="657"/>
      <c r="PCK3" s="657"/>
      <c r="PCL3" s="657"/>
      <c r="PCM3" s="657"/>
      <c r="PCN3" s="657"/>
      <c r="PCO3" s="657"/>
      <c r="PCP3" s="657"/>
      <c r="PCQ3" s="657"/>
      <c r="PCR3" s="657"/>
      <c r="PCS3" s="657"/>
      <c r="PCT3" s="657"/>
      <c r="PCU3" s="657"/>
      <c r="PCV3" s="657"/>
      <c r="PCW3" s="657"/>
      <c r="PCX3" s="657"/>
      <c r="PCY3" s="657"/>
      <c r="PCZ3" s="657"/>
      <c r="PDA3" s="657"/>
      <c r="PDB3" s="657"/>
      <c r="PDC3" s="657"/>
      <c r="PDD3" s="657"/>
      <c r="PDE3" s="657"/>
      <c r="PDF3" s="657"/>
      <c r="PDG3" s="657"/>
      <c r="PDH3" s="657"/>
      <c r="PDI3" s="657"/>
      <c r="PDJ3" s="657"/>
      <c r="PDK3" s="657"/>
      <c r="PDL3" s="657"/>
      <c r="PDM3" s="657"/>
      <c r="PDN3" s="657"/>
      <c r="PDO3" s="657"/>
      <c r="PDP3" s="657"/>
      <c r="PDQ3" s="657"/>
      <c r="PDR3" s="657"/>
      <c r="PDS3" s="657"/>
      <c r="PDT3" s="657"/>
      <c r="PDU3" s="657"/>
      <c r="PDV3" s="657"/>
      <c r="PDW3" s="657"/>
      <c r="PDX3" s="657"/>
      <c r="PDY3" s="657"/>
      <c r="PDZ3" s="657"/>
      <c r="PEA3" s="657"/>
      <c r="PEB3" s="657"/>
      <c r="PEC3" s="657"/>
      <c r="PED3" s="657"/>
      <c r="PEE3" s="657"/>
      <c r="PEF3" s="657"/>
      <c r="PEG3" s="657"/>
      <c r="PEH3" s="657"/>
      <c r="PEI3" s="657"/>
      <c r="PEJ3" s="657"/>
      <c r="PEK3" s="657"/>
      <c r="PEL3" s="657"/>
      <c r="PEM3" s="657"/>
      <c r="PEN3" s="657"/>
      <c r="PEO3" s="657"/>
      <c r="PEP3" s="657"/>
      <c r="PEQ3" s="657"/>
      <c r="PER3" s="657"/>
      <c r="PES3" s="657"/>
      <c r="PET3" s="657"/>
      <c r="PEU3" s="657"/>
      <c r="PEV3" s="657"/>
      <c r="PEW3" s="657"/>
      <c r="PEX3" s="657"/>
      <c r="PEY3" s="657"/>
      <c r="PEZ3" s="657"/>
      <c r="PFA3" s="657"/>
      <c r="PFB3" s="657"/>
      <c r="PFC3" s="657"/>
      <c r="PFD3" s="657"/>
      <c r="PFE3" s="657"/>
      <c r="PFF3" s="657"/>
      <c r="PFG3" s="657"/>
      <c r="PFH3" s="657"/>
      <c r="PFI3" s="657"/>
      <c r="PFJ3" s="657"/>
      <c r="PFK3" s="657"/>
      <c r="PFL3" s="657"/>
      <c r="PFM3" s="657"/>
      <c r="PFN3" s="657"/>
      <c r="PFO3" s="657"/>
      <c r="PFP3" s="657"/>
      <c r="PFQ3" s="657"/>
      <c r="PFR3" s="657"/>
      <c r="PFS3" s="657"/>
      <c r="PFT3" s="657"/>
      <c r="PFU3" s="657"/>
      <c r="PFV3" s="657"/>
      <c r="PFW3" s="657"/>
      <c r="PFX3" s="657"/>
      <c r="PFY3" s="657"/>
      <c r="PFZ3" s="657"/>
      <c r="PGA3" s="657"/>
      <c r="PGB3" s="657"/>
      <c r="PGC3" s="657"/>
      <c r="PGD3" s="657"/>
      <c r="PGE3" s="657"/>
      <c r="PGF3" s="657"/>
      <c r="PGG3" s="657"/>
      <c r="PGH3" s="657"/>
      <c r="PGI3" s="657"/>
      <c r="PGJ3" s="657"/>
      <c r="PGK3" s="657"/>
      <c r="PGL3" s="657"/>
      <c r="PGM3" s="657"/>
      <c r="PGN3" s="657"/>
      <c r="PGO3" s="657"/>
      <c r="PGP3" s="657"/>
      <c r="PGQ3" s="657"/>
      <c r="PGR3" s="657"/>
      <c r="PGS3" s="657"/>
      <c r="PGT3" s="657"/>
      <c r="PGU3" s="657"/>
      <c r="PGV3" s="657"/>
      <c r="PGW3" s="657"/>
      <c r="PGX3" s="657"/>
      <c r="PGY3" s="657"/>
      <c r="PGZ3" s="657"/>
      <c r="PHA3" s="657"/>
      <c r="PHB3" s="657"/>
      <c r="PHC3" s="657"/>
      <c r="PHD3" s="657"/>
      <c r="PHE3" s="657"/>
      <c r="PHF3" s="657"/>
      <c r="PHG3" s="657"/>
      <c r="PHH3" s="657"/>
      <c r="PHI3" s="657"/>
      <c r="PHJ3" s="657"/>
      <c r="PHK3" s="657"/>
      <c r="PHL3" s="657"/>
      <c r="PHM3" s="657"/>
      <c r="PHN3" s="657"/>
      <c r="PHO3" s="657"/>
      <c r="PHP3" s="657"/>
      <c r="PHQ3" s="657"/>
      <c r="PHR3" s="657"/>
      <c r="PHS3" s="657"/>
      <c r="PHT3" s="657"/>
      <c r="PHU3" s="657"/>
      <c r="PHV3" s="657"/>
      <c r="PHW3" s="657"/>
      <c r="PHX3" s="657"/>
      <c r="PHY3" s="657"/>
      <c r="PHZ3" s="657"/>
      <c r="PIA3" s="657"/>
      <c r="PIB3" s="657"/>
      <c r="PIC3" s="657"/>
      <c r="PID3" s="657"/>
      <c r="PIE3" s="657"/>
      <c r="PIF3" s="657"/>
      <c r="PIG3" s="657"/>
      <c r="PIH3" s="657"/>
      <c r="PII3" s="657"/>
      <c r="PIJ3" s="657"/>
      <c r="PIK3" s="657"/>
      <c r="PIL3" s="657"/>
      <c r="PIM3" s="657"/>
      <c r="PIN3" s="657"/>
      <c r="PIO3" s="657"/>
      <c r="PIP3" s="657"/>
      <c r="PIQ3" s="657"/>
      <c r="PIR3" s="657"/>
      <c r="PIS3" s="657"/>
      <c r="PIT3" s="657"/>
      <c r="PIU3" s="657"/>
      <c r="PIV3" s="657"/>
      <c r="PIW3" s="657"/>
      <c r="PIX3" s="657"/>
      <c r="PIY3" s="657"/>
      <c r="PIZ3" s="657"/>
      <c r="PJA3" s="657"/>
      <c r="PJB3" s="657"/>
      <c r="PJC3" s="657"/>
      <c r="PJD3" s="657"/>
      <c r="PJE3" s="657"/>
      <c r="PJF3" s="657"/>
      <c r="PJG3" s="657"/>
      <c r="PJH3" s="657"/>
      <c r="PJI3" s="657"/>
      <c r="PJJ3" s="657"/>
      <c r="PJK3" s="657"/>
      <c r="PJL3" s="657"/>
      <c r="PJM3" s="657"/>
      <c r="PJN3" s="657"/>
      <c r="PJO3" s="657"/>
      <c r="PJP3" s="657"/>
      <c r="PJQ3" s="657"/>
      <c r="PJR3" s="657"/>
      <c r="PJS3" s="657"/>
      <c r="PJT3" s="657"/>
      <c r="PJU3" s="657"/>
      <c r="PJV3" s="657"/>
      <c r="PJW3" s="657"/>
      <c r="PJX3" s="657"/>
      <c r="PJY3" s="657"/>
      <c r="PJZ3" s="657"/>
      <c r="PKA3" s="657"/>
      <c r="PKB3" s="657"/>
      <c r="PKC3" s="657"/>
      <c r="PKD3" s="657"/>
      <c r="PKE3" s="657"/>
      <c r="PKF3" s="657"/>
      <c r="PKG3" s="657"/>
      <c r="PKH3" s="657"/>
      <c r="PKI3" s="657"/>
      <c r="PKJ3" s="657"/>
      <c r="PKK3" s="657"/>
      <c r="PKL3" s="657"/>
      <c r="PKM3" s="657"/>
      <c r="PKN3" s="657"/>
      <c r="PKO3" s="657"/>
      <c r="PKP3" s="657"/>
      <c r="PKQ3" s="657"/>
      <c r="PKR3" s="657"/>
      <c r="PKS3" s="657"/>
      <c r="PKT3" s="657"/>
      <c r="PKU3" s="657"/>
      <c r="PKV3" s="657"/>
      <c r="PKW3" s="657"/>
      <c r="PKX3" s="657"/>
      <c r="PKY3" s="657"/>
      <c r="PKZ3" s="657"/>
      <c r="PLA3" s="657"/>
      <c r="PLB3" s="657"/>
      <c r="PLC3" s="657"/>
      <c r="PLD3" s="657"/>
      <c r="PLE3" s="657"/>
      <c r="PLF3" s="657"/>
      <c r="PLG3" s="657"/>
      <c r="PLH3" s="657"/>
      <c r="PLI3" s="657"/>
      <c r="PLJ3" s="657"/>
      <c r="PLK3" s="657"/>
      <c r="PLL3" s="657"/>
      <c r="PLM3" s="657"/>
      <c r="PLN3" s="657"/>
      <c r="PLO3" s="657"/>
      <c r="PLP3" s="657"/>
      <c r="PLQ3" s="657"/>
      <c r="PLR3" s="657"/>
      <c r="PLS3" s="657"/>
      <c r="PLT3" s="657"/>
      <c r="PLU3" s="657"/>
      <c r="PLV3" s="657"/>
      <c r="PLW3" s="657"/>
      <c r="PLX3" s="657"/>
      <c r="PLY3" s="657"/>
      <c r="PLZ3" s="657"/>
      <c r="PMA3" s="657"/>
      <c r="PMB3" s="657"/>
      <c r="PMC3" s="657"/>
      <c r="PMD3" s="657"/>
      <c r="PME3" s="657"/>
      <c r="PMF3" s="657"/>
      <c r="PMG3" s="657"/>
      <c r="PMH3" s="657"/>
      <c r="PMI3" s="657"/>
      <c r="PMJ3" s="657"/>
      <c r="PMK3" s="657"/>
      <c r="PML3" s="657"/>
      <c r="PMM3" s="657"/>
      <c r="PMN3" s="657"/>
      <c r="PMO3" s="657"/>
      <c r="PMP3" s="657"/>
      <c r="PMQ3" s="657"/>
      <c r="PMR3" s="657"/>
      <c r="PMS3" s="657"/>
      <c r="PMT3" s="657"/>
      <c r="PMU3" s="657"/>
      <c r="PMV3" s="657"/>
      <c r="PMW3" s="657"/>
      <c r="PMX3" s="657"/>
      <c r="PMY3" s="657"/>
      <c r="PMZ3" s="657"/>
      <c r="PNA3" s="657"/>
      <c r="PNB3" s="657"/>
      <c r="PNC3" s="657"/>
      <c r="PND3" s="657"/>
      <c r="PNE3" s="657"/>
      <c r="PNF3" s="657"/>
      <c r="PNG3" s="657"/>
      <c r="PNH3" s="657"/>
      <c r="PNI3" s="657"/>
      <c r="PNJ3" s="657"/>
      <c r="PNK3" s="657"/>
      <c r="PNL3" s="657"/>
      <c r="PNM3" s="657"/>
      <c r="PNN3" s="657"/>
      <c r="PNO3" s="657"/>
      <c r="PNP3" s="657"/>
      <c r="PNQ3" s="657"/>
      <c r="PNR3" s="657"/>
      <c r="PNS3" s="657"/>
      <c r="PNT3" s="657"/>
      <c r="PNU3" s="657"/>
      <c r="PNV3" s="657"/>
      <c r="PNW3" s="657"/>
      <c r="PNX3" s="657"/>
      <c r="PNY3" s="657"/>
      <c r="PNZ3" s="657"/>
      <c r="POA3" s="657"/>
      <c r="POB3" s="657"/>
      <c r="POC3" s="657"/>
      <c r="POD3" s="657"/>
      <c r="POE3" s="657"/>
      <c r="POF3" s="657"/>
      <c r="POG3" s="657"/>
      <c r="POH3" s="657"/>
      <c r="POI3" s="657"/>
      <c r="POJ3" s="657"/>
      <c r="POK3" s="657"/>
      <c r="POL3" s="657"/>
      <c r="POM3" s="657"/>
      <c r="PON3" s="657"/>
      <c r="POO3" s="657"/>
      <c r="POP3" s="657"/>
      <c r="POQ3" s="657"/>
      <c r="POR3" s="657"/>
      <c r="POS3" s="657"/>
      <c r="POT3" s="657"/>
      <c r="POU3" s="657"/>
      <c r="POV3" s="657"/>
      <c r="POW3" s="657"/>
      <c r="POX3" s="657"/>
      <c r="POY3" s="657"/>
      <c r="POZ3" s="657"/>
      <c r="PPA3" s="657"/>
      <c r="PPB3" s="657"/>
      <c r="PPC3" s="657"/>
      <c r="PPD3" s="657"/>
      <c r="PPE3" s="657"/>
      <c r="PPF3" s="657"/>
      <c r="PPG3" s="657"/>
      <c r="PPH3" s="657"/>
      <c r="PPI3" s="657"/>
      <c r="PPJ3" s="657"/>
      <c r="PPK3" s="657"/>
      <c r="PPL3" s="657"/>
      <c r="PPM3" s="657"/>
      <c r="PPN3" s="657"/>
      <c r="PPO3" s="657"/>
      <c r="PPP3" s="657"/>
      <c r="PPQ3" s="657"/>
      <c r="PPR3" s="657"/>
      <c r="PPS3" s="657"/>
      <c r="PPT3" s="657"/>
      <c r="PPU3" s="657"/>
      <c r="PPV3" s="657"/>
      <c r="PPW3" s="657"/>
      <c r="PPX3" s="657"/>
      <c r="PPY3" s="657"/>
      <c r="PPZ3" s="657"/>
      <c r="PQA3" s="657"/>
      <c r="PQB3" s="657"/>
      <c r="PQC3" s="657"/>
      <c r="PQD3" s="657"/>
      <c r="PQE3" s="657"/>
      <c r="PQF3" s="657"/>
      <c r="PQG3" s="657"/>
      <c r="PQH3" s="657"/>
      <c r="PQI3" s="657"/>
      <c r="PQJ3" s="657"/>
      <c r="PQK3" s="657"/>
      <c r="PQL3" s="657"/>
      <c r="PQM3" s="657"/>
      <c r="PQN3" s="657"/>
      <c r="PQO3" s="657"/>
      <c r="PQP3" s="657"/>
      <c r="PQQ3" s="657"/>
      <c r="PQR3" s="657"/>
      <c r="PQS3" s="657"/>
      <c r="PQT3" s="657"/>
      <c r="PQU3" s="657"/>
      <c r="PQV3" s="657"/>
      <c r="PQW3" s="657"/>
      <c r="PQX3" s="657"/>
      <c r="PQY3" s="657"/>
      <c r="PQZ3" s="657"/>
      <c r="PRA3" s="657"/>
      <c r="PRB3" s="657"/>
      <c r="PRC3" s="657"/>
      <c r="PRD3" s="657"/>
      <c r="PRE3" s="657"/>
      <c r="PRF3" s="657"/>
      <c r="PRG3" s="657"/>
      <c r="PRH3" s="657"/>
      <c r="PRI3" s="657"/>
      <c r="PRJ3" s="657"/>
      <c r="PRK3" s="657"/>
      <c r="PRL3" s="657"/>
      <c r="PRM3" s="657"/>
      <c r="PRN3" s="657"/>
      <c r="PRO3" s="657"/>
      <c r="PRP3" s="657"/>
      <c r="PRQ3" s="657"/>
      <c r="PRR3" s="657"/>
      <c r="PRS3" s="657"/>
      <c r="PRT3" s="657"/>
      <c r="PRU3" s="657"/>
      <c r="PRV3" s="657"/>
      <c r="PRW3" s="657"/>
      <c r="PRX3" s="657"/>
      <c r="PRY3" s="657"/>
      <c r="PRZ3" s="657"/>
      <c r="PSA3" s="657"/>
      <c r="PSB3" s="657"/>
      <c r="PSC3" s="657"/>
      <c r="PSD3" s="657"/>
      <c r="PSE3" s="657"/>
      <c r="PSF3" s="657"/>
      <c r="PSG3" s="657"/>
      <c r="PSH3" s="657"/>
      <c r="PSI3" s="657"/>
      <c r="PSJ3" s="657"/>
      <c r="PSK3" s="657"/>
      <c r="PSL3" s="657"/>
      <c r="PSM3" s="657"/>
      <c r="PSN3" s="657"/>
      <c r="PSO3" s="657"/>
      <c r="PSP3" s="657"/>
      <c r="PSQ3" s="657"/>
      <c r="PSR3" s="657"/>
      <c r="PSS3" s="657"/>
      <c r="PST3" s="657"/>
      <c r="PSU3" s="657"/>
      <c r="PSV3" s="657"/>
      <c r="PSW3" s="657"/>
      <c r="PSX3" s="657"/>
      <c r="PSY3" s="657"/>
      <c r="PSZ3" s="657"/>
      <c r="PTA3" s="657"/>
      <c r="PTB3" s="657"/>
      <c r="PTC3" s="657"/>
      <c r="PTD3" s="657"/>
      <c r="PTE3" s="657"/>
      <c r="PTF3" s="657"/>
      <c r="PTG3" s="657"/>
      <c r="PTH3" s="657"/>
      <c r="PTI3" s="657"/>
      <c r="PTJ3" s="657"/>
      <c r="PTK3" s="657"/>
      <c r="PTL3" s="657"/>
      <c r="PTM3" s="657"/>
      <c r="PTN3" s="657"/>
      <c r="PTO3" s="657"/>
      <c r="PTP3" s="657"/>
      <c r="PTQ3" s="657"/>
      <c r="PTR3" s="657"/>
      <c r="PTS3" s="657"/>
      <c r="PTT3" s="657"/>
      <c r="PTU3" s="657"/>
      <c r="PTV3" s="657"/>
      <c r="PTW3" s="657"/>
      <c r="PTX3" s="657"/>
      <c r="PTY3" s="657"/>
      <c r="PTZ3" s="657"/>
      <c r="PUA3" s="657"/>
      <c r="PUB3" s="657"/>
      <c r="PUC3" s="657"/>
      <c r="PUD3" s="657"/>
      <c r="PUE3" s="657"/>
      <c r="PUF3" s="657"/>
      <c r="PUG3" s="657"/>
      <c r="PUH3" s="657"/>
      <c r="PUI3" s="657"/>
      <c r="PUJ3" s="657"/>
      <c r="PUK3" s="657"/>
      <c r="PUL3" s="657"/>
      <c r="PUM3" s="657"/>
      <c r="PUN3" s="657"/>
      <c r="PUO3" s="657"/>
      <c r="PUP3" s="657"/>
      <c r="PUQ3" s="657"/>
      <c r="PUR3" s="657"/>
      <c r="PUS3" s="657"/>
      <c r="PUT3" s="657"/>
      <c r="PUU3" s="657"/>
      <c r="PUV3" s="657"/>
      <c r="PUW3" s="657"/>
      <c r="PUX3" s="657"/>
      <c r="PUY3" s="657"/>
      <c r="PUZ3" s="657"/>
      <c r="PVA3" s="657"/>
      <c r="PVB3" s="657"/>
      <c r="PVC3" s="657"/>
      <c r="PVD3" s="657"/>
      <c r="PVE3" s="657"/>
      <c r="PVF3" s="657"/>
      <c r="PVG3" s="657"/>
      <c r="PVH3" s="657"/>
      <c r="PVI3" s="657"/>
      <c r="PVJ3" s="657"/>
      <c r="PVK3" s="657"/>
      <c r="PVL3" s="657"/>
      <c r="PVM3" s="657"/>
      <c r="PVN3" s="657"/>
      <c r="PVO3" s="657"/>
      <c r="PVP3" s="657"/>
      <c r="PVQ3" s="657"/>
      <c r="PVR3" s="657"/>
      <c r="PVS3" s="657"/>
      <c r="PVT3" s="657"/>
      <c r="PVU3" s="657"/>
      <c r="PVV3" s="657"/>
      <c r="PVW3" s="657"/>
      <c r="PVX3" s="657"/>
      <c r="PVY3" s="657"/>
      <c r="PVZ3" s="657"/>
      <c r="PWA3" s="657"/>
      <c r="PWB3" s="657"/>
      <c r="PWC3" s="657"/>
      <c r="PWD3" s="657"/>
      <c r="PWE3" s="657"/>
      <c r="PWF3" s="657"/>
      <c r="PWG3" s="657"/>
      <c r="PWH3" s="657"/>
      <c r="PWI3" s="657"/>
      <c r="PWJ3" s="657"/>
      <c r="PWK3" s="657"/>
      <c r="PWL3" s="657"/>
      <c r="PWM3" s="657"/>
      <c r="PWN3" s="657"/>
      <c r="PWO3" s="657"/>
      <c r="PWP3" s="657"/>
      <c r="PWQ3" s="657"/>
      <c r="PWR3" s="657"/>
      <c r="PWS3" s="657"/>
      <c r="PWT3" s="657"/>
      <c r="PWU3" s="657"/>
      <c r="PWV3" s="657"/>
      <c r="PWW3" s="657"/>
      <c r="PWX3" s="657"/>
      <c r="PWY3" s="657"/>
      <c r="PWZ3" s="657"/>
      <c r="PXA3" s="657"/>
      <c r="PXB3" s="657"/>
      <c r="PXC3" s="657"/>
      <c r="PXD3" s="657"/>
      <c r="PXE3" s="657"/>
      <c r="PXF3" s="657"/>
      <c r="PXG3" s="657"/>
      <c r="PXH3" s="657"/>
      <c r="PXI3" s="657"/>
      <c r="PXJ3" s="657"/>
      <c r="PXK3" s="657"/>
      <c r="PXL3" s="657"/>
      <c r="PXM3" s="657"/>
      <c r="PXN3" s="657"/>
      <c r="PXO3" s="657"/>
      <c r="PXP3" s="657"/>
      <c r="PXQ3" s="657"/>
      <c r="PXR3" s="657"/>
      <c r="PXS3" s="657"/>
      <c r="PXT3" s="657"/>
      <c r="PXU3" s="657"/>
      <c r="PXV3" s="657"/>
      <c r="PXW3" s="657"/>
      <c r="PXX3" s="657"/>
      <c r="PXY3" s="657"/>
      <c r="PXZ3" s="657"/>
      <c r="PYA3" s="657"/>
      <c r="PYB3" s="657"/>
      <c r="PYC3" s="657"/>
      <c r="PYD3" s="657"/>
      <c r="PYE3" s="657"/>
      <c r="PYF3" s="657"/>
      <c r="PYG3" s="657"/>
      <c r="PYH3" s="657"/>
      <c r="PYI3" s="657"/>
      <c r="PYJ3" s="657"/>
      <c r="PYK3" s="657"/>
      <c r="PYL3" s="657"/>
      <c r="PYM3" s="657"/>
      <c r="PYN3" s="657"/>
      <c r="PYO3" s="657"/>
      <c r="PYP3" s="657"/>
      <c r="PYQ3" s="657"/>
      <c r="PYR3" s="657"/>
      <c r="PYS3" s="657"/>
      <c r="PYT3" s="657"/>
      <c r="PYU3" s="657"/>
      <c r="PYV3" s="657"/>
      <c r="PYW3" s="657"/>
      <c r="PYX3" s="657"/>
      <c r="PYY3" s="657"/>
      <c r="PYZ3" s="657"/>
      <c r="PZA3" s="657"/>
      <c r="PZB3" s="657"/>
      <c r="PZC3" s="657"/>
      <c r="PZD3" s="657"/>
      <c r="PZE3" s="657"/>
      <c r="PZF3" s="657"/>
      <c r="PZG3" s="657"/>
      <c r="PZH3" s="657"/>
      <c r="PZI3" s="657"/>
      <c r="PZJ3" s="657"/>
      <c r="PZK3" s="657"/>
      <c r="PZL3" s="657"/>
      <c r="PZM3" s="657"/>
      <c r="PZN3" s="657"/>
      <c r="PZO3" s="657"/>
      <c r="PZP3" s="657"/>
      <c r="PZQ3" s="657"/>
      <c r="PZR3" s="657"/>
      <c r="PZS3" s="657"/>
      <c r="PZT3" s="657"/>
      <c r="PZU3" s="657"/>
      <c r="PZV3" s="657"/>
      <c r="PZW3" s="657"/>
      <c r="PZX3" s="657"/>
      <c r="PZY3" s="657"/>
      <c r="PZZ3" s="657"/>
      <c r="QAA3" s="657"/>
      <c r="QAB3" s="657"/>
      <c r="QAC3" s="657"/>
      <c r="QAD3" s="657"/>
      <c r="QAE3" s="657"/>
      <c r="QAF3" s="657"/>
      <c r="QAG3" s="657"/>
      <c r="QAH3" s="657"/>
      <c r="QAI3" s="657"/>
      <c r="QAJ3" s="657"/>
      <c r="QAK3" s="657"/>
      <c r="QAL3" s="657"/>
      <c r="QAM3" s="657"/>
      <c r="QAN3" s="657"/>
      <c r="QAO3" s="657"/>
      <c r="QAP3" s="657"/>
      <c r="QAQ3" s="657"/>
      <c r="QAR3" s="657"/>
      <c r="QAS3" s="657"/>
      <c r="QAT3" s="657"/>
      <c r="QAU3" s="657"/>
      <c r="QAV3" s="657"/>
      <c r="QAW3" s="657"/>
      <c r="QAX3" s="657"/>
      <c r="QAY3" s="657"/>
      <c r="QAZ3" s="657"/>
      <c r="QBA3" s="657"/>
      <c r="QBB3" s="657"/>
      <c r="QBC3" s="657"/>
      <c r="QBD3" s="657"/>
      <c r="QBE3" s="657"/>
      <c r="QBF3" s="657"/>
      <c r="QBG3" s="657"/>
      <c r="QBH3" s="657"/>
      <c r="QBI3" s="657"/>
      <c r="QBJ3" s="657"/>
      <c r="QBK3" s="657"/>
      <c r="QBL3" s="657"/>
      <c r="QBM3" s="657"/>
      <c r="QBN3" s="657"/>
      <c r="QBO3" s="657"/>
      <c r="QBP3" s="657"/>
      <c r="QBQ3" s="657"/>
      <c r="QBR3" s="657"/>
      <c r="QBS3" s="657"/>
      <c r="QBT3" s="657"/>
      <c r="QBU3" s="657"/>
      <c r="QBV3" s="657"/>
      <c r="QBW3" s="657"/>
      <c r="QBX3" s="657"/>
      <c r="QBY3" s="657"/>
      <c r="QBZ3" s="657"/>
      <c r="QCA3" s="657"/>
      <c r="QCB3" s="657"/>
      <c r="QCC3" s="657"/>
      <c r="QCD3" s="657"/>
      <c r="QCE3" s="657"/>
      <c r="QCF3" s="657"/>
      <c r="QCG3" s="657"/>
      <c r="QCH3" s="657"/>
      <c r="QCI3" s="657"/>
      <c r="QCJ3" s="657"/>
      <c r="QCK3" s="657"/>
      <c r="QCL3" s="657"/>
      <c r="QCM3" s="657"/>
      <c r="QCN3" s="657"/>
      <c r="QCO3" s="657"/>
      <c r="QCP3" s="657"/>
      <c r="QCQ3" s="657"/>
      <c r="QCR3" s="657"/>
      <c r="QCS3" s="657"/>
      <c r="QCT3" s="657"/>
      <c r="QCU3" s="657"/>
      <c r="QCV3" s="657"/>
      <c r="QCW3" s="657"/>
      <c r="QCX3" s="657"/>
      <c r="QCY3" s="657"/>
      <c r="QCZ3" s="657"/>
      <c r="QDA3" s="657"/>
      <c r="QDB3" s="657"/>
      <c r="QDC3" s="657"/>
      <c r="QDD3" s="657"/>
      <c r="QDE3" s="657"/>
      <c r="QDF3" s="657"/>
      <c r="QDG3" s="657"/>
      <c r="QDH3" s="657"/>
      <c r="QDI3" s="657"/>
      <c r="QDJ3" s="657"/>
      <c r="QDK3" s="657"/>
      <c r="QDL3" s="657"/>
      <c r="QDM3" s="657"/>
      <c r="QDN3" s="657"/>
      <c r="QDO3" s="657"/>
      <c r="QDP3" s="657"/>
      <c r="QDQ3" s="657"/>
      <c r="QDR3" s="657"/>
      <c r="QDS3" s="657"/>
      <c r="QDT3" s="657"/>
      <c r="QDU3" s="657"/>
      <c r="QDV3" s="657"/>
      <c r="QDW3" s="657"/>
      <c r="QDX3" s="657"/>
      <c r="QDY3" s="657"/>
      <c r="QDZ3" s="657"/>
      <c r="QEA3" s="657"/>
      <c r="QEB3" s="657"/>
      <c r="QEC3" s="657"/>
      <c r="QED3" s="657"/>
      <c r="QEE3" s="657"/>
      <c r="QEF3" s="657"/>
      <c r="QEG3" s="657"/>
      <c r="QEH3" s="657"/>
      <c r="QEI3" s="657"/>
      <c r="QEJ3" s="657"/>
      <c r="QEK3" s="657"/>
      <c r="QEL3" s="657"/>
      <c r="QEM3" s="657"/>
      <c r="QEN3" s="657"/>
      <c r="QEO3" s="657"/>
      <c r="QEP3" s="657"/>
      <c r="QEQ3" s="657"/>
      <c r="QER3" s="657"/>
      <c r="QES3" s="657"/>
      <c r="QET3" s="657"/>
      <c r="QEU3" s="657"/>
      <c r="QEV3" s="657"/>
      <c r="QEW3" s="657"/>
      <c r="QEX3" s="657"/>
      <c r="QEY3" s="657"/>
      <c r="QEZ3" s="657"/>
      <c r="QFA3" s="657"/>
      <c r="QFB3" s="657"/>
      <c r="QFC3" s="657"/>
      <c r="QFD3" s="657"/>
      <c r="QFE3" s="657"/>
      <c r="QFF3" s="657"/>
      <c r="QFG3" s="657"/>
      <c r="QFH3" s="657"/>
      <c r="QFI3" s="657"/>
      <c r="QFJ3" s="657"/>
      <c r="QFK3" s="657"/>
      <c r="QFL3" s="657"/>
      <c r="QFM3" s="657"/>
      <c r="QFN3" s="657"/>
      <c r="QFO3" s="657"/>
      <c r="QFP3" s="657"/>
      <c r="QFQ3" s="657"/>
      <c r="QFR3" s="657"/>
      <c r="QFS3" s="657"/>
      <c r="QFT3" s="657"/>
      <c r="QFU3" s="657"/>
      <c r="QFV3" s="657"/>
      <c r="QFW3" s="657"/>
      <c r="QFX3" s="657"/>
      <c r="QFY3" s="657"/>
      <c r="QFZ3" s="657"/>
      <c r="QGA3" s="657"/>
      <c r="QGB3" s="657"/>
      <c r="QGC3" s="657"/>
      <c r="QGD3" s="657"/>
      <c r="QGE3" s="657"/>
      <c r="QGF3" s="657"/>
      <c r="QGG3" s="657"/>
      <c r="QGH3" s="657"/>
      <c r="QGI3" s="657"/>
      <c r="QGJ3" s="657"/>
      <c r="QGK3" s="657"/>
      <c r="QGL3" s="657"/>
      <c r="QGM3" s="657"/>
      <c r="QGN3" s="657"/>
      <c r="QGO3" s="657"/>
      <c r="QGP3" s="657"/>
      <c r="QGQ3" s="657"/>
      <c r="QGR3" s="657"/>
      <c r="QGS3" s="657"/>
      <c r="QGT3" s="657"/>
      <c r="QGU3" s="657"/>
      <c r="QGV3" s="657"/>
      <c r="QGW3" s="657"/>
      <c r="QGX3" s="657"/>
      <c r="QGY3" s="657"/>
      <c r="QGZ3" s="657"/>
      <c r="QHA3" s="657"/>
      <c r="QHB3" s="657"/>
      <c r="QHC3" s="657"/>
      <c r="QHD3" s="657"/>
      <c r="QHE3" s="657"/>
      <c r="QHF3" s="657"/>
      <c r="QHG3" s="657"/>
      <c r="QHH3" s="657"/>
      <c r="QHI3" s="657"/>
      <c r="QHJ3" s="657"/>
      <c r="QHK3" s="657"/>
      <c r="QHL3" s="657"/>
      <c r="QHM3" s="657"/>
      <c r="QHN3" s="657"/>
      <c r="QHO3" s="657"/>
      <c r="QHP3" s="657"/>
      <c r="QHQ3" s="657"/>
      <c r="QHR3" s="657"/>
      <c r="QHS3" s="657"/>
      <c r="QHT3" s="657"/>
      <c r="QHU3" s="657"/>
      <c r="QHV3" s="657"/>
      <c r="QHW3" s="657"/>
      <c r="QHX3" s="657"/>
      <c r="QHY3" s="657"/>
      <c r="QHZ3" s="657"/>
      <c r="QIA3" s="657"/>
      <c r="QIB3" s="657"/>
      <c r="QIC3" s="657"/>
      <c r="QID3" s="657"/>
      <c r="QIE3" s="657"/>
      <c r="QIF3" s="657"/>
      <c r="QIG3" s="657"/>
      <c r="QIH3" s="657"/>
      <c r="QII3" s="657"/>
      <c r="QIJ3" s="657"/>
      <c r="QIK3" s="657"/>
      <c r="QIL3" s="657"/>
      <c r="QIM3" s="657"/>
      <c r="QIN3" s="657"/>
      <c r="QIO3" s="657"/>
      <c r="QIP3" s="657"/>
      <c r="QIQ3" s="657"/>
      <c r="QIR3" s="657"/>
      <c r="QIS3" s="657"/>
      <c r="QIT3" s="657"/>
      <c r="QIU3" s="657"/>
      <c r="QIV3" s="657"/>
      <c r="QIW3" s="657"/>
      <c r="QIX3" s="657"/>
      <c r="QIY3" s="657"/>
      <c r="QIZ3" s="657"/>
      <c r="QJA3" s="657"/>
      <c r="QJB3" s="657"/>
      <c r="QJC3" s="657"/>
      <c r="QJD3" s="657"/>
      <c r="QJE3" s="657"/>
      <c r="QJF3" s="657"/>
      <c r="QJG3" s="657"/>
      <c r="QJH3" s="657"/>
      <c r="QJI3" s="657"/>
      <c r="QJJ3" s="657"/>
      <c r="QJK3" s="657"/>
      <c r="QJL3" s="657"/>
      <c r="QJM3" s="657"/>
      <c r="QJN3" s="657"/>
      <c r="QJO3" s="657"/>
      <c r="QJP3" s="657"/>
      <c r="QJQ3" s="657"/>
      <c r="QJR3" s="657"/>
      <c r="QJS3" s="657"/>
      <c r="QJT3" s="657"/>
      <c r="QJU3" s="657"/>
      <c r="QJV3" s="657"/>
      <c r="QJW3" s="657"/>
      <c r="QJX3" s="657"/>
      <c r="QJY3" s="657"/>
      <c r="QJZ3" s="657"/>
      <c r="QKA3" s="657"/>
      <c r="QKB3" s="657"/>
      <c r="QKC3" s="657"/>
      <c r="QKD3" s="657"/>
      <c r="QKE3" s="657"/>
      <c r="QKF3" s="657"/>
      <c r="QKG3" s="657"/>
      <c r="QKH3" s="657"/>
      <c r="QKI3" s="657"/>
      <c r="QKJ3" s="657"/>
      <c r="QKK3" s="657"/>
      <c r="QKL3" s="657"/>
      <c r="QKM3" s="657"/>
      <c r="QKN3" s="657"/>
      <c r="QKO3" s="657"/>
      <c r="QKP3" s="657"/>
      <c r="QKQ3" s="657"/>
      <c r="QKR3" s="657"/>
      <c r="QKS3" s="657"/>
      <c r="QKT3" s="657"/>
      <c r="QKU3" s="657"/>
      <c r="QKV3" s="657"/>
      <c r="QKW3" s="657"/>
      <c r="QKX3" s="657"/>
      <c r="QKY3" s="657"/>
      <c r="QKZ3" s="657"/>
      <c r="QLA3" s="657"/>
      <c r="QLB3" s="657"/>
      <c r="QLC3" s="657"/>
      <c r="QLD3" s="657"/>
      <c r="QLE3" s="657"/>
      <c r="QLF3" s="657"/>
      <c r="QLG3" s="657"/>
      <c r="QLH3" s="657"/>
      <c r="QLI3" s="657"/>
      <c r="QLJ3" s="657"/>
      <c r="QLK3" s="657"/>
      <c r="QLL3" s="657"/>
      <c r="QLM3" s="657"/>
      <c r="QLN3" s="657"/>
      <c r="QLO3" s="657"/>
      <c r="QLP3" s="657"/>
      <c r="QLQ3" s="657"/>
      <c r="QLR3" s="657"/>
      <c r="QLS3" s="657"/>
      <c r="QLT3" s="657"/>
      <c r="QLU3" s="657"/>
      <c r="QLV3" s="657"/>
      <c r="QLW3" s="657"/>
      <c r="QLX3" s="657"/>
      <c r="QLY3" s="657"/>
      <c r="QLZ3" s="657"/>
      <c r="QMA3" s="657"/>
      <c r="QMB3" s="657"/>
      <c r="QMC3" s="657"/>
      <c r="QMD3" s="657"/>
      <c r="QME3" s="657"/>
      <c r="QMF3" s="657"/>
      <c r="QMG3" s="657"/>
      <c r="QMH3" s="657"/>
      <c r="QMI3" s="657"/>
      <c r="QMJ3" s="657"/>
      <c r="QMK3" s="657"/>
      <c r="QML3" s="657"/>
      <c r="QMM3" s="657"/>
      <c r="QMN3" s="657"/>
      <c r="QMO3" s="657"/>
      <c r="QMP3" s="657"/>
      <c r="QMQ3" s="657"/>
      <c r="QMR3" s="657"/>
      <c r="QMS3" s="657"/>
      <c r="QMT3" s="657"/>
      <c r="QMU3" s="657"/>
      <c r="QMV3" s="657"/>
      <c r="QMW3" s="657"/>
      <c r="QMX3" s="657"/>
      <c r="QMY3" s="657"/>
      <c r="QMZ3" s="657"/>
      <c r="QNA3" s="657"/>
      <c r="QNB3" s="657"/>
      <c r="QNC3" s="657"/>
      <c r="QND3" s="657"/>
      <c r="QNE3" s="657"/>
      <c r="QNF3" s="657"/>
      <c r="QNG3" s="657"/>
      <c r="QNH3" s="657"/>
      <c r="QNI3" s="657"/>
      <c r="QNJ3" s="657"/>
      <c r="QNK3" s="657"/>
      <c r="QNL3" s="657"/>
      <c r="QNM3" s="657"/>
      <c r="QNN3" s="657"/>
      <c r="QNO3" s="657"/>
      <c r="QNP3" s="657"/>
      <c r="QNQ3" s="657"/>
      <c r="QNR3" s="657"/>
      <c r="QNS3" s="657"/>
      <c r="QNT3" s="657"/>
      <c r="QNU3" s="657"/>
      <c r="QNV3" s="657"/>
      <c r="QNW3" s="657"/>
      <c r="QNX3" s="657"/>
      <c r="QNY3" s="657"/>
      <c r="QNZ3" s="657"/>
      <c r="QOA3" s="657"/>
      <c r="QOB3" s="657"/>
      <c r="QOC3" s="657"/>
      <c r="QOD3" s="657"/>
      <c r="QOE3" s="657"/>
      <c r="QOF3" s="657"/>
      <c r="QOG3" s="657"/>
      <c r="QOH3" s="657"/>
      <c r="QOI3" s="657"/>
      <c r="QOJ3" s="657"/>
      <c r="QOK3" s="657"/>
      <c r="QOL3" s="657"/>
      <c r="QOM3" s="657"/>
      <c r="QON3" s="657"/>
      <c r="QOO3" s="657"/>
      <c r="QOP3" s="657"/>
      <c r="QOQ3" s="657"/>
      <c r="QOR3" s="657"/>
      <c r="QOS3" s="657"/>
      <c r="QOT3" s="657"/>
      <c r="QOU3" s="657"/>
      <c r="QOV3" s="657"/>
      <c r="QOW3" s="657"/>
      <c r="QOX3" s="657"/>
      <c r="QOY3" s="657"/>
      <c r="QOZ3" s="657"/>
      <c r="QPA3" s="657"/>
      <c r="QPB3" s="657"/>
      <c r="QPC3" s="657"/>
      <c r="QPD3" s="657"/>
      <c r="QPE3" s="657"/>
      <c r="QPF3" s="657"/>
      <c r="QPG3" s="657"/>
      <c r="QPH3" s="657"/>
      <c r="QPI3" s="657"/>
      <c r="QPJ3" s="657"/>
      <c r="QPK3" s="657"/>
      <c r="QPL3" s="657"/>
      <c r="QPM3" s="657"/>
      <c r="QPN3" s="657"/>
      <c r="QPO3" s="657"/>
      <c r="QPP3" s="657"/>
      <c r="QPQ3" s="657"/>
      <c r="QPR3" s="657"/>
      <c r="QPS3" s="657"/>
      <c r="QPT3" s="657"/>
      <c r="QPU3" s="657"/>
      <c r="QPV3" s="657"/>
      <c r="QPW3" s="657"/>
      <c r="QPX3" s="657"/>
      <c r="QPY3" s="657"/>
      <c r="QPZ3" s="657"/>
      <c r="QQA3" s="657"/>
      <c r="QQB3" s="657"/>
      <c r="QQC3" s="657"/>
      <c r="QQD3" s="657"/>
      <c r="QQE3" s="657"/>
      <c r="QQF3" s="657"/>
      <c r="QQG3" s="657"/>
      <c r="QQH3" s="657"/>
      <c r="QQI3" s="657"/>
      <c r="QQJ3" s="657"/>
      <c r="QQK3" s="657"/>
      <c r="QQL3" s="657"/>
      <c r="QQM3" s="657"/>
      <c r="QQN3" s="657"/>
      <c r="QQO3" s="657"/>
      <c r="QQP3" s="657"/>
      <c r="QQQ3" s="657"/>
      <c r="QQR3" s="657"/>
      <c r="QQS3" s="657"/>
      <c r="QQT3" s="657"/>
      <c r="QQU3" s="657"/>
      <c r="QQV3" s="657"/>
      <c r="QQW3" s="657"/>
      <c r="QQX3" s="657"/>
      <c r="QQY3" s="657"/>
      <c r="QQZ3" s="657"/>
      <c r="QRA3" s="657"/>
      <c r="QRB3" s="657"/>
      <c r="QRC3" s="657"/>
      <c r="QRD3" s="657"/>
      <c r="QRE3" s="657"/>
      <c r="QRF3" s="657"/>
      <c r="QRG3" s="657"/>
      <c r="QRH3" s="657"/>
      <c r="QRI3" s="657"/>
      <c r="QRJ3" s="657"/>
      <c r="QRK3" s="657"/>
      <c r="QRL3" s="657"/>
      <c r="QRM3" s="657"/>
      <c r="QRN3" s="657"/>
      <c r="QRO3" s="657"/>
      <c r="QRP3" s="657"/>
      <c r="QRQ3" s="657"/>
      <c r="QRR3" s="657"/>
      <c r="QRS3" s="657"/>
      <c r="QRT3" s="657"/>
      <c r="QRU3" s="657"/>
      <c r="QRV3" s="657"/>
      <c r="QRW3" s="657"/>
      <c r="QRX3" s="657"/>
      <c r="QRY3" s="657"/>
      <c r="QRZ3" s="657"/>
      <c r="QSA3" s="657"/>
      <c r="QSB3" s="657"/>
      <c r="QSC3" s="657"/>
      <c r="QSD3" s="657"/>
      <c r="QSE3" s="657"/>
      <c r="QSF3" s="657"/>
      <c r="QSG3" s="657"/>
      <c r="QSH3" s="657"/>
      <c r="QSI3" s="657"/>
      <c r="QSJ3" s="657"/>
      <c r="QSK3" s="657"/>
      <c r="QSL3" s="657"/>
      <c r="QSM3" s="657"/>
      <c r="QSN3" s="657"/>
      <c r="QSO3" s="657"/>
      <c r="QSP3" s="657"/>
      <c r="QSQ3" s="657"/>
      <c r="QSR3" s="657"/>
      <c r="QSS3" s="657"/>
      <c r="QST3" s="657"/>
      <c r="QSU3" s="657"/>
      <c r="QSV3" s="657"/>
      <c r="QSW3" s="657"/>
      <c r="QSX3" s="657"/>
      <c r="QSY3" s="657"/>
      <c r="QSZ3" s="657"/>
      <c r="QTA3" s="657"/>
      <c r="QTB3" s="657"/>
      <c r="QTC3" s="657"/>
      <c r="QTD3" s="657"/>
      <c r="QTE3" s="657"/>
      <c r="QTF3" s="657"/>
      <c r="QTG3" s="657"/>
      <c r="QTH3" s="657"/>
      <c r="QTI3" s="657"/>
      <c r="QTJ3" s="657"/>
      <c r="QTK3" s="657"/>
      <c r="QTL3" s="657"/>
      <c r="QTM3" s="657"/>
      <c r="QTN3" s="657"/>
      <c r="QTO3" s="657"/>
      <c r="QTP3" s="657"/>
      <c r="QTQ3" s="657"/>
      <c r="QTR3" s="657"/>
      <c r="QTS3" s="657"/>
      <c r="QTT3" s="657"/>
      <c r="QTU3" s="657"/>
      <c r="QTV3" s="657"/>
      <c r="QTW3" s="657"/>
      <c r="QTX3" s="657"/>
      <c r="QTY3" s="657"/>
      <c r="QTZ3" s="657"/>
      <c r="QUA3" s="657"/>
      <c r="QUB3" s="657"/>
      <c r="QUC3" s="657"/>
      <c r="QUD3" s="657"/>
      <c r="QUE3" s="657"/>
      <c r="QUF3" s="657"/>
      <c r="QUG3" s="657"/>
      <c r="QUH3" s="657"/>
      <c r="QUI3" s="657"/>
      <c r="QUJ3" s="657"/>
      <c r="QUK3" s="657"/>
      <c r="QUL3" s="657"/>
      <c r="QUM3" s="657"/>
      <c r="QUN3" s="657"/>
      <c r="QUO3" s="657"/>
      <c r="QUP3" s="657"/>
      <c r="QUQ3" s="657"/>
      <c r="QUR3" s="657"/>
      <c r="QUS3" s="657"/>
      <c r="QUT3" s="657"/>
      <c r="QUU3" s="657"/>
      <c r="QUV3" s="657"/>
      <c r="QUW3" s="657"/>
      <c r="QUX3" s="657"/>
      <c r="QUY3" s="657"/>
      <c r="QUZ3" s="657"/>
      <c r="QVA3" s="657"/>
      <c r="QVB3" s="657"/>
      <c r="QVC3" s="657"/>
      <c r="QVD3" s="657"/>
      <c r="QVE3" s="657"/>
      <c r="QVF3" s="657"/>
      <c r="QVG3" s="657"/>
      <c r="QVH3" s="657"/>
      <c r="QVI3" s="657"/>
      <c r="QVJ3" s="657"/>
      <c r="QVK3" s="657"/>
      <c r="QVL3" s="657"/>
      <c r="QVM3" s="657"/>
      <c r="QVN3" s="657"/>
      <c r="QVO3" s="657"/>
      <c r="QVP3" s="657"/>
      <c r="QVQ3" s="657"/>
      <c r="QVR3" s="657"/>
      <c r="QVS3" s="657"/>
      <c r="QVT3" s="657"/>
      <c r="QVU3" s="657"/>
      <c r="QVV3" s="657"/>
      <c r="QVW3" s="657"/>
      <c r="QVX3" s="657"/>
      <c r="QVY3" s="657"/>
      <c r="QVZ3" s="657"/>
      <c r="QWA3" s="657"/>
      <c r="QWB3" s="657"/>
      <c r="QWC3" s="657"/>
      <c r="QWD3" s="657"/>
      <c r="QWE3" s="657"/>
      <c r="QWF3" s="657"/>
      <c r="QWG3" s="657"/>
      <c r="QWH3" s="657"/>
      <c r="QWI3" s="657"/>
      <c r="QWJ3" s="657"/>
      <c r="QWK3" s="657"/>
      <c r="QWL3" s="657"/>
      <c r="QWM3" s="657"/>
      <c r="QWN3" s="657"/>
      <c r="QWO3" s="657"/>
      <c r="QWP3" s="657"/>
      <c r="QWQ3" s="657"/>
      <c r="QWR3" s="657"/>
      <c r="QWS3" s="657"/>
      <c r="QWT3" s="657"/>
      <c r="QWU3" s="657"/>
      <c r="QWV3" s="657"/>
      <c r="QWW3" s="657"/>
      <c r="QWX3" s="657"/>
      <c r="QWY3" s="657"/>
      <c r="QWZ3" s="657"/>
      <c r="QXA3" s="657"/>
      <c r="QXB3" s="657"/>
      <c r="QXC3" s="657"/>
      <c r="QXD3" s="657"/>
      <c r="QXE3" s="657"/>
      <c r="QXF3" s="657"/>
      <c r="QXG3" s="657"/>
      <c r="QXH3" s="657"/>
      <c r="QXI3" s="657"/>
      <c r="QXJ3" s="657"/>
      <c r="QXK3" s="657"/>
      <c r="QXL3" s="657"/>
      <c r="QXM3" s="657"/>
      <c r="QXN3" s="657"/>
      <c r="QXO3" s="657"/>
      <c r="QXP3" s="657"/>
      <c r="QXQ3" s="657"/>
      <c r="QXR3" s="657"/>
      <c r="QXS3" s="657"/>
      <c r="QXT3" s="657"/>
      <c r="QXU3" s="657"/>
      <c r="QXV3" s="657"/>
      <c r="QXW3" s="657"/>
      <c r="QXX3" s="657"/>
      <c r="QXY3" s="657"/>
      <c r="QXZ3" s="657"/>
      <c r="QYA3" s="657"/>
      <c r="QYB3" s="657"/>
      <c r="QYC3" s="657"/>
      <c r="QYD3" s="657"/>
      <c r="QYE3" s="657"/>
      <c r="QYF3" s="657"/>
      <c r="QYG3" s="657"/>
      <c r="QYH3" s="657"/>
      <c r="QYI3" s="657"/>
      <c r="QYJ3" s="657"/>
      <c r="QYK3" s="657"/>
      <c r="QYL3" s="657"/>
      <c r="QYM3" s="657"/>
      <c r="QYN3" s="657"/>
      <c r="QYO3" s="657"/>
      <c r="QYP3" s="657"/>
      <c r="QYQ3" s="657"/>
      <c r="QYR3" s="657"/>
      <c r="QYS3" s="657"/>
      <c r="QYT3" s="657"/>
      <c r="QYU3" s="657"/>
      <c r="QYV3" s="657"/>
      <c r="QYW3" s="657"/>
      <c r="QYX3" s="657"/>
      <c r="QYY3" s="657"/>
      <c r="QYZ3" s="657"/>
      <c r="QZA3" s="657"/>
      <c r="QZB3" s="657"/>
      <c r="QZC3" s="657"/>
      <c r="QZD3" s="657"/>
      <c r="QZE3" s="657"/>
      <c r="QZF3" s="657"/>
      <c r="QZG3" s="657"/>
      <c r="QZH3" s="657"/>
      <c r="QZI3" s="657"/>
      <c r="QZJ3" s="657"/>
      <c r="QZK3" s="657"/>
      <c r="QZL3" s="657"/>
      <c r="QZM3" s="657"/>
      <c r="QZN3" s="657"/>
      <c r="QZO3" s="657"/>
      <c r="QZP3" s="657"/>
      <c r="QZQ3" s="657"/>
      <c r="QZR3" s="657"/>
      <c r="QZS3" s="657"/>
      <c r="QZT3" s="657"/>
      <c r="QZU3" s="657"/>
      <c r="QZV3" s="657"/>
      <c r="QZW3" s="657"/>
      <c r="QZX3" s="657"/>
      <c r="QZY3" s="657"/>
      <c r="QZZ3" s="657"/>
      <c r="RAA3" s="657"/>
      <c r="RAB3" s="657"/>
      <c r="RAC3" s="657"/>
      <c r="RAD3" s="657"/>
      <c r="RAE3" s="657"/>
      <c r="RAF3" s="657"/>
      <c r="RAG3" s="657"/>
      <c r="RAH3" s="657"/>
      <c r="RAI3" s="657"/>
      <c r="RAJ3" s="657"/>
      <c r="RAK3" s="657"/>
      <c r="RAL3" s="657"/>
      <c r="RAM3" s="657"/>
      <c r="RAN3" s="657"/>
      <c r="RAO3" s="657"/>
      <c r="RAP3" s="657"/>
      <c r="RAQ3" s="657"/>
      <c r="RAR3" s="657"/>
      <c r="RAS3" s="657"/>
      <c r="RAT3" s="657"/>
      <c r="RAU3" s="657"/>
      <c r="RAV3" s="657"/>
      <c r="RAW3" s="657"/>
      <c r="RAX3" s="657"/>
      <c r="RAY3" s="657"/>
      <c r="RAZ3" s="657"/>
      <c r="RBA3" s="657"/>
      <c r="RBB3" s="657"/>
      <c r="RBC3" s="657"/>
      <c r="RBD3" s="657"/>
      <c r="RBE3" s="657"/>
      <c r="RBF3" s="657"/>
      <c r="RBG3" s="657"/>
      <c r="RBH3" s="657"/>
      <c r="RBI3" s="657"/>
      <c r="RBJ3" s="657"/>
      <c r="RBK3" s="657"/>
      <c r="RBL3" s="657"/>
      <c r="RBM3" s="657"/>
      <c r="RBN3" s="657"/>
      <c r="RBO3" s="657"/>
      <c r="RBP3" s="657"/>
      <c r="RBQ3" s="657"/>
      <c r="RBR3" s="657"/>
      <c r="RBS3" s="657"/>
      <c r="RBT3" s="657"/>
      <c r="RBU3" s="657"/>
      <c r="RBV3" s="657"/>
      <c r="RBW3" s="657"/>
      <c r="RBX3" s="657"/>
      <c r="RBY3" s="657"/>
      <c r="RBZ3" s="657"/>
      <c r="RCA3" s="657"/>
      <c r="RCB3" s="657"/>
      <c r="RCC3" s="657"/>
      <c r="RCD3" s="657"/>
      <c r="RCE3" s="657"/>
      <c r="RCF3" s="657"/>
      <c r="RCG3" s="657"/>
      <c r="RCH3" s="657"/>
      <c r="RCI3" s="657"/>
      <c r="RCJ3" s="657"/>
      <c r="RCK3" s="657"/>
      <c r="RCL3" s="657"/>
      <c r="RCM3" s="657"/>
      <c r="RCN3" s="657"/>
      <c r="RCO3" s="657"/>
      <c r="RCP3" s="657"/>
      <c r="RCQ3" s="657"/>
      <c r="RCR3" s="657"/>
      <c r="RCS3" s="657"/>
      <c r="RCT3" s="657"/>
      <c r="RCU3" s="657"/>
      <c r="RCV3" s="657"/>
      <c r="RCW3" s="657"/>
      <c r="RCX3" s="657"/>
      <c r="RCY3" s="657"/>
      <c r="RCZ3" s="657"/>
      <c r="RDA3" s="657"/>
      <c r="RDB3" s="657"/>
      <c r="RDC3" s="657"/>
      <c r="RDD3" s="657"/>
      <c r="RDE3" s="657"/>
      <c r="RDF3" s="657"/>
      <c r="RDG3" s="657"/>
      <c r="RDH3" s="657"/>
      <c r="RDI3" s="657"/>
      <c r="RDJ3" s="657"/>
      <c r="RDK3" s="657"/>
      <c r="RDL3" s="657"/>
      <c r="RDM3" s="657"/>
      <c r="RDN3" s="657"/>
      <c r="RDO3" s="657"/>
      <c r="RDP3" s="657"/>
      <c r="RDQ3" s="657"/>
      <c r="RDR3" s="657"/>
      <c r="RDS3" s="657"/>
      <c r="RDT3" s="657"/>
      <c r="RDU3" s="657"/>
      <c r="RDV3" s="657"/>
      <c r="RDW3" s="657"/>
      <c r="RDX3" s="657"/>
      <c r="RDY3" s="657"/>
      <c r="RDZ3" s="657"/>
      <c r="REA3" s="657"/>
      <c r="REB3" s="657"/>
      <c r="REC3" s="657"/>
      <c r="RED3" s="657"/>
      <c r="REE3" s="657"/>
      <c r="REF3" s="657"/>
      <c r="REG3" s="657"/>
      <c r="REH3" s="657"/>
      <c r="REI3" s="657"/>
      <c r="REJ3" s="657"/>
      <c r="REK3" s="657"/>
      <c r="REL3" s="657"/>
      <c r="REM3" s="657"/>
      <c r="REN3" s="657"/>
      <c r="REO3" s="657"/>
      <c r="REP3" s="657"/>
      <c r="REQ3" s="657"/>
      <c r="RER3" s="657"/>
      <c r="RES3" s="657"/>
      <c r="RET3" s="657"/>
      <c r="REU3" s="657"/>
      <c r="REV3" s="657"/>
      <c r="REW3" s="657"/>
      <c r="REX3" s="657"/>
      <c r="REY3" s="657"/>
      <c r="REZ3" s="657"/>
      <c r="RFA3" s="657"/>
      <c r="RFB3" s="657"/>
      <c r="RFC3" s="657"/>
      <c r="RFD3" s="657"/>
      <c r="RFE3" s="657"/>
      <c r="RFF3" s="657"/>
      <c r="RFG3" s="657"/>
      <c r="RFH3" s="657"/>
      <c r="RFI3" s="657"/>
      <c r="RFJ3" s="657"/>
      <c r="RFK3" s="657"/>
      <c r="RFL3" s="657"/>
      <c r="RFM3" s="657"/>
      <c r="RFN3" s="657"/>
      <c r="RFO3" s="657"/>
      <c r="RFP3" s="657"/>
      <c r="RFQ3" s="657"/>
      <c r="RFR3" s="657"/>
      <c r="RFS3" s="657"/>
      <c r="RFT3" s="657"/>
      <c r="RFU3" s="657"/>
      <c r="RFV3" s="657"/>
      <c r="RFW3" s="657"/>
      <c r="RFX3" s="657"/>
      <c r="RFY3" s="657"/>
      <c r="RFZ3" s="657"/>
      <c r="RGA3" s="657"/>
      <c r="RGB3" s="657"/>
      <c r="RGC3" s="657"/>
      <c r="RGD3" s="657"/>
      <c r="RGE3" s="657"/>
      <c r="RGF3" s="657"/>
      <c r="RGG3" s="657"/>
      <c r="RGH3" s="657"/>
      <c r="RGI3" s="657"/>
      <c r="RGJ3" s="657"/>
      <c r="RGK3" s="657"/>
      <c r="RGL3" s="657"/>
      <c r="RGM3" s="657"/>
      <c r="RGN3" s="657"/>
      <c r="RGO3" s="657"/>
      <c r="RGP3" s="657"/>
      <c r="RGQ3" s="657"/>
      <c r="RGR3" s="657"/>
      <c r="RGS3" s="657"/>
      <c r="RGT3" s="657"/>
      <c r="RGU3" s="657"/>
      <c r="RGV3" s="657"/>
      <c r="RGW3" s="657"/>
      <c r="RGX3" s="657"/>
      <c r="RGY3" s="657"/>
      <c r="RGZ3" s="657"/>
      <c r="RHA3" s="657"/>
      <c r="RHB3" s="657"/>
      <c r="RHC3" s="657"/>
      <c r="RHD3" s="657"/>
      <c r="RHE3" s="657"/>
      <c r="RHF3" s="657"/>
      <c r="RHG3" s="657"/>
      <c r="RHH3" s="657"/>
      <c r="RHI3" s="657"/>
      <c r="RHJ3" s="657"/>
      <c r="RHK3" s="657"/>
      <c r="RHL3" s="657"/>
      <c r="RHM3" s="657"/>
      <c r="RHN3" s="657"/>
      <c r="RHO3" s="657"/>
      <c r="RHP3" s="657"/>
      <c r="RHQ3" s="657"/>
      <c r="RHR3" s="657"/>
      <c r="RHS3" s="657"/>
      <c r="RHT3" s="657"/>
      <c r="RHU3" s="657"/>
      <c r="RHV3" s="657"/>
      <c r="RHW3" s="657"/>
      <c r="RHX3" s="657"/>
      <c r="RHY3" s="657"/>
      <c r="RHZ3" s="657"/>
      <c r="RIA3" s="657"/>
      <c r="RIB3" s="657"/>
      <c r="RIC3" s="657"/>
      <c r="RID3" s="657"/>
      <c r="RIE3" s="657"/>
      <c r="RIF3" s="657"/>
      <c r="RIG3" s="657"/>
      <c r="RIH3" s="657"/>
      <c r="RII3" s="657"/>
      <c r="RIJ3" s="657"/>
      <c r="RIK3" s="657"/>
      <c r="RIL3" s="657"/>
      <c r="RIM3" s="657"/>
      <c r="RIN3" s="657"/>
      <c r="RIO3" s="657"/>
      <c r="RIP3" s="657"/>
      <c r="RIQ3" s="657"/>
      <c r="RIR3" s="657"/>
      <c r="RIS3" s="657"/>
      <c r="RIT3" s="657"/>
      <c r="RIU3" s="657"/>
      <c r="RIV3" s="657"/>
      <c r="RIW3" s="657"/>
      <c r="RIX3" s="657"/>
      <c r="RIY3" s="657"/>
      <c r="RIZ3" s="657"/>
      <c r="RJA3" s="657"/>
      <c r="RJB3" s="657"/>
      <c r="RJC3" s="657"/>
      <c r="RJD3" s="657"/>
      <c r="RJE3" s="657"/>
      <c r="RJF3" s="657"/>
      <c r="RJG3" s="657"/>
      <c r="RJH3" s="657"/>
      <c r="RJI3" s="657"/>
      <c r="RJJ3" s="657"/>
      <c r="RJK3" s="657"/>
      <c r="RJL3" s="657"/>
      <c r="RJM3" s="657"/>
      <c r="RJN3" s="657"/>
      <c r="RJO3" s="657"/>
      <c r="RJP3" s="657"/>
      <c r="RJQ3" s="657"/>
      <c r="RJR3" s="657"/>
      <c r="RJS3" s="657"/>
      <c r="RJT3" s="657"/>
      <c r="RJU3" s="657"/>
      <c r="RJV3" s="657"/>
      <c r="RJW3" s="657"/>
      <c r="RJX3" s="657"/>
      <c r="RJY3" s="657"/>
      <c r="RJZ3" s="657"/>
      <c r="RKA3" s="657"/>
      <c r="RKB3" s="657"/>
      <c r="RKC3" s="657"/>
      <c r="RKD3" s="657"/>
      <c r="RKE3" s="657"/>
      <c r="RKF3" s="657"/>
      <c r="RKG3" s="657"/>
      <c r="RKH3" s="657"/>
      <c r="RKI3" s="657"/>
      <c r="RKJ3" s="657"/>
      <c r="RKK3" s="657"/>
      <c r="RKL3" s="657"/>
      <c r="RKM3" s="657"/>
      <c r="RKN3" s="657"/>
      <c r="RKO3" s="657"/>
      <c r="RKP3" s="657"/>
      <c r="RKQ3" s="657"/>
      <c r="RKR3" s="657"/>
      <c r="RKS3" s="657"/>
      <c r="RKT3" s="657"/>
      <c r="RKU3" s="657"/>
      <c r="RKV3" s="657"/>
      <c r="RKW3" s="657"/>
      <c r="RKX3" s="657"/>
      <c r="RKY3" s="657"/>
      <c r="RKZ3" s="657"/>
      <c r="RLA3" s="657"/>
      <c r="RLB3" s="657"/>
      <c r="RLC3" s="657"/>
      <c r="RLD3" s="657"/>
      <c r="RLE3" s="657"/>
      <c r="RLF3" s="657"/>
      <c r="RLG3" s="657"/>
      <c r="RLH3" s="657"/>
      <c r="RLI3" s="657"/>
      <c r="RLJ3" s="657"/>
      <c r="RLK3" s="657"/>
      <c r="RLL3" s="657"/>
      <c r="RLM3" s="657"/>
      <c r="RLN3" s="657"/>
      <c r="RLO3" s="657"/>
      <c r="RLP3" s="657"/>
      <c r="RLQ3" s="657"/>
      <c r="RLR3" s="657"/>
      <c r="RLS3" s="657"/>
      <c r="RLT3" s="657"/>
      <c r="RLU3" s="657"/>
      <c r="RLV3" s="657"/>
      <c r="RLW3" s="657"/>
      <c r="RLX3" s="657"/>
      <c r="RLY3" s="657"/>
      <c r="RLZ3" s="657"/>
      <c r="RMA3" s="657"/>
      <c r="RMB3" s="657"/>
      <c r="RMC3" s="657"/>
      <c r="RMD3" s="657"/>
      <c r="RME3" s="657"/>
      <c r="RMF3" s="657"/>
      <c r="RMG3" s="657"/>
      <c r="RMH3" s="657"/>
      <c r="RMI3" s="657"/>
      <c r="RMJ3" s="657"/>
      <c r="RMK3" s="657"/>
      <c r="RML3" s="657"/>
      <c r="RMM3" s="657"/>
      <c r="RMN3" s="657"/>
      <c r="RMO3" s="657"/>
      <c r="RMP3" s="657"/>
      <c r="RMQ3" s="657"/>
      <c r="RMR3" s="657"/>
      <c r="RMS3" s="657"/>
      <c r="RMT3" s="657"/>
      <c r="RMU3" s="657"/>
      <c r="RMV3" s="657"/>
      <c r="RMW3" s="657"/>
      <c r="RMX3" s="657"/>
      <c r="RMY3" s="657"/>
      <c r="RMZ3" s="657"/>
      <c r="RNA3" s="657"/>
      <c r="RNB3" s="657"/>
      <c r="RNC3" s="657"/>
      <c r="RND3" s="657"/>
      <c r="RNE3" s="657"/>
      <c r="RNF3" s="657"/>
      <c r="RNG3" s="657"/>
      <c r="RNH3" s="657"/>
      <c r="RNI3" s="657"/>
      <c r="RNJ3" s="657"/>
      <c r="RNK3" s="657"/>
      <c r="RNL3" s="657"/>
      <c r="RNM3" s="657"/>
      <c r="RNN3" s="657"/>
      <c r="RNO3" s="657"/>
      <c r="RNP3" s="657"/>
      <c r="RNQ3" s="657"/>
      <c r="RNR3" s="657"/>
      <c r="RNS3" s="657"/>
      <c r="RNT3" s="657"/>
      <c r="RNU3" s="657"/>
      <c r="RNV3" s="657"/>
      <c r="RNW3" s="657"/>
      <c r="RNX3" s="657"/>
      <c r="RNY3" s="657"/>
      <c r="RNZ3" s="657"/>
      <c r="ROA3" s="657"/>
      <c r="ROB3" s="657"/>
      <c r="ROC3" s="657"/>
      <c r="ROD3" s="657"/>
      <c r="ROE3" s="657"/>
      <c r="ROF3" s="657"/>
      <c r="ROG3" s="657"/>
      <c r="ROH3" s="657"/>
      <c r="ROI3" s="657"/>
      <c r="ROJ3" s="657"/>
      <c r="ROK3" s="657"/>
      <c r="ROL3" s="657"/>
      <c r="ROM3" s="657"/>
      <c r="RON3" s="657"/>
      <c r="ROO3" s="657"/>
      <c r="ROP3" s="657"/>
      <c r="ROQ3" s="657"/>
      <c r="ROR3" s="657"/>
      <c r="ROS3" s="657"/>
      <c r="ROT3" s="657"/>
      <c r="ROU3" s="657"/>
      <c r="ROV3" s="657"/>
      <c r="ROW3" s="657"/>
      <c r="ROX3" s="657"/>
      <c r="ROY3" s="657"/>
      <c r="ROZ3" s="657"/>
      <c r="RPA3" s="657"/>
      <c r="RPB3" s="657"/>
      <c r="RPC3" s="657"/>
      <c r="RPD3" s="657"/>
      <c r="RPE3" s="657"/>
      <c r="RPF3" s="657"/>
      <c r="RPG3" s="657"/>
      <c r="RPH3" s="657"/>
      <c r="RPI3" s="657"/>
      <c r="RPJ3" s="657"/>
      <c r="RPK3" s="657"/>
      <c r="RPL3" s="657"/>
      <c r="RPM3" s="657"/>
      <c r="RPN3" s="657"/>
      <c r="RPO3" s="657"/>
      <c r="RPP3" s="657"/>
      <c r="RPQ3" s="657"/>
      <c r="RPR3" s="657"/>
      <c r="RPS3" s="657"/>
      <c r="RPT3" s="657"/>
      <c r="RPU3" s="657"/>
      <c r="RPV3" s="657"/>
      <c r="RPW3" s="657"/>
      <c r="RPX3" s="657"/>
      <c r="RPY3" s="657"/>
      <c r="RPZ3" s="657"/>
      <c r="RQA3" s="657"/>
      <c r="RQB3" s="657"/>
      <c r="RQC3" s="657"/>
      <c r="RQD3" s="657"/>
      <c r="RQE3" s="657"/>
      <c r="RQF3" s="657"/>
      <c r="RQG3" s="657"/>
      <c r="RQH3" s="657"/>
      <c r="RQI3" s="657"/>
      <c r="RQJ3" s="657"/>
      <c r="RQK3" s="657"/>
      <c r="RQL3" s="657"/>
      <c r="RQM3" s="657"/>
      <c r="RQN3" s="657"/>
      <c r="RQO3" s="657"/>
      <c r="RQP3" s="657"/>
      <c r="RQQ3" s="657"/>
      <c r="RQR3" s="657"/>
      <c r="RQS3" s="657"/>
      <c r="RQT3" s="657"/>
      <c r="RQU3" s="657"/>
      <c r="RQV3" s="657"/>
      <c r="RQW3" s="657"/>
      <c r="RQX3" s="657"/>
      <c r="RQY3" s="657"/>
      <c r="RQZ3" s="657"/>
      <c r="RRA3" s="657"/>
      <c r="RRB3" s="657"/>
      <c r="RRC3" s="657"/>
      <c r="RRD3" s="657"/>
      <c r="RRE3" s="657"/>
      <c r="RRF3" s="657"/>
      <c r="RRG3" s="657"/>
      <c r="RRH3" s="657"/>
      <c r="RRI3" s="657"/>
      <c r="RRJ3" s="657"/>
      <c r="RRK3" s="657"/>
      <c r="RRL3" s="657"/>
      <c r="RRM3" s="657"/>
      <c r="RRN3" s="657"/>
      <c r="RRO3" s="657"/>
      <c r="RRP3" s="657"/>
      <c r="RRQ3" s="657"/>
      <c r="RRR3" s="657"/>
      <c r="RRS3" s="657"/>
      <c r="RRT3" s="657"/>
      <c r="RRU3" s="657"/>
      <c r="RRV3" s="657"/>
      <c r="RRW3" s="657"/>
      <c r="RRX3" s="657"/>
      <c r="RRY3" s="657"/>
      <c r="RRZ3" s="657"/>
      <c r="RSA3" s="657"/>
      <c r="RSB3" s="657"/>
      <c r="RSC3" s="657"/>
      <c r="RSD3" s="657"/>
      <c r="RSE3" s="657"/>
      <c r="RSF3" s="657"/>
      <c r="RSG3" s="657"/>
      <c r="RSH3" s="657"/>
      <c r="RSI3" s="657"/>
      <c r="RSJ3" s="657"/>
      <c r="RSK3" s="657"/>
      <c r="RSL3" s="657"/>
      <c r="RSM3" s="657"/>
      <c r="RSN3" s="657"/>
      <c r="RSO3" s="657"/>
      <c r="RSP3" s="657"/>
      <c r="RSQ3" s="657"/>
      <c r="RSR3" s="657"/>
      <c r="RSS3" s="657"/>
      <c r="RST3" s="657"/>
      <c r="RSU3" s="657"/>
      <c r="RSV3" s="657"/>
      <c r="RSW3" s="657"/>
      <c r="RSX3" s="657"/>
      <c r="RSY3" s="657"/>
      <c r="RSZ3" s="657"/>
      <c r="RTA3" s="657"/>
      <c r="RTB3" s="657"/>
      <c r="RTC3" s="657"/>
      <c r="RTD3" s="657"/>
      <c r="RTE3" s="657"/>
      <c r="RTF3" s="657"/>
      <c r="RTG3" s="657"/>
      <c r="RTH3" s="657"/>
      <c r="RTI3" s="657"/>
      <c r="RTJ3" s="657"/>
      <c r="RTK3" s="657"/>
      <c r="RTL3" s="657"/>
      <c r="RTM3" s="657"/>
      <c r="RTN3" s="657"/>
      <c r="RTO3" s="657"/>
      <c r="RTP3" s="657"/>
      <c r="RTQ3" s="657"/>
      <c r="RTR3" s="657"/>
      <c r="RTS3" s="657"/>
      <c r="RTT3" s="657"/>
      <c r="RTU3" s="657"/>
      <c r="RTV3" s="657"/>
      <c r="RTW3" s="657"/>
      <c r="RTX3" s="657"/>
      <c r="RTY3" s="657"/>
      <c r="RTZ3" s="657"/>
      <c r="RUA3" s="657"/>
      <c r="RUB3" s="657"/>
      <c r="RUC3" s="657"/>
      <c r="RUD3" s="657"/>
      <c r="RUE3" s="657"/>
      <c r="RUF3" s="657"/>
      <c r="RUG3" s="657"/>
      <c r="RUH3" s="657"/>
      <c r="RUI3" s="657"/>
      <c r="RUJ3" s="657"/>
      <c r="RUK3" s="657"/>
      <c r="RUL3" s="657"/>
      <c r="RUM3" s="657"/>
      <c r="RUN3" s="657"/>
      <c r="RUO3" s="657"/>
      <c r="RUP3" s="657"/>
      <c r="RUQ3" s="657"/>
      <c r="RUR3" s="657"/>
      <c r="RUS3" s="657"/>
      <c r="RUT3" s="657"/>
      <c r="RUU3" s="657"/>
      <c r="RUV3" s="657"/>
      <c r="RUW3" s="657"/>
      <c r="RUX3" s="657"/>
      <c r="RUY3" s="657"/>
      <c r="RUZ3" s="657"/>
      <c r="RVA3" s="657"/>
      <c r="RVB3" s="657"/>
      <c r="RVC3" s="657"/>
      <c r="RVD3" s="657"/>
      <c r="RVE3" s="657"/>
      <c r="RVF3" s="657"/>
      <c r="RVG3" s="657"/>
      <c r="RVH3" s="657"/>
      <c r="RVI3" s="657"/>
      <c r="RVJ3" s="657"/>
      <c r="RVK3" s="657"/>
      <c r="RVL3" s="657"/>
      <c r="RVM3" s="657"/>
      <c r="RVN3" s="657"/>
      <c r="RVO3" s="657"/>
      <c r="RVP3" s="657"/>
      <c r="RVQ3" s="657"/>
      <c r="RVR3" s="657"/>
      <c r="RVS3" s="657"/>
      <c r="RVT3" s="657"/>
      <c r="RVU3" s="657"/>
      <c r="RVV3" s="657"/>
      <c r="RVW3" s="657"/>
      <c r="RVX3" s="657"/>
      <c r="RVY3" s="657"/>
      <c r="RVZ3" s="657"/>
      <c r="RWA3" s="657"/>
      <c r="RWB3" s="657"/>
      <c r="RWC3" s="657"/>
      <c r="RWD3" s="657"/>
      <c r="RWE3" s="657"/>
      <c r="RWF3" s="657"/>
      <c r="RWG3" s="657"/>
      <c r="RWH3" s="657"/>
      <c r="RWI3" s="657"/>
      <c r="RWJ3" s="657"/>
      <c r="RWK3" s="657"/>
      <c r="RWL3" s="657"/>
      <c r="RWM3" s="657"/>
      <c r="RWN3" s="657"/>
      <c r="RWO3" s="657"/>
      <c r="RWP3" s="657"/>
      <c r="RWQ3" s="657"/>
      <c r="RWR3" s="657"/>
      <c r="RWS3" s="657"/>
      <c r="RWT3" s="657"/>
      <c r="RWU3" s="657"/>
      <c r="RWV3" s="657"/>
      <c r="RWW3" s="657"/>
      <c r="RWX3" s="657"/>
      <c r="RWY3" s="657"/>
      <c r="RWZ3" s="657"/>
      <c r="RXA3" s="657"/>
      <c r="RXB3" s="657"/>
      <c r="RXC3" s="657"/>
      <c r="RXD3" s="657"/>
      <c r="RXE3" s="657"/>
      <c r="RXF3" s="657"/>
      <c r="RXG3" s="657"/>
      <c r="RXH3" s="657"/>
      <c r="RXI3" s="657"/>
      <c r="RXJ3" s="657"/>
      <c r="RXK3" s="657"/>
      <c r="RXL3" s="657"/>
      <c r="RXM3" s="657"/>
      <c r="RXN3" s="657"/>
      <c r="RXO3" s="657"/>
      <c r="RXP3" s="657"/>
      <c r="RXQ3" s="657"/>
      <c r="RXR3" s="657"/>
      <c r="RXS3" s="657"/>
      <c r="RXT3" s="657"/>
      <c r="RXU3" s="657"/>
      <c r="RXV3" s="657"/>
      <c r="RXW3" s="657"/>
      <c r="RXX3" s="657"/>
      <c r="RXY3" s="657"/>
      <c r="RXZ3" s="657"/>
      <c r="RYA3" s="657"/>
      <c r="RYB3" s="657"/>
      <c r="RYC3" s="657"/>
      <c r="RYD3" s="657"/>
      <c r="RYE3" s="657"/>
      <c r="RYF3" s="657"/>
      <c r="RYG3" s="657"/>
      <c r="RYH3" s="657"/>
      <c r="RYI3" s="657"/>
      <c r="RYJ3" s="657"/>
      <c r="RYK3" s="657"/>
      <c r="RYL3" s="657"/>
      <c r="RYM3" s="657"/>
      <c r="RYN3" s="657"/>
      <c r="RYO3" s="657"/>
      <c r="RYP3" s="657"/>
      <c r="RYQ3" s="657"/>
      <c r="RYR3" s="657"/>
      <c r="RYS3" s="657"/>
      <c r="RYT3" s="657"/>
      <c r="RYU3" s="657"/>
      <c r="RYV3" s="657"/>
      <c r="RYW3" s="657"/>
      <c r="RYX3" s="657"/>
      <c r="RYY3" s="657"/>
      <c r="RYZ3" s="657"/>
      <c r="RZA3" s="657"/>
      <c r="RZB3" s="657"/>
      <c r="RZC3" s="657"/>
      <c r="RZD3" s="657"/>
      <c r="RZE3" s="657"/>
      <c r="RZF3" s="657"/>
      <c r="RZG3" s="657"/>
      <c r="RZH3" s="657"/>
      <c r="RZI3" s="657"/>
      <c r="RZJ3" s="657"/>
      <c r="RZK3" s="657"/>
      <c r="RZL3" s="657"/>
      <c r="RZM3" s="657"/>
      <c r="RZN3" s="657"/>
      <c r="RZO3" s="657"/>
      <c r="RZP3" s="657"/>
      <c r="RZQ3" s="657"/>
      <c r="RZR3" s="657"/>
      <c r="RZS3" s="657"/>
      <c r="RZT3" s="657"/>
      <c r="RZU3" s="657"/>
      <c r="RZV3" s="657"/>
      <c r="RZW3" s="657"/>
      <c r="RZX3" s="657"/>
      <c r="RZY3" s="657"/>
      <c r="RZZ3" s="657"/>
      <c r="SAA3" s="657"/>
      <c r="SAB3" s="657"/>
      <c r="SAC3" s="657"/>
      <c r="SAD3" s="657"/>
      <c r="SAE3" s="657"/>
      <c r="SAF3" s="657"/>
      <c r="SAG3" s="657"/>
      <c r="SAH3" s="657"/>
      <c r="SAI3" s="657"/>
      <c r="SAJ3" s="657"/>
      <c r="SAK3" s="657"/>
      <c r="SAL3" s="657"/>
      <c r="SAM3" s="657"/>
      <c r="SAN3" s="657"/>
      <c r="SAO3" s="657"/>
      <c r="SAP3" s="657"/>
      <c r="SAQ3" s="657"/>
      <c r="SAR3" s="657"/>
      <c r="SAS3" s="657"/>
      <c r="SAT3" s="657"/>
      <c r="SAU3" s="657"/>
      <c r="SAV3" s="657"/>
      <c r="SAW3" s="657"/>
      <c r="SAX3" s="657"/>
      <c r="SAY3" s="657"/>
      <c r="SAZ3" s="657"/>
      <c r="SBA3" s="657"/>
      <c r="SBB3" s="657"/>
      <c r="SBC3" s="657"/>
      <c r="SBD3" s="657"/>
      <c r="SBE3" s="657"/>
      <c r="SBF3" s="657"/>
      <c r="SBG3" s="657"/>
      <c r="SBH3" s="657"/>
      <c r="SBI3" s="657"/>
      <c r="SBJ3" s="657"/>
      <c r="SBK3" s="657"/>
      <c r="SBL3" s="657"/>
      <c r="SBM3" s="657"/>
      <c r="SBN3" s="657"/>
      <c r="SBO3" s="657"/>
      <c r="SBP3" s="657"/>
      <c r="SBQ3" s="657"/>
      <c r="SBR3" s="657"/>
      <c r="SBS3" s="657"/>
      <c r="SBT3" s="657"/>
      <c r="SBU3" s="657"/>
      <c r="SBV3" s="657"/>
      <c r="SBW3" s="657"/>
      <c r="SBX3" s="657"/>
      <c r="SBY3" s="657"/>
      <c r="SBZ3" s="657"/>
      <c r="SCA3" s="657"/>
      <c r="SCB3" s="657"/>
      <c r="SCC3" s="657"/>
      <c r="SCD3" s="657"/>
      <c r="SCE3" s="657"/>
      <c r="SCF3" s="657"/>
      <c r="SCG3" s="657"/>
      <c r="SCH3" s="657"/>
      <c r="SCI3" s="657"/>
      <c r="SCJ3" s="657"/>
      <c r="SCK3" s="657"/>
      <c r="SCL3" s="657"/>
      <c r="SCM3" s="657"/>
      <c r="SCN3" s="657"/>
      <c r="SCO3" s="657"/>
      <c r="SCP3" s="657"/>
      <c r="SCQ3" s="657"/>
      <c r="SCR3" s="657"/>
      <c r="SCS3" s="657"/>
      <c r="SCT3" s="657"/>
      <c r="SCU3" s="657"/>
      <c r="SCV3" s="657"/>
      <c r="SCW3" s="657"/>
      <c r="SCX3" s="657"/>
      <c r="SCY3" s="657"/>
      <c r="SCZ3" s="657"/>
      <c r="SDA3" s="657"/>
      <c r="SDB3" s="657"/>
      <c r="SDC3" s="657"/>
      <c r="SDD3" s="657"/>
      <c r="SDE3" s="657"/>
      <c r="SDF3" s="657"/>
      <c r="SDG3" s="657"/>
      <c r="SDH3" s="657"/>
      <c r="SDI3" s="657"/>
      <c r="SDJ3" s="657"/>
      <c r="SDK3" s="657"/>
      <c r="SDL3" s="657"/>
      <c r="SDM3" s="657"/>
      <c r="SDN3" s="657"/>
      <c r="SDO3" s="657"/>
      <c r="SDP3" s="657"/>
      <c r="SDQ3" s="657"/>
      <c r="SDR3" s="657"/>
      <c r="SDS3" s="657"/>
      <c r="SDT3" s="657"/>
      <c r="SDU3" s="657"/>
      <c r="SDV3" s="657"/>
      <c r="SDW3" s="657"/>
      <c r="SDX3" s="657"/>
      <c r="SDY3" s="657"/>
      <c r="SDZ3" s="657"/>
      <c r="SEA3" s="657"/>
      <c r="SEB3" s="657"/>
      <c r="SEC3" s="657"/>
      <c r="SED3" s="657"/>
      <c r="SEE3" s="657"/>
      <c r="SEF3" s="657"/>
      <c r="SEG3" s="657"/>
      <c r="SEH3" s="657"/>
      <c r="SEI3" s="657"/>
      <c r="SEJ3" s="657"/>
      <c r="SEK3" s="657"/>
      <c r="SEL3" s="657"/>
      <c r="SEM3" s="657"/>
      <c r="SEN3" s="657"/>
      <c r="SEO3" s="657"/>
      <c r="SEP3" s="657"/>
      <c r="SEQ3" s="657"/>
      <c r="SER3" s="657"/>
      <c r="SES3" s="657"/>
      <c r="SET3" s="657"/>
      <c r="SEU3" s="657"/>
      <c r="SEV3" s="657"/>
      <c r="SEW3" s="657"/>
      <c r="SEX3" s="657"/>
      <c r="SEY3" s="657"/>
      <c r="SEZ3" s="657"/>
      <c r="SFA3" s="657"/>
      <c r="SFB3" s="657"/>
      <c r="SFC3" s="657"/>
      <c r="SFD3" s="657"/>
      <c r="SFE3" s="657"/>
      <c r="SFF3" s="657"/>
      <c r="SFG3" s="657"/>
      <c r="SFH3" s="657"/>
      <c r="SFI3" s="657"/>
      <c r="SFJ3" s="657"/>
      <c r="SFK3" s="657"/>
      <c r="SFL3" s="657"/>
      <c r="SFM3" s="657"/>
      <c r="SFN3" s="657"/>
      <c r="SFO3" s="657"/>
      <c r="SFP3" s="657"/>
      <c r="SFQ3" s="657"/>
      <c r="SFR3" s="657"/>
      <c r="SFS3" s="657"/>
      <c r="SFT3" s="657"/>
      <c r="SFU3" s="657"/>
      <c r="SFV3" s="657"/>
      <c r="SFW3" s="657"/>
      <c r="SFX3" s="657"/>
      <c r="SFY3" s="657"/>
      <c r="SFZ3" s="657"/>
      <c r="SGA3" s="657"/>
      <c r="SGB3" s="657"/>
      <c r="SGC3" s="657"/>
      <c r="SGD3" s="657"/>
      <c r="SGE3" s="657"/>
      <c r="SGF3" s="657"/>
      <c r="SGG3" s="657"/>
      <c r="SGH3" s="657"/>
      <c r="SGI3" s="657"/>
      <c r="SGJ3" s="657"/>
      <c r="SGK3" s="657"/>
      <c r="SGL3" s="657"/>
      <c r="SGM3" s="657"/>
      <c r="SGN3" s="657"/>
      <c r="SGO3" s="657"/>
      <c r="SGP3" s="657"/>
      <c r="SGQ3" s="657"/>
      <c r="SGR3" s="657"/>
      <c r="SGS3" s="657"/>
      <c r="SGT3" s="657"/>
      <c r="SGU3" s="657"/>
      <c r="SGV3" s="657"/>
      <c r="SGW3" s="657"/>
      <c r="SGX3" s="657"/>
      <c r="SGY3" s="657"/>
      <c r="SGZ3" s="657"/>
      <c r="SHA3" s="657"/>
      <c r="SHB3" s="657"/>
      <c r="SHC3" s="657"/>
      <c r="SHD3" s="657"/>
      <c r="SHE3" s="657"/>
      <c r="SHF3" s="657"/>
      <c r="SHG3" s="657"/>
      <c r="SHH3" s="657"/>
      <c r="SHI3" s="657"/>
      <c r="SHJ3" s="657"/>
      <c r="SHK3" s="657"/>
      <c r="SHL3" s="657"/>
      <c r="SHM3" s="657"/>
      <c r="SHN3" s="657"/>
      <c r="SHO3" s="657"/>
      <c r="SHP3" s="657"/>
      <c r="SHQ3" s="657"/>
      <c r="SHR3" s="657"/>
      <c r="SHS3" s="657"/>
      <c r="SHT3" s="657"/>
      <c r="SHU3" s="657"/>
      <c r="SHV3" s="657"/>
      <c r="SHW3" s="657"/>
      <c r="SHX3" s="657"/>
      <c r="SHY3" s="657"/>
      <c r="SHZ3" s="657"/>
      <c r="SIA3" s="657"/>
      <c r="SIB3" s="657"/>
      <c r="SIC3" s="657"/>
      <c r="SID3" s="657"/>
      <c r="SIE3" s="657"/>
      <c r="SIF3" s="657"/>
      <c r="SIG3" s="657"/>
      <c r="SIH3" s="657"/>
      <c r="SII3" s="657"/>
      <c r="SIJ3" s="657"/>
      <c r="SIK3" s="657"/>
      <c r="SIL3" s="657"/>
      <c r="SIM3" s="657"/>
      <c r="SIN3" s="657"/>
      <c r="SIO3" s="657"/>
      <c r="SIP3" s="657"/>
      <c r="SIQ3" s="657"/>
      <c r="SIR3" s="657"/>
      <c r="SIS3" s="657"/>
      <c r="SIT3" s="657"/>
      <c r="SIU3" s="657"/>
      <c r="SIV3" s="657"/>
      <c r="SIW3" s="657"/>
      <c r="SIX3" s="657"/>
      <c r="SIY3" s="657"/>
      <c r="SIZ3" s="657"/>
      <c r="SJA3" s="657"/>
      <c r="SJB3" s="657"/>
      <c r="SJC3" s="657"/>
      <c r="SJD3" s="657"/>
      <c r="SJE3" s="657"/>
      <c r="SJF3" s="657"/>
      <c r="SJG3" s="657"/>
      <c r="SJH3" s="657"/>
      <c r="SJI3" s="657"/>
      <c r="SJJ3" s="657"/>
      <c r="SJK3" s="657"/>
      <c r="SJL3" s="657"/>
      <c r="SJM3" s="657"/>
      <c r="SJN3" s="657"/>
      <c r="SJO3" s="657"/>
      <c r="SJP3" s="657"/>
      <c r="SJQ3" s="657"/>
      <c r="SJR3" s="657"/>
      <c r="SJS3" s="657"/>
      <c r="SJT3" s="657"/>
      <c r="SJU3" s="657"/>
      <c r="SJV3" s="657"/>
      <c r="SJW3" s="657"/>
      <c r="SJX3" s="657"/>
      <c r="SJY3" s="657"/>
      <c r="SJZ3" s="657"/>
      <c r="SKA3" s="657"/>
      <c r="SKB3" s="657"/>
      <c r="SKC3" s="657"/>
      <c r="SKD3" s="657"/>
      <c r="SKE3" s="657"/>
      <c r="SKF3" s="657"/>
      <c r="SKG3" s="657"/>
      <c r="SKH3" s="657"/>
      <c r="SKI3" s="657"/>
      <c r="SKJ3" s="657"/>
      <c r="SKK3" s="657"/>
      <c r="SKL3" s="657"/>
      <c r="SKM3" s="657"/>
      <c r="SKN3" s="657"/>
      <c r="SKO3" s="657"/>
      <c r="SKP3" s="657"/>
      <c r="SKQ3" s="657"/>
      <c r="SKR3" s="657"/>
      <c r="SKS3" s="657"/>
      <c r="SKT3" s="657"/>
      <c r="SKU3" s="657"/>
      <c r="SKV3" s="657"/>
      <c r="SKW3" s="657"/>
      <c r="SKX3" s="657"/>
      <c r="SKY3" s="657"/>
      <c r="SKZ3" s="657"/>
      <c r="SLA3" s="657"/>
      <c r="SLB3" s="657"/>
      <c r="SLC3" s="657"/>
      <c r="SLD3" s="657"/>
      <c r="SLE3" s="657"/>
      <c r="SLF3" s="657"/>
      <c r="SLG3" s="657"/>
      <c r="SLH3" s="657"/>
      <c r="SLI3" s="657"/>
      <c r="SLJ3" s="657"/>
      <c r="SLK3" s="657"/>
      <c r="SLL3" s="657"/>
      <c r="SLM3" s="657"/>
      <c r="SLN3" s="657"/>
      <c r="SLO3" s="657"/>
      <c r="SLP3" s="657"/>
      <c r="SLQ3" s="657"/>
      <c r="SLR3" s="657"/>
      <c r="SLS3" s="657"/>
      <c r="SLT3" s="657"/>
      <c r="SLU3" s="657"/>
      <c r="SLV3" s="657"/>
      <c r="SLW3" s="657"/>
      <c r="SLX3" s="657"/>
      <c r="SLY3" s="657"/>
      <c r="SLZ3" s="657"/>
      <c r="SMA3" s="657"/>
      <c r="SMB3" s="657"/>
      <c r="SMC3" s="657"/>
      <c r="SMD3" s="657"/>
      <c r="SME3" s="657"/>
      <c r="SMF3" s="657"/>
      <c r="SMG3" s="657"/>
      <c r="SMH3" s="657"/>
      <c r="SMI3" s="657"/>
      <c r="SMJ3" s="657"/>
      <c r="SMK3" s="657"/>
      <c r="SML3" s="657"/>
      <c r="SMM3" s="657"/>
      <c r="SMN3" s="657"/>
      <c r="SMO3" s="657"/>
      <c r="SMP3" s="657"/>
      <c r="SMQ3" s="657"/>
      <c r="SMR3" s="657"/>
      <c r="SMS3" s="657"/>
      <c r="SMT3" s="657"/>
      <c r="SMU3" s="657"/>
      <c r="SMV3" s="657"/>
      <c r="SMW3" s="657"/>
      <c r="SMX3" s="657"/>
      <c r="SMY3" s="657"/>
      <c r="SMZ3" s="657"/>
      <c r="SNA3" s="657"/>
      <c r="SNB3" s="657"/>
      <c r="SNC3" s="657"/>
      <c r="SND3" s="657"/>
      <c r="SNE3" s="657"/>
      <c r="SNF3" s="657"/>
      <c r="SNG3" s="657"/>
      <c r="SNH3" s="657"/>
      <c r="SNI3" s="657"/>
      <c r="SNJ3" s="657"/>
      <c r="SNK3" s="657"/>
      <c r="SNL3" s="657"/>
      <c r="SNM3" s="657"/>
      <c r="SNN3" s="657"/>
      <c r="SNO3" s="657"/>
      <c r="SNP3" s="657"/>
      <c r="SNQ3" s="657"/>
      <c r="SNR3" s="657"/>
      <c r="SNS3" s="657"/>
      <c r="SNT3" s="657"/>
      <c r="SNU3" s="657"/>
      <c r="SNV3" s="657"/>
      <c r="SNW3" s="657"/>
      <c r="SNX3" s="657"/>
      <c r="SNY3" s="657"/>
      <c r="SNZ3" s="657"/>
      <c r="SOA3" s="657"/>
      <c r="SOB3" s="657"/>
      <c r="SOC3" s="657"/>
      <c r="SOD3" s="657"/>
      <c r="SOE3" s="657"/>
      <c r="SOF3" s="657"/>
      <c r="SOG3" s="657"/>
      <c r="SOH3" s="657"/>
      <c r="SOI3" s="657"/>
      <c r="SOJ3" s="657"/>
      <c r="SOK3" s="657"/>
      <c r="SOL3" s="657"/>
      <c r="SOM3" s="657"/>
      <c r="SON3" s="657"/>
      <c r="SOO3" s="657"/>
      <c r="SOP3" s="657"/>
      <c r="SOQ3" s="657"/>
      <c r="SOR3" s="657"/>
      <c r="SOS3" s="657"/>
      <c r="SOT3" s="657"/>
      <c r="SOU3" s="657"/>
      <c r="SOV3" s="657"/>
      <c r="SOW3" s="657"/>
      <c r="SOX3" s="657"/>
      <c r="SOY3" s="657"/>
      <c r="SOZ3" s="657"/>
      <c r="SPA3" s="657"/>
      <c r="SPB3" s="657"/>
      <c r="SPC3" s="657"/>
      <c r="SPD3" s="657"/>
      <c r="SPE3" s="657"/>
      <c r="SPF3" s="657"/>
      <c r="SPG3" s="657"/>
      <c r="SPH3" s="657"/>
      <c r="SPI3" s="657"/>
      <c r="SPJ3" s="657"/>
      <c r="SPK3" s="657"/>
      <c r="SPL3" s="657"/>
      <c r="SPM3" s="657"/>
      <c r="SPN3" s="657"/>
      <c r="SPO3" s="657"/>
      <c r="SPP3" s="657"/>
      <c r="SPQ3" s="657"/>
      <c r="SPR3" s="657"/>
      <c r="SPS3" s="657"/>
      <c r="SPT3" s="657"/>
      <c r="SPU3" s="657"/>
      <c r="SPV3" s="657"/>
      <c r="SPW3" s="657"/>
      <c r="SPX3" s="657"/>
      <c r="SPY3" s="657"/>
      <c r="SPZ3" s="657"/>
      <c r="SQA3" s="657"/>
      <c r="SQB3" s="657"/>
      <c r="SQC3" s="657"/>
      <c r="SQD3" s="657"/>
      <c r="SQE3" s="657"/>
      <c r="SQF3" s="657"/>
      <c r="SQG3" s="657"/>
      <c r="SQH3" s="657"/>
      <c r="SQI3" s="657"/>
      <c r="SQJ3" s="657"/>
      <c r="SQK3" s="657"/>
      <c r="SQL3" s="657"/>
      <c r="SQM3" s="657"/>
      <c r="SQN3" s="657"/>
      <c r="SQO3" s="657"/>
      <c r="SQP3" s="657"/>
      <c r="SQQ3" s="657"/>
      <c r="SQR3" s="657"/>
      <c r="SQS3" s="657"/>
      <c r="SQT3" s="657"/>
      <c r="SQU3" s="657"/>
      <c r="SQV3" s="657"/>
      <c r="SQW3" s="657"/>
      <c r="SQX3" s="657"/>
      <c r="SQY3" s="657"/>
      <c r="SQZ3" s="657"/>
      <c r="SRA3" s="657"/>
      <c r="SRB3" s="657"/>
      <c r="SRC3" s="657"/>
      <c r="SRD3" s="657"/>
      <c r="SRE3" s="657"/>
      <c r="SRF3" s="657"/>
      <c r="SRG3" s="657"/>
      <c r="SRH3" s="657"/>
      <c r="SRI3" s="657"/>
      <c r="SRJ3" s="657"/>
      <c r="SRK3" s="657"/>
      <c r="SRL3" s="657"/>
      <c r="SRM3" s="657"/>
      <c r="SRN3" s="657"/>
      <c r="SRO3" s="657"/>
      <c r="SRP3" s="657"/>
      <c r="SRQ3" s="657"/>
      <c r="SRR3" s="657"/>
      <c r="SRS3" s="657"/>
      <c r="SRT3" s="657"/>
      <c r="SRU3" s="657"/>
      <c r="SRV3" s="657"/>
      <c r="SRW3" s="657"/>
      <c r="SRX3" s="657"/>
      <c r="SRY3" s="657"/>
      <c r="SRZ3" s="657"/>
      <c r="SSA3" s="657"/>
      <c r="SSB3" s="657"/>
      <c r="SSC3" s="657"/>
      <c r="SSD3" s="657"/>
      <c r="SSE3" s="657"/>
      <c r="SSF3" s="657"/>
      <c r="SSG3" s="657"/>
      <c r="SSH3" s="657"/>
      <c r="SSI3" s="657"/>
      <c r="SSJ3" s="657"/>
      <c r="SSK3" s="657"/>
      <c r="SSL3" s="657"/>
      <c r="SSM3" s="657"/>
      <c r="SSN3" s="657"/>
      <c r="SSO3" s="657"/>
      <c r="SSP3" s="657"/>
      <c r="SSQ3" s="657"/>
      <c r="SSR3" s="657"/>
      <c r="SSS3" s="657"/>
      <c r="SST3" s="657"/>
      <c r="SSU3" s="657"/>
      <c r="SSV3" s="657"/>
      <c r="SSW3" s="657"/>
      <c r="SSX3" s="657"/>
      <c r="SSY3" s="657"/>
      <c r="SSZ3" s="657"/>
      <c r="STA3" s="657"/>
      <c r="STB3" s="657"/>
      <c r="STC3" s="657"/>
      <c r="STD3" s="657"/>
      <c r="STE3" s="657"/>
      <c r="STF3" s="657"/>
      <c r="STG3" s="657"/>
      <c r="STH3" s="657"/>
      <c r="STI3" s="657"/>
      <c r="STJ3" s="657"/>
      <c r="STK3" s="657"/>
      <c r="STL3" s="657"/>
      <c r="STM3" s="657"/>
      <c r="STN3" s="657"/>
      <c r="STO3" s="657"/>
      <c r="STP3" s="657"/>
      <c r="STQ3" s="657"/>
      <c r="STR3" s="657"/>
      <c r="STS3" s="657"/>
      <c r="STT3" s="657"/>
      <c r="STU3" s="657"/>
      <c r="STV3" s="657"/>
      <c r="STW3" s="657"/>
      <c r="STX3" s="657"/>
      <c r="STY3" s="657"/>
      <c r="STZ3" s="657"/>
      <c r="SUA3" s="657"/>
      <c r="SUB3" s="657"/>
      <c r="SUC3" s="657"/>
      <c r="SUD3" s="657"/>
      <c r="SUE3" s="657"/>
      <c r="SUF3" s="657"/>
      <c r="SUG3" s="657"/>
      <c r="SUH3" s="657"/>
      <c r="SUI3" s="657"/>
      <c r="SUJ3" s="657"/>
      <c r="SUK3" s="657"/>
      <c r="SUL3" s="657"/>
      <c r="SUM3" s="657"/>
      <c r="SUN3" s="657"/>
      <c r="SUO3" s="657"/>
      <c r="SUP3" s="657"/>
      <c r="SUQ3" s="657"/>
      <c r="SUR3" s="657"/>
      <c r="SUS3" s="657"/>
      <c r="SUT3" s="657"/>
      <c r="SUU3" s="657"/>
      <c r="SUV3" s="657"/>
      <c r="SUW3" s="657"/>
      <c r="SUX3" s="657"/>
      <c r="SUY3" s="657"/>
      <c r="SUZ3" s="657"/>
      <c r="SVA3" s="657"/>
      <c r="SVB3" s="657"/>
      <c r="SVC3" s="657"/>
      <c r="SVD3" s="657"/>
      <c r="SVE3" s="657"/>
      <c r="SVF3" s="657"/>
      <c r="SVG3" s="657"/>
      <c r="SVH3" s="657"/>
      <c r="SVI3" s="657"/>
      <c r="SVJ3" s="657"/>
      <c r="SVK3" s="657"/>
      <c r="SVL3" s="657"/>
      <c r="SVM3" s="657"/>
      <c r="SVN3" s="657"/>
      <c r="SVO3" s="657"/>
      <c r="SVP3" s="657"/>
      <c r="SVQ3" s="657"/>
      <c r="SVR3" s="657"/>
      <c r="SVS3" s="657"/>
      <c r="SVT3" s="657"/>
      <c r="SVU3" s="657"/>
      <c r="SVV3" s="657"/>
      <c r="SVW3" s="657"/>
      <c r="SVX3" s="657"/>
      <c r="SVY3" s="657"/>
      <c r="SVZ3" s="657"/>
      <c r="SWA3" s="657"/>
      <c r="SWB3" s="657"/>
      <c r="SWC3" s="657"/>
      <c r="SWD3" s="657"/>
      <c r="SWE3" s="657"/>
      <c r="SWF3" s="657"/>
      <c r="SWG3" s="657"/>
      <c r="SWH3" s="657"/>
      <c r="SWI3" s="657"/>
      <c r="SWJ3" s="657"/>
      <c r="SWK3" s="657"/>
      <c r="SWL3" s="657"/>
      <c r="SWM3" s="657"/>
      <c r="SWN3" s="657"/>
      <c r="SWO3" s="657"/>
      <c r="SWP3" s="657"/>
      <c r="SWQ3" s="657"/>
      <c r="SWR3" s="657"/>
      <c r="SWS3" s="657"/>
      <c r="SWT3" s="657"/>
      <c r="SWU3" s="657"/>
      <c r="SWV3" s="657"/>
      <c r="SWW3" s="657"/>
      <c r="SWX3" s="657"/>
      <c r="SWY3" s="657"/>
      <c r="SWZ3" s="657"/>
      <c r="SXA3" s="657"/>
      <c r="SXB3" s="657"/>
      <c r="SXC3" s="657"/>
      <c r="SXD3" s="657"/>
      <c r="SXE3" s="657"/>
      <c r="SXF3" s="657"/>
      <c r="SXG3" s="657"/>
      <c r="SXH3" s="657"/>
      <c r="SXI3" s="657"/>
      <c r="SXJ3" s="657"/>
      <c r="SXK3" s="657"/>
      <c r="SXL3" s="657"/>
      <c r="SXM3" s="657"/>
      <c r="SXN3" s="657"/>
      <c r="SXO3" s="657"/>
      <c r="SXP3" s="657"/>
      <c r="SXQ3" s="657"/>
      <c r="SXR3" s="657"/>
      <c r="SXS3" s="657"/>
      <c r="SXT3" s="657"/>
      <c r="SXU3" s="657"/>
      <c r="SXV3" s="657"/>
      <c r="SXW3" s="657"/>
      <c r="SXX3" s="657"/>
      <c r="SXY3" s="657"/>
      <c r="SXZ3" s="657"/>
      <c r="SYA3" s="657"/>
      <c r="SYB3" s="657"/>
      <c r="SYC3" s="657"/>
      <c r="SYD3" s="657"/>
      <c r="SYE3" s="657"/>
      <c r="SYF3" s="657"/>
      <c r="SYG3" s="657"/>
      <c r="SYH3" s="657"/>
      <c r="SYI3" s="657"/>
      <c r="SYJ3" s="657"/>
      <c r="SYK3" s="657"/>
      <c r="SYL3" s="657"/>
      <c r="SYM3" s="657"/>
      <c r="SYN3" s="657"/>
      <c r="SYO3" s="657"/>
      <c r="SYP3" s="657"/>
      <c r="SYQ3" s="657"/>
      <c r="SYR3" s="657"/>
      <c r="SYS3" s="657"/>
      <c r="SYT3" s="657"/>
      <c r="SYU3" s="657"/>
      <c r="SYV3" s="657"/>
      <c r="SYW3" s="657"/>
      <c r="SYX3" s="657"/>
      <c r="SYY3" s="657"/>
      <c r="SYZ3" s="657"/>
      <c r="SZA3" s="657"/>
      <c r="SZB3" s="657"/>
      <c r="SZC3" s="657"/>
      <c r="SZD3" s="657"/>
      <c r="SZE3" s="657"/>
      <c r="SZF3" s="657"/>
      <c r="SZG3" s="657"/>
      <c r="SZH3" s="657"/>
      <c r="SZI3" s="657"/>
      <c r="SZJ3" s="657"/>
      <c r="SZK3" s="657"/>
      <c r="SZL3" s="657"/>
      <c r="SZM3" s="657"/>
      <c r="SZN3" s="657"/>
      <c r="SZO3" s="657"/>
      <c r="SZP3" s="657"/>
      <c r="SZQ3" s="657"/>
      <c r="SZR3" s="657"/>
      <c r="SZS3" s="657"/>
      <c r="SZT3" s="657"/>
      <c r="SZU3" s="657"/>
      <c r="SZV3" s="657"/>
      <c r="SZW3" s="657"/>
      <c r="SZX3" s="657"/>
      <c r="SZY3" s="657"/>
      <c r="SZZ3" s="657"/>
      <c r="TAA3" s="657"/>
      <c r="TAB3" s="657"/>
      <c r="TAC3" s="657"/>
      <c r="TAD3" s="657"/>
      <c r="TAE3" s="657"/>
      <c r="TAF3" s="657"/>
      <c r="TAG3" s="657"/>
      <c r="TAH3" s="657"/>
      <c r="TAI3" s="657"/>
      <c r="TAJ3" s="657"/>
      <c r="TAK3" s="657"/>
      <c r="TAL3" s="657"/>
      <c r="TAM3" s="657"/>
      <c r="TAN3" s="657"/>
      <c r="TAO3" s="657"/>
      <c r="TAP3" s="657"/>
      <c r="TAQ3" s="657"/>
      <c r="TAR3" s="657"/>
      <c r="TAS3" s="657"/>
      <c r="TAT3" s="657"/>
      <c r="TAU3" s="657"/>
      <c r="TAV3" s="657"/>
      <c r="TAW3" s="657"/>
      <c r="TAX3" s="657"/>
      <c r="TAY3" s="657"/>
      <c r="TAZ3" s="657"/>
      <c r="TBA3" s="657"/>
      <c r="TBB3" s="657"/>
      <c r="TBC3" s="657"/>
      <c r="TBD3" s="657"/>
      <c r="TBE3" s="657"/>
      <c r="TBF3" s="657"/>
      <c r="TBG3" s="657"/>
      <c r="TBH3" s="657"/>
      <c r="TBI3" s="657"/>
      <c r="TBJ3" s="657"/>
      <c r="TBK3" s="657"/>
      <c r="TBL3" s="657"/>
      <c r="TBM3" s="657"/>
      <c r="TBN3" s="657"/>
      <c r="TBO3" s="657"/>
      <c r="TBP3" s="657"/>
      <c r="TBQ3" s="657"/>
      <c r="TBR3" s="657"/>
      <c r="TBS3" s="657"/>
      <c r="TBT3" s="657"/>
      <c r="TBU3" s="657"/>
      <c r="TBV3" s="657"/>
      <c r="TBW3" s="657"/>
      <c r="TBX3" s="657"/>
      <c r="TBY3" s="657"/>
      <c r="TBZ3" s="657"/>
      <c r="TCA3" s="657"/>
      <c r="TCB3" s="657"/>
      <c r="TCC3" s="657"/>
      <c r="TCD3" s="657"/>
      <c r="TCE3" s="657"/>
      <c r="TCF3" s="657"/>
      <c r="TCG3" s="657"/>
      <c r="TCH3" s="657"/>
      <c r="TCI3" s="657"/>
      <c r="TCJ3" s="657"/>
      <c r="TCK3" s="657"/>
      <c r="TCL3" s="657"/>
      <c r="TCM3" s="657"/>
      <c r="TCN3" s="657"/>
      <c r="TCO3" s="657"/>
      <c r="TCP3" s="657"/>
      <c r="TCQ3" s="657"/>
      <c r="TCR3" s="657"/>
      <c r="TCS3" s="657"/>
      <c r="TCT3" s="657"/>
      <c r="TCU3" s="657"/>
      <c r="TCV3" s="657"/>
      <c r="TCW3" s="657"/>
      <c r="TCX3" s="657"/>
      <c r="TCY3" s="657"/>
      <c r="TCZ3" s="657"/>
      <c r="TDA3" s="657"/>
      <c r="TDB3" s="657"/>
      <c r="TDC3" s="657"/>
      <c r="TDD3" s="657"/>
      <c r="TDE3" s="657"/>
      <c r="TDF3" s="657"/>
      <c r="TDG3" s="657"/>
      <c r="TDH3" s="657"/>
      <c r="TDI3" s="657"/>
      <c r="TDJ3" s="657"/>
      <c r="TDK3" s="657"/>
      <c r="TDL3" s="657"/>
      <c r="TDM3" s="657"/>
      <c r="TDN3" s="657"/>
      <c r="TDO3" s="657"/>
      <c r="TDP3" s="657"/>
      <c r="TDQ3" s="657"/>
      <c r="TDR3" s="657"/>
      <c r="TDS3" s="657"/>
      <c r="TDT3" s="657"/>
      <c r="TDU3" s="657"/>
      <c r="TDV3" s="657"/>
      <c r="TDW3" s="657"/>
      <c r="TDX3" s="657"/>
      <c r="TDY3" s="657"/>
      <c r="TDZ3" s="657"/>
      <c r="TEA3" s="657"/>
      <c r="TEB3" s="657"/>
      <c r="TEC3" s="657"/>
      <c r="TED3" s="657"/>
      <c r="TEE3" s="657"/>
      <c r="TEF3" s="657"/>
      <c r="TEG3" s="657"/>
      <c r="TEH3" s="657"/>
      <c r="TEI3" s="657"/>
      <c r="TEJ3" s="657"/>
      <c r="TEK3" s="657"/>
      <c r="TEL3" s="657"/>
      <c r="TEM3" s="657"/>
      <c r="TEN3" s="657"/>
      <c r="TEO3" s="657"/>
      <c r="TEP3" s="657"/>
      <c r="TEQ3" s="657"/>
      <c r="TER3" s="657"/>
      <c r="TES3" s="657"/>
      <c r="TET3" s="657"/>
      <c r="TEU3" s="657"/>
      <c r="TEV3" s="657"/>
      <c r="TEW3" s="657"/>
      <c r="TEX3" s="657"/>
      <c r="TEY3" s="657"/>
      <c r="TEZ3" s="657"/>
      <c r="TFA3" s="657"/>
      <c r="TFB3" s="657"/>
      <c r="TFC3" s="657"/>
      <c r="TFD3" s="657"/>
      <c r="TFE3" s="657"/>
      <c r="TFF3" s="657"/>
      <c r="TFG3" s="657"/>
      <c r="TFH3" s="657"/>
      <c r="TFI3" s="657"/>
      <c r="TFJ3" s="657"/>
      <c r="TFK3" s="657"/>
      <c r="TFL3" s="657"/>
      <c r="TFM3" s="657"/>
      <c r="TFN3" s="657"/>
      <c r="TFO3" s="657"/>
      <c r="TFP3" s="657"/>
      <c r="TFQ3" s="657"/>
      <c r="TFR3" s="657"/>
      <c r="TFS3" s="657"/>
      <c r="TFT3" s="657"/>
      <c r="TFU3" s="657"/>
      <c r="TFV3" s="657"/>
      <c r="TFW3" s="657"/>
      <c r="TFX3" s="657"/>
      <c r="TFY3" s="657"/>
      <c r="TFZ3" s="657"/>
      <c r="TGA3" s="657"/>
      <c r="TGB3" s="657"/>
      <c r="TGC3" s="657"/>
      <c r="TGD3" s="657"/>
      <c r="TGE3" s="657"/>
      <c r="TGF3" s="657"/>
      <c r="TGG3" s="657"/>
      <c r="TGH3" s="657"/>
      <c r="TGI3" s="657"/>
      <c r="TGJ3" s="657"/>
      <c r="TGK3" s="657"/>
      <c r="TGL3" s="657"/>
      <c r="TGM3" s="657"/>
      <c r="TGN3" s="657"/>
      <c r="TGO3" s="657"/>
      <c r="TGP3" s="657"/>
      <c r="TGQ3" s="657"/>
      <c r="TGR3" s="657"/>
      <c r="TGS3" s="657"/>
      <c r="TGT3" s="657"/>
      <c r="TGU3" s="657"/>
      <c r="TGV3" s="657"/>
      <c r="TGW3" s="657"/>
      <c r="TGX3" s="657"/>
      <c r="TGY3" s="657"/>
      <c r="TGZ3" s="657"/>
      <c r="THA3" s="657"/>
      <c r="THB3" s="657"/>
      <c r="THC3" s="657"/>
      <c r="THD3" s="657"/>
      <c r="THE3" s="657"/>
      <c r="THF3" s="657"/>
      <c r="THG3" s="657"/>
      <c r="THH3" s="657"/>
      <c r="THI3" s="657"/>
      <c r="THJ3" s="657"/>
      <c r="THK3" s="657"/>
      <c r="THL3" s="657"/>
      <c r="THM3" s="657"/>
      <c r="THN3" s="657"/>
      <c r="THO3" s="657"/>
      <c r="THP3" s="657"/>
      <c r="THQ3" s="657"/>
      <c r="THR3" s="657"/>
      <c r="THS3" s="657"/>
      <c r="THT3" s="657"/>
      <c r="THU3" s="657"/>
      <c r="THV3" s="657"/>
      <c r="THW3" s="657"/>
      <c r="THX3" s="657"/>
      <c r="THY3" s="657"/>
      <c r="THZ3" s="657"/>
      <c r="TIA3" s="657"/>
      <c r="TIB3" s="657"/>
      <c r="TIC3" s="657"/>
      <c r="TID3" s="657"/>
      <c r="TIE3" s="657"/>
      <c r="TIF3" s="657"/>
      <c r="TIG3" s="657"/>
      <c r="TIH3" s="657"/>
      <c r="TII3" s="657"/>
      <c r="TIJ3" s="657"/>
      <c r="TIK3" s="657"/>
      <c r="TIL3" s="657"/>
      <c r="TIM3" s="657"/>
      <c r="TIN3" s="657"/>
      <c r="TIO3" s="657"/>
      <c r="TIP3" s="657"/>
      <c r="TIQ3" s="657"/>
      <c r="TIR3" s="657"/>
      <c r="TIS3" s="657"/>
      <c r="TIT3" s="657"/>
      <c r="TIU3" s="657"/>
      <c r="TIV3" s="657"/>
      <c r="TIW3" s="657"/>
      <c r="TIX3" s="657"/>
      <c r="TIY3" s="657"/>
      <c r="TIZ3" s="657"/>
      <c r="TJA3" s="657"/>
      <c r="TJB3" s="657"/>
      <c r="TJC3" s="657"/>
      <c r="TJD3" s="657"/>
      <c r="TJE3" s="657"/>
      <c r="TJF3" s="657"/>
      <c r="TJG3" s="657"/>
      <c r="TJH3" s="657"/>
      <c r="TJI3" s="657"/>
      <c r="TJJ3" s="657"/>
      <c r="TJK3" s="657"/>
      <c r="TJL3" s="657"/>
      <c r="TJM3" s="657"/>
      <c r="TJN3" s="657"/>
      <c r="TJO3" s="657"/>
      <c r="TJP3" s="657"/>
      <c r="TJQ3" s="657"/>
      <c r="TJR3" s="657"/>
      <c r="TJS3" s="657"/>
      <c r="TJT3" s="657"/>
      <c r="TJU3" s="657"/>
      <c r="TJV3" s="657"/>
      <c r="TJW3" s="657"/>
      <c r="TJX3" s="657"/>
      <c r="TJY3" s="657"/>
      <c r="TJZ3" s="657"/>
      <c r="TKA3" s="657"/>
      <c r="TKB3" s="657"/>
      <c r="TKC3" s="657"/>
      <c r="TKD3" s="657"/>
      <c r="TKE3" s="657"/>
      <c r="TKF3" s="657"/>
      <c r="TKG3" s="657"/>
      <c r="TKH3" s="657"/>
      <c r="TKI3" s="657"/>
      <c r="TKJ3" s="657"/>
      <c r="TKK3" s="657"/>
      <c r="TKL3" s="657"/>
      <c r="TKM3" s="657"/>
      <c r="TKN3" s="657"/>
      <c r="TKO3" s="657"/>
      <c r="TKP3" s="657"/>
      <c r="TKQ3" s="657"/>
      <c r="TKR3" s="657"/>
      <c r="TKS3" s="657"/>
      <c r="TKT3" s="657"/>
      <c r="TKU3" s="657"/>
      <c r="TKV3" s="657"/>
      <c r="TKW3" s="657"/>
      <c r="TKX3" s="657"/>
      <c r="TKY3" s="657"/>
      <c r="TKZ3" s="657"/>
      <c r="TLA3" s="657"/>
      <c r="TLB3" s="657"/>
      <c r="TLC3" s="657"/>
      <c r="TLD3" s="657"/>
      <c r="TLE3" s="657"/>
      <c r="TLF3" s="657"/>
      <c r="TLG3" s="657"/>
      <c r="TLH3" s="657"/>
      <c r="TLI3" s="657"/>
      <c r="TLJ3" s="657"/>
      <c r="TLK3" s="657"/>
      <c r="TLL3" s="657"/>
      <c r="TLM3" s="657"/>
      <c r="TLN3" s="657"/>
      <c r="TLO3" s="657"/>
      <c r="TLP3" s="657"/>
      <c r="TLQ3" s="657"/>
      <c r="TLR3" s="657"/>
      <c r="TLS3" s="657"/>
      <c r="TLT3" s="657"/>
      <c r="TLU3" s="657"/>
      <c r="TLV3" s="657"/>
      <c r="TLW3" s="657"/>
      <c r="TLX3" s="657"/>
      <c r="TLY3" s="657"/>
      <c r="TLZ3" s="657"/>
      <c r="TMA3" s="657"/>
      <c r="TMB3" s="657"/>
      <c r="TMC3" s="657"/>
      <c r="TMD3" s="657"/>
      <c r="TME3" s="657"/>
      <c r="TMF3" s="657"/>
      <c r="TMG3" s="657"/>
      <c r="TMH3" s="657"/>
      <c r="TMI3" s="657"/>
      <c r="TMJ3" s="657"/>
      <c r="TMK3" s="657"/>
      <c r="TML3" s="657"/>
      <c r="TMM3" s="657"/>
      <c r="TMN3" s="657"/>
      <c r="TMO3" s="657"/>
      <c r="TMP3" s="657"/>
      <c r="TMQ3" s="657"/>
      <c r="TMR3" s="657"/>
      <c r="TMS3" s="657"/>
      <c r="TMT3" s="657"/>
      <c r="TMU3" s="657"/>
      <c r="TMV3" s="657"/>
      <c r="TMW3" s="657"/>
      <c r="TMX3" s="657"/>
      <c r="TMY3" s="657"/>
      <c r="TMZ3" s="657"/>
      <c r="TNA3" s="657"/>
      <c r="TNB3" s="657"/>
      <c r="TNC3" s="657"/>
      <c r="TND3" s="657"/>
      <c r="TNE3" s="657"/>
      <c r="TNF3" s="657"/>
      <c r="TNG3" s="657"/>
      <c r="TNH3" s="657"/>
      <c r="TNI3" s="657"/>
      <c r="TNJ3" s="657"/>
      <c r="TNK3" s="657"/>
      <c r="TNL3" s="657"/>
      <c r="TNM3" s="657"/>
      <c r="TNN3" s="657"/>
      <c r="TNO3" s="657"/>
      <c r="TNP3" s="657"/>
      <c r="TNQ3" s="657"/>
      <c r="TNR3" s="657"/>
      <c r="TNS3" s="657"/>
      <c r="TNT3" s="657"/>
      <c r="TNU3" s="657"/>
      <c r="TNV3" s="657"/>
      <c r="TNW3" s="657"/>
      <c r="TNX3" s="657"/>
      <c r="TNY3" s="657"/>
      <c r="TNZ3" s="657"/>
      <c r="TOA3" s="657"/>
      <c r="TOB3" s="657"/>
      <c r="TOC3" s="657"/>
      <c r="TOD3" s="657"/>
      <c r="TOE3" s="657"/>
      <c r="TOF3" s="657"/>
      <c r="TOG3" s="657"/>
      <c r="TOH3" s="657"/>
      <c r="TOI3" s="657"/>
      <c r="TOJ3" s="657"/>
      <c r="TOK3" s="657"/>
      <c r="TOL3" s="657"/>
      <c r="TOM3" s="657"/>
      <c r="TON3" s="657"/>
      <c r="TOO3" s="657"/>
      <c r="TOP3" s="657"/>
      <c r="TOQ3" s="657"/>
      <c r="TOR3" s="657"/>
      <c r="TOS3" s="657"/>
      <c r="TOT3" s="657"/>
      <c r="TOU3" s="657"/>
      <c r="TOV3" s="657"/>
      <c r="TOW3" s="657"/>
      <c r="TOX3" s="657"/>
      <c r="TOY3" s="657"/>
      <c r="TOZ3" s="657"/>
      <c r="TPA3" s="657"/>
      <c r="TPB3" s="657"/>
      <c r="TPC3" s="657"/>
      <c r="TPD3" s="657"/>
      <c r="TPE3" s="657"/>
      <c r="TPF3" s="657"/>
      <c r="TPG3" s="657"/>
      <c r="TPH3" s="657"/>
      <c r="TPI3" s="657"/>
      <c r="TPJ3" s="657"/>
      <c r="TPK3" s="657"/>
      <c r="TPL3" s="657"/>
      <c r="TPM3" s="657"/>
      <c r="TPN3" s="657"/>
      <c r="TPO3" s="657"/>
      <c r="TPP3" s="657"/>
      <c r="TPQ3" s="657"/>
      <c r="TPR3" s="657"/>
      <c r="TPS3" s="657"/>
      <c r="TPT3" s="657"/>
      <c r="TPU3" s="657"/>
      <c r="TPV3" s="657"/>
      <c r="TPW3" s="657"/>
      <c r="TPX3" s="657"/>
      <c r="TPY3" s="657"/>
      <c r="TPZ3" s="657"/>
      <c r="TQA3" s="657"/>
      <c r="TQB3" s="657"/>
      <c r="TQC3" s="657"/>
      <c r="TQD3" s="657"/>
      <c r="TQE3" s="657"/>
      <c r="TQF3" s="657"/>
      <c r="TQG3" s="657"/>
      <c r="TQH3" s="657"/>
      <c r="TQI3" s="657"/>
      <c r="TQJ3" s="657"/>
      <c r="TQK3" s="657"/>
      <c r="TQL3" s="657"/>
      <c r="TQM3" s="657"/>
      <c r="TQN3" s="657"/>
      <c r="TQO3" s="657"/>
      <c r="TQP3" s="657"/>
      <c r="TQQ3" s="657"/>
      <c r="TQR3" s="657"/>
      <c r="TQS3" s="657"/>
      <c r="TQT3" s="657"/>
      <c r="TQU3" s="657"/>
      <c r="TQV3" s="657"/>
      <c r="TQW3" s="657"/>
      <c r="TQX3" s="657"/>
      <c r="TQY3" s="657"/>
      <c r="TQZ3" s="657"/>
      <c r="TRA3" s="657"/>
      <c r="TRB3" s="657"/>
      <c r="TRC3" s="657"/>
      <c r="TRD3" s="657"/>
      <c r="TRE3" s="657"/>
      <c r="TRF3" s="657"/>
      <c r="TRG3" s="657"/>
      <c r="TRH3" s="657"/>
      <c r="TRI3" s="657"/>
      <c r="TRJ3" s="657"/>
      <c r="TRK3" s="657"/>
      <c r="TRL3" s="657"/>
      <c r="TRM3" s="657"/>
      <c r="TRN3" s="657"/>
      <c r="TRO3" s="657"/>
      <c r="TRP3" s="657"/>
      <c r="TRQ3" s="657"/>
      <c r="TRR3" s="657"/>
      <c r="TRS3" s="657"/>
      <c r="TRT3" s="657"/>
      <c r="TRU3" s="657"/>
      <c r="TRV3" s="657"/>
      <c r="TRW3" s="657"/>
      <c r="TRX3" s="657"/>
      <c r="TRY3" s="657"/>
      <c r="TRZ3" s="657"/>
      <c r="TSA3" s="657"/>
      <c r="TSB3" s="657"/>
      <c r="TSC3" s="657"/>
      <c r="TSD3" s="657"/>
      <c r="TSE3" s="657"/>
      <c r="TSF3" s="657"/>
      <c r="TSG3" s="657"/>
      <c r="TSH3" s="657"/>
      <c r="TSI3" s="657"/>
      <c r="TSJ3" s="657"/>
      <c r="TSK3" s="657"/>
      <c r="TSL3" s="657"/>
      <c r="TSM3" s="657"/>
      <c r="TSN3" s="657"/>
      <c r="TSO3" s="657"/>
      <c r="TSP3" s="657"/>
      <c r="TSQ3" s="657"/>
      <c r="TSR3" s="657"/>
      <c r="TSS3" s="657"/>
      <c r="TST3" s="657"/>
      <c r="TSU3" s="657"/>
      <c r="TSV3" s="657"/>
      <c r="TSW3" s="657"/>
      <c r="TSX3" s="657"/>
      <c r="TSY3" s="657"/>
      <c r="TSZ3" s="657"/>
      <c r="TTA3" s="657"/>
      <c r="TTB3" s="657"/>
      <c r="TTC3" s="657"/>
      <c r="TTD3" s="657"/>
      <c r="TTE3" s="657"/>
      <c r="TTF3" s="657"/>
      <c r="TTG3" s="657"/>
      <c r="TTH3" s="657"/>
      <c r="TTI3" s="657"/>
      <c r="TTJ3" s="657"/>
      <c r="TTK3" s="657"/>
      <c r="TTL3" s="657"/>
      <c r="TTM3" s="657"/>
      <c r="TTN3" s="657"/>
      <c r="TTO3" s="657"/>
      <c r="TTP3" s="657"/>
      <c r="TTQ3" s="657"/>
      <c r="TTR3" s="657"/>
      <c r="TTS3" s="657"/>
      <c r="TTT3" s="657"/>
      <c r="TTU3" s="657"/>
      <c r="TTV3" s="657"/>
      <c r="TTW3" s="657"/>
      <c r="TTX3" s="657"/>
      <c r="TTY3" s="657"/>
      <c r="TTZ3" s="657"/>
      <c r="TUA3" s="657"/>
      <c r="TUB3" s="657"/>
      <c r="TUC3" s="657"/>
      <c r="TUD3" s="657"/>
      <c r="TUE3" s="657"/>
      <c r="TUF3" s="657"/>
      <c r="TUG3" s="657"/>
      <c r="TUH3" s="657"/>
      <c r="TUI3" s="657"/>
      <c r="TUJ3" s="657"/>
      <c r="TUK3" s="657"/>
      <c r="TUL3" s="657"/>
      <c r="TUM3" s="657"/>
      <c r="TUN3" s="657"/>
      <c r="TUO3" s="657"/>
      <c r="TUP3" s="657"/>
      <c r="TUQ3" s="657"/>
      <c r="TUR3" s="657"/>
      <c r="TUS3" s="657"/>
      <c r="TUT3" s="657"/>
      <c r="TUU3" s="657"/>
      <c r="TUV3" s="657"/>
      <c r="TUW3" s="657"/>
      <c r="TUX3" s="657"/>
      <c r="TUY3" s="657"/>
      <c r="TUZ3" s="657"/>
      <c r="TVA3" s="657"/>
      <c r="TVB3" s="657"/>
      <c r="TVC3" s="657"/>
      <c r="TVD3" s="657"/>
      <c r="TVE3" s="657"/>
      <c r="TVF3" s="657"/>
      <c r="TVG3" s="657"/>
      <c r="TVH3" s="657"/>
      <c r="TVI3" s="657"/>
      <c r="TVJ3" s="657"/>
      <c r="TVK3" s="657"/>
      <c r="TVL3" s="657"/>
      <c r="TVM3" s="657"/>
      <c r="TVN3" s="657"/>
      <c r="TVO3" s="657"/>
      <c r="TVP3" s="657"/>
      <c r="TVQ3" s="657"/>
      <c r="TVR3" s="657"/>
      <c r="TVS3" s="657"/>
      <c r="TVT3" s="657"/>
      <c r="TVU3" s="657"/>
      <c r="TVV3" s="657"/>
      <c r="TVW3" s="657"/>
      <c r="TVX3" s="657"/>
      <c r="TVY3" s="657"/>
      <c r="TVZ3" s="657"/>
      <c r="TWA3" s="657"/>
      <c r="TWB3" s="657"/>
      <c r="TWC3" s="657"/>
      <c r="TWD3" s="657"/>
      <c r="TWE3" s="657"/>
      <c r="TWF3" s="657"/>
      <c r="TWG3" s="657"/>
      <c r="TWH3" s="657"/>
      <c r="TWI3" s="657"/>
      <c r="TWJ3" s="657"/>
      <c r="TWK3" s="657"/>
      <c r="TWL3" s="657"/>
      <c r="TWM3" s="657"/>
      <c r="TWN3" s="657"/>
      <c r="TWO3" s="657"/>
      <c r="TWP3" s="657"/>
      <c r="TWQ3" s="657"/>
      <c r="TWR3" s="657"/>
      <c r="TWS3" s="657"/>
      <c r="TWT3" s="657"/>
      <c r="TWU3" s="657"/>
      <c r="TWV3" s="657"/>
      <c r="TWW3" s="657"/>
      <c r="TWX3" s="657"/>
      <c r="TWY3" s="657"/>
      <c r="TWZ3" s="657"/>
      <c r="TXA3" s="657"/>
      <c r="TXB3" s="657"/>
      <c r="TXC3" s="657"/>
      <c r="TXD3" s="657"/>
      <c r="TXE3" s="657"/>
      <c r="TXF3" s="657"/>
      <c r="TXG3" s="657"/>
      <c r="TXH3" s="657"/>
      <c r="TXI3" s="657"/>
      <c r="TXJ3" s="657"/>
      <c r="TXK3" s="657"/>
      <c r="TXL3" s="657"/>
      <c r="TXM3" s="657"/>
      <c r="TXN3" s="657"/>
      <c r="TXO3" s="657"/>
      <c r="TXP3" s="657"/>
      <c r="TXQ3" s="657"/>
      <c r="TXR3" s="657"/>
      <c r="TXS3" s="657"/>
      <c r="TXT3" s="657"/>
      <c r="TXU3" s="657"/>
      <c r="TXV3" s="657"/>
      <c r="TXW3" s="657"/>
      <c r="TXX3" s="657"/>
      <c r="TXY3" s="657"/>
      <c r="TXZ3" s="657"/>
      <c r="TYA3" s="657"/>
      <c r="TYB3" s="657"/>
      <c r="TYC3" s="657"/>
      <c r="TYD3" s="657"/>
      <c r="TYE3" s="657"/>
      <c r="TYF3" s="657"/>
      <c r="TYG3" s="657"/>
      <c r="TYH3" s="657"/>
      <c r="TYI3" s="657"/>
      <c r="TYJ3" s="657"/>
      <c r="TYK3" s="657"/>
      <c r="TYL3" s="657"/>
      <c r="TYM3" s="657"/>
      <c r="TYN3" s="657"/>
      <c r="TYO3" s="657"/>
      <c r="TYP3" s="657"/>
      <c r="TYQ3" s="657"/>
      <c r="TYR3" s="657"/>
      <c r="TYS3" s="657"/>
      <c r="TYT3" s="657"/>
      <c r="TYU3" s="657"/>
      <c r="TYV3" s="657"/>
      <c r="TYW3" s="657"/>
      <c r="TYX3" s="657"/>
      <c r="TYY3" s="657"/>
      <c r="TYZ3" s="657"/>
      <c r="TZA3" s="657"/>
      <c r="TZB3" s="657"/>
      <c r="TZC3" s="657"/>
      <c r="TZD3" s="657"/>
      <c r="TZE3" s="657"/>
      <c r="TZF3" s="657"/>
      <c r="TZG3" s="657"/>
      <c r="TZH3" s="657"/>
      <c r="TZI3" s="657"/>
      <c r="TZJ3" s="657"/>
      <c r="TZK3" s="657"/>
      <c r="TZL3" s="657"/>
      <c r="TZM3" s="657"/>
      <c r="TZN3" s="657"/>
      <c r="TZO3" s="657"/>
      <c r="TZP3" s="657"/>
      <c r="TZQ3" s="657"/>
      <c r="TZR3" s="657"/>
      <c r="TZS3" s="657"/>
      <c r="TZT3" s="657"/>
      <c r="TZU3" s="657"/>
      <c r="TZV3" s="657"/>
      <c r="TZW3" s="657"/>
      <c r="TZX3" s="657"/>
      <c r="TZY3" s="657"/>
      <c r="TZZ3" s="657"/>
      <c r="UAA3" s="657"/>
      <c r="UAB3" s="657"/>
      <c r="UAC3" s="657"/>
      <c r="UAD3" s="657"/>
      <c r="UAE3" s="657"/>
      <c r="UAF3" s="657"/>
      <c r="UAG3" s="657"/>
      <c r="UAH3" s="657"/>
      <c r="UAI3" s="657"/>
      <c r="UAJ3" s="657"/>
      <c r="UAK3" s="657"/>
      <c r="UAL3" s="657"/>
      <c r="UAM3" s="657"/>
      <c r="UAN3" s="657"/>
      <c r="UAO3" s="657"/>
      <c r="UAP3" s="657"/>
      <c r="UAQ3" s="657"/>
      <c r="UAR3" s="657"/>
      <c r="UAS3" s="657"/>
      <c r="UAT3" s="657"/>
      <c r="UAU3" s="657"/>
      <c r="UAV3" s="657"/>
      <c r="UAW3" s="657"/>
      <c r="UAX3" s="657"/>
      <c r="UAY3" s="657"/>
      <c r="UAZ3" s="657"/>
      <c r="UBA3" s="657"/>
      <c r="UBB3" s="657"/>
      <c r="UBC3" s="657"/>
      <c r="UBD3" s="657"/>
      <c r="UBE3" s="657"/>
      <c r="UBF3" s="657"/>
      <c r="UBG3" s="657"/>
      <c r="UBH3" s="657"/>
      <c r="UBI3" s="657"/>
      <c r="UBJ3" s="657"/>
      <c r="UBK3" s="657"/>
      <c r="UBL3" s="657"/>
      <c r="UBM3" s="657"/>
      <c r="UBN3" s="657"/>
      <c r="UBO3" s="657"/>
      <c r="UBP3" s="657"/>
      <c r="UBQ3" s="657"/>
      <c r="UBR3" s="657"/>
      <c r="UBS3" s="657"/>
      <c r="UBT3" s="657"/>
      <c r="UBU3" s="657"/>
      <c r="UBV3" s="657"/>
      <c r="UBW3" s="657"/>
      <c r="UBX3" s="657"/>
      <c r="UBY3" s="657"/>
      <c r="UBZ3" s="657"/>
      <c r="UCA3" s="657"/>
      <c r="UCB3" s="657"/>
      <c r="UCC3" s="657"/>
      <c r="UCD3" s="657"/>
      <c r="UCE3" s="657"/>
      <c r="UCF3" s="657"/>
      <c r="UCG3" s="657"/>
      <c r="UCH3" s="657"/>
      <c r="UCI3" s="657"/>
      <c r="UCJ3" s="657"/>
      <c r="UCK3" s="657"/>
      <c r="UCL3" s="657"/>
      <c r="UCM3" s="657"/>
      <c r="UCN3" s="657"/>
      <c r="UCO3" s="657"/>
      <c r="UCP3" s="657"/>
      <c r="UCQ3" s="657"/>
      <c r="UCR3" s="657"/>
      <c r="UCS3" s="657"/>
      <c r="UCT3" s="657"/>
      <c r="UCU3" s="657"/>
      <c r="UCV3" s="657"/>
      <c r="UCW3" s="657"/>
      <c r="UCX3" s="657"/>
      <c r="UCY3" s="657"/>
      <c r="UCZ3" s="657"/>
      <c r="UDA3" s="657"/>
      <c r="UDB3" s="657"/>
      <c r="UDC3" s="657"/>
      <c r="UDD3" s="657"/>
      <c r="UDE3" s="657"/>
      <c r="UDF3" s="657"/>
      <c r="UDG3" s="657"/>
      <c r="UDH3" s="657"/>
      <c r="UDI3" s="657"/>
      <c r="UDJ3" s="657"/>
      <c r="UDK3" s="657"/>
      <c r="UDL3" s="657"/>
      <c r="UDM3" s="657"/>
      <c r="UDN3" s="657"/>
      <c r="UDO3" s="657"/>
      <c r="UDP3" s="657"/>
      <c r="UDQ3" s="657"/>
      <c r="UDR3" s="657"/>
      <c r="UDS3" s="657"/>
      <c r="UDT3" s="657"/>
      <c r="UDU3" s="657"/>
      <c r="UDV3" s="657"/>
      <c r="UDW3" s="657"/>
      <c r="UDX3" s="657"/>
      <c r="UDY3" s="657"/>
      <c r="UDZ3" s="657"/>
      <c r="UEA3" s="657"/>
      <c r="UEB3" s="657"/>
      <c r="UEC3" s="657"/>
      <c r="UED3" s="657"/>
      <c r="UEE3" s="657"/>
      <c r="UEF3" s="657"/>
      <c r="UEG3" s="657"/>
      <c r="UEH3" s="657"/>
      <c r="UEI3" s="657"/>
      <c r="UEJ3" s="657"/>
      <c r="UEK3" s="657"/>
      <c r="UEL3" s="657"/>
      <c r="UEM3" s="657"/>
      <c r="UEN3" s="657"/>
      <c r="UEO3" s="657"/>
      <c r="UEP3" s="657"/>
      <c r="UEQ3" s="657"/>
      <c r="UER3" s="657"/>
      <c r="UES3" s="657"/>
      <c r="UET3" s="657"/>
      <c r="UEU3" s="657"/>
      <c r="UEV3" s="657"/>
      <c r="UEW3" s="657"/>
      <c r="UEX3" s="657"/>
      <c r="UEY3" s="657"/>
      <c r="UEZ3" s="657"/>
      <c r="UFA3" s="657"/>
      <c r="UFB3" s="657"/>
      <c r="UFC3" s="657"/>
      <c r="UFD3" s="657"/>
      <c r="UFE3" s="657"/>
      <c r="UFF3" s="657"/>
      <c r="UFG3" s="657"/>
      <c r="UFH3" s="657"/>
      <c r="UFI3" s="657"/>
      <c r="UFJ3" s="657"/>
      <c r="UFK3" s="657"/>
      <c r="UFL3" s="657"/>
      <c r="UFM3" s="657"/>
      <c r="UFN3" s="657"/>
      <c r="UFO3" s="657"/>
      <c r="UFP3" s="657"/>
      <c r="UFQ3" s="657"/>
      <c r="UFR3" s="657"/>
      <c r="UFS3" s="657"/>
      <c r="UFT3" s="657"/>
      <c r="UFU3" s="657"/>
      <c r="UFV3" s="657"/>
      <c r="UFW3" s="657"/>
      <c r="UFX3" s="657"/>
      <c r="UFY3" s="657"/>
      <c r="UFZ3" s="657"/>
      <c r="UGA3" s="657"/>
      <c r="UGB3" s="657"/>
      <c r="UGC3" s="657"/>
      <c r="UGD3" s="657"/>
      <c r="UGE3" s="657"/>
      <c r="UGF3" s="657"/>
      <c r="UGG3" s="657"/>
      <c r="UGH3" s="657"/>
      <c r="UGI3" s="657"/>
      <c r="UGJ3" s="657"/>
      <c r="UGK3" s="657"/>
      <c r="UGL3" s="657"/>
      <c r="UGM3" s="657"/>
      <c r="UGN3" s="657"/>
      <c r="UGO3" s="657"/>
      <c r="UGP3" s="657"/>
      <c r="UGQ3" s="657"/>
      <c r="UGR3" s="657"/>
      <c r="UGS3" s="657"/>
      <c r="UGT3" s="657"/>
      <c r="UGU3" s="657"/>
      <c r="UGV3" s="657"/>
      <c r="UGW3" s="657"/>
      <c r="UGX3" s="657"/>
      <c r="UGY3" s="657"/>
      <c r="UGZ3" s="657"/>
      <c r="UHA3" s="657"/>
      <c r="UHB3" s="657"/>
      <c r="UHC3" s="657"/>
      <c r="UHD3" s="657"/>
      <c r="UHE3" s="657"/>
      <c r="UHF3" s="657"/>
      <c r="UHG3" s="657"/>
      <c r="UHH3" s="657"/>
      <c r="UHI3" s="657"/>
      <c r="UHJ3" s="657"/>
      <c r="UHK3" s="657"/>
      <c r="UHL3" s="657"/>
      <c r="UHM3" s="657"/>
      <c r="UHN3" s="657"/>
      <c r="UHO3" s="657"/>
      <c r="UHP3" s="657"/>
      <c r="UHQ3" s="657"/>
      <c r="UHR3" s="657"/>
      <c r="UHS3" s="657"/>
      <c r="UHT3" s="657"/>
      <c r="UHU3" s="657"/>
      <c r="UHV3" s="657"/>
      <c r="UHW3" s="657"/>
      <c r="UHX3" s="657"/>
      <c r="UHY3" s="657"/>
      <c r="UHZ3" s="657"/>
      <c r="UIA3" s="657"/>
      <c r="UIB3" s="657"/>
      <c r="UIC3" s="657"/>
      <c r="UID3" s="657"/>
      <c r="UIE3" s="657"/>
      <c r="UIF3" s="657"/>
      <c r="UIG3" s="657"/>
      <c r="UIH3" s="657"/>
      <c r="UII3" s="657"/>
      <c r="UIJ3" s="657"/>
      <c r="UIK3" s="657"/>
      <c r="UIL3" s="657"/>
      <c r="UIM3" s="657"/>
      <c r="UIN3" s="657"/>
      <c r="UIO3" s="657"/>
      <c r="UIP3" s="657"/>
      <c r="UIQ3" s="657"/>
      <c r="UIR3" s="657"/>
      <c r="UIS3" s="657"/>
      <c r="UIT3" s="657"/>
      <c r="UIU3" s="657"/>
      <c r="UIV3" s="657"/>
      <c r="UIW3" s="657"/>
      <c r="UIX3" s="657"/>
      <c r="UIY3" s="657"/>
      <c r="UIZ3" s="657"/>
      <c r="UJA3" s="657"/>
      <c r="UJB3" s="657"/>
      <c r="UJC3" s="657"/>
      <c r="UJD3" s="657"/>
      <c r="UJE3" s="657"/>
      <c r="UJF3" s="657"/>
      <c r="UJG3" s="657"/>
      <c r="UJH3" s="657"/>
      <c r="UJI3" s="657"/>
      <c r="UJJ3" s="657"/>
      <c r="UJK3" s="657"/>
      <c r="UJL3" s="657"/>
      <c r="UJM3" s="657"/>
      <c r="UJN3" s="657"/>
      <c r="UJO3" s="657"/>
      <c r="UJP3" s="657"/>
      <c r="UJQ3" s="657"/>
      <c r="UJR3" s="657"/>
      <c r="UJS3" s="657"/>
      <c r="UJT3" s="657"/>
      <c r="UJU3" s="657"/>
      <c r="UJV3" s="657"/>
      <c r="UJW3" s="657"/>
      <c r="UJX3" s="657"/>
      <c r="UJY3" s="657"/>
      <c r="UJZ3" s="657"/>
      <c r="UKA3" s="657"/>
      <c r="UKB3" s="657"/>
      <c r="UKC3" s="657"/>
      <c r="UKD3" s="657"/>
      <c r="UKE3" s="657"/>
      <c r="UKF3" s="657"/>
      <c r="UKG3" s="657"/>
      <c r="UKH3" s="657"/>
      <c r="UKI3" s="657"/>
      <c r="UKJ3" s="657"/>
      <c r="UKK3" s="657"/>
      <c r="UKL3" s="657"/>
      <c r="UKM3" s="657"/>
      <c r="UKN3" s="657"/>
      <c r="UKO3" s="657"/>
      <c r="UKP3" s="657"/>
      <c r="UKQ3" s="657"/>
      <c r="UKR3" s="657"/>
      <c r="UKS3" s="657"/>
      <c r="UKT3" s="657"/>
      <c r="UKU3" s="657"/>
      <c r="UKV3" s="657"/>
      <c r="UKW3" s="657"/>
      <c r="UKX3" s="657"/>
      <c r="UKY3" s="657"/>
      <c r="UKZ3" s="657"/>
      <c r="ULA3" s="657"/>
      <c r="ULB3" s="657"/>
      <c r="ULC3" s="657"/>
      <c r="ULD3" s="657"/>
      <c r="ULE3" s="657"/>
      <c r="ULF3" s="657"/>
      <c r="ULG3" s="657"/>
      <c r="ULH3" s="657"/>
      <c r="ULI3" s="657"/>
      <c r="ULJ3" s="657"/>
      <c r="ULK3" s="657"/>
      <c r="ULL3" s="657"/>
      <c r="ULM3" s="657"/>
      <c r="ULN3" s="657"/>
      <c r="ULO3" s="657"/>
      <c r="ULP3" s="657"/>
      <c r="ULQ3" s="657"/>
      <c r="ULR3" s="657"/>
      <c r="ULS3" s="657"/>
      <c r="ULT3" s="657"/>
      <c r="ULU3" s="657"/>
      <c r="ULV3" s="657"/>
      <c r="ULW3" s="657"/>
      <c r="ULX3" s="657"/>
      <c r="ULY3" s="657"/>
      <c r="ULZ3" s="657"/>
      <c r="UMA3" s="657"/>
      <c r="UMB3" s="657"/>
      <c r="UMC3" s="657"/>
      <c r="UMD3" s="657"/>
      <c r="UME3" s="657"/>
      <c r="UMF3" s="657"/>
      <c r="UMG3" s="657"/>
      <c r="UMH3" s="657"/>
      <c r="UMI3" s="657"/>
      <c r="UMJ3" s="657"/>
      <c r="UMK3" s="657"/>
      <c r="UML3" s="657"/>
      <c r="UMM3" s="657"/>
      <c r="UMN3" s="657"/>
      <c r="UMO3" s="657"/>
      <c r="UMP3" s="657"/>
      <c r="UMQ3" s="657"/>
      <c r="UMR3" s="657"/>
      <c r="UMS3" s="657"/>
      <c r="UMT3" s="657"/>
      <c r="UMU3" s="657"/>
      <c r="UMV3" s="657"/>
      <c r="UMW3" s="657"/>
      <c r="UMX3" s="657"/>
      <c r="UMY3" s="657"/>
      <c r="UMZ3" s="657"/>
      <c r="UNA3" s="657"/>
      <c r="UNB3" s="657"/>
      <c r="UNC3" s="657"/>
      <c r="UND3" s="657"/>
      <c r="UNE3" s="657"/>
      <c r="UNF3" s="657"/>
      <c r="UNG3" s="657"/>
      <c r="UNH3" s="657"/>
      <c r="UNI3" s="657"/>
      <c r="UNJ3" s="657"/>
      <c r="UNK3" s="657"/>
      <c r="UNL3" s="657"/>
      <c r="UNM3" s="657"/>
      <c r="UNN3" s="657"/>
      <c r="UNO3" s="657"/>
      <c r="UNP3" s="657"/>
      <c r="UNQ3" s="657"/>
      <c r="UNR3" s="657"/>
      <c r="UNS3" s="657"/>
      <c r="UNT3" s="657"/>
      <c r="UNU3" s="657"/>
      <c r="UNV3" s="657"/>
      <c r="UNW3" s="657"/>
      <c r="UNX3" s="657"/>
      <c r="UNY3" s="657"/>
      <c r="UNZ3" s="657"/>
      <c r="UOA3" s="657"/>
      <c r="UOB3" s="657"/>
      <c r="UOC3" s="657"/>
      <c r="UOD3" s="657"/>
      <c r="UOE3" s="657"/>
      <c r="UOF3" s="657"/>
      <c r="UOG3" s="657"/>
      <c r="UOH3" s="657"/>
      <c r="UOI3" s="657"/>
      <c r="UOJ3" s="657"/>
      <c r="UOK3" s="657"/>
      <c r="UOL3" s="657"/>
      <c r="UOM3" s="657"/>
      <c r="UON3" s="657"/>
      <c r="UOO3" s="657"/>
      <c r="UOP3" s="657"/>
      <c r="UOQ3" s="657"/>
      <c r="UOR3" s="657"/>
      <c r="UOS3" s="657"/>
      <c r="UOT3" s="657"/>
      <c r="UOU3" s="657"/>
      <c r="UOV3" s="657"/>
      <c r="UOW3" s="657"/>
      <c r="UOX3" s="657"/>
      <c r="UOY3" s="657"/>
      <c r="UOZ3" s="657"/>
      <c r="UPA3" s="657"/>
      <c r="UPB3" s="657"/>
      <c r="UPC3" s="657"/>
      <c r="UPD3" s="657"/>
      <c r="UPE3" s="657"/>
      <c r="UPF3" s="657"/>
      <c r="UPG3" s="657"/>
      <c r="UPH3" s="657"/>
      <c r="UPI3" s="657"/>
      <c r="UPJ3" s="657"/>
      <c r="UPK3" s="657"/>
      <c r="UPL3" s="657"/>
      <c r="UPM3" s="657"/>
      <c r="UPN3" s="657"/>
      <c r="UPO3" s="657"/>
      <c r="UPP3" s="657"/>
      <c r="UPQ3" s="657"/>
      <c r="UPR3" s="657"/>
      <c r="UPS3" s="657"/>
      <c r="UPT3" s="657"/>
      <c r="UPU3" s="657"/>
      <c r="UPV3" s="657"/>
      <c r="UPW3" s="657"/>
      <c r="UPX3" s="657"/>
      <c r="UPY3" s="657"/>
      <c r="UPZ3" s="657"/>
      <c r="UQA3" s="657"/>
      <c r="UQB3" s="657"/>
      <c r="UQC3" s="657"/>
      <c r="UQD3" s="657"/>
      <c r="UQE3" s="657"/>
      <c r="UQF3" s="657"/>
      <c r="UQG3" s="657"/>
      <c r="UQH3" s="657"/>
      <c r="UQI3" s="657"/>
      <c r="UQJ3" s="657"/>
      <c r="UQK3" s="657"/>
      <c r="UQL3" s="657"/>
      <c r="UQM3" s="657"/>
      <c r="UQN3" s="657"/>
      <c r="UQO3" s="657"/>
      <c r="UQP3" s="657"/>
      <c r="UQQ3" s="657"/>
      <c r="UQR3" s="657"/>
      <c r="UQS3" s="657"/>
      <c r="UQT3" s="657"/>
      <c r="UQU3" s="657"/>
      <c r="UQV3" s="657"/>
      <c r="UQW3" s="657"/>
      <c r="UQX3" s="657"/>
      <c r="UQY3" s="657"/>
      <c r="UQZ3" s="657"/>
      <c r="URA3" s="657"/>
      <c r="URB3" s="657"/>
      <c r="URC3" s="657"/>
      <c r="URD3" s="657"/>
      <c r="URE3" s="657"/>
      <c r="URF3" s="657"/>
      <c r="URG3" s="657"/>
      <c r="URH3" s="657"/>
      <c r="URI3" s="657"/>
      <c r="URJ3" s="657"/>
      <c r="URK3" s="657"/>
      <c r="URL3" s="657"/>
      <c r="URM3" s="657"/>
      <c r="URN3" s="657"/>
      <c r="URO3" s="657"/>
      <c r="URP3" s="657"/>
      <c r="URQ3" s="657"/>
      <c r="URR3" s="657"/>
      <c r="URS3" s="657"/>
      <c r="URT3" s="657"/>
      <c r="URU3" s="657"/>
      <c r="URV3" s="657"/>
      <c r="URW3" s="657"/>
      <c r="URX3" s="657"/>
      <c r="URY3" s="657"/>
      <c r="URZ3" s="657"/>
      <c r="USA3" s="657"/>
      <c r="USB3" s="657"/>
      <c r="USC3" s="657"/>
      <c r="USD3" s="657"/>
      <c r="USE3" s="657"/>
      <c r="USF3" s="657"/>
      <c r="USG3" s="657"/>
      <c r="USH3" s="657"/>
      <c r="USI3" s="657"/>
      <c r="USJ3" s="657"/>
      <c r="USK3" s="657"/>
      <c r="USL3" s="657"/>
      <c r="USM3" s="657"/>
      <c r="USN3" s="657"/>
      <c r="USO3" s="657"/>
      <c r="USP3" s="657"/>
      <c r="USQ3" s="657"/>
      <c r="USR3" s="657"/>
      <c r="USS3" s="657"/>
      <c r="UST3" s="657"/>
      <c r="USU3" s="657"/>
      <c r="USV3" s="657"/>
      <c r="USW3" s="657"/>
      <c r="USX3" s="657"/>
      <c r="USY3" s="657"/>
      <c r="USZ3" s="657"/>
      <c r="UTA3" s="657"/>
      <c r="UTB3" s="657"/>
      <c r="UTC3" s="657"/>
      <c r="UTD3" s="657"/>
      <c r="UTE3" s="657"/>
      <c r="UTF3" s="657"/>
      <c r="UTG3" s="657"/>
      <c r="UTH3" s="657"/>
      <c r="UTI3" s="657"/>
      <c r="UTJ3" s="657"/>
      <c r="UTK3" s="657"/>
      <c r="UTL3" s="657"/>
      <c r="UTM3" s="657"/>
      <c r="UTN3" s="657"/>
      <c r="UTO3" s="657"/>
      <c r="UTP3" s="657"/>
      <c r="UTQ3" s="657"/>
      <c r="UTR3" s="657"/>
      <c r="UTS3" s="657"/>
      <c r="UTT3" s="657"/>
      <c r="UTU3" s="657"/>
      <c r="UTV3" s="657"/>
      <c r="UTW3" s="657"/>
      <c r="UTX3" s="657"/>
      <c r="UTY3" s="657"/>
      <c r="UTZ3" s="657"/>
      <c r="UUA3" s="657"/>
      <c r="UUB3" s="657"/>
      <c r="UUC3" s="657"/>
      <c r="UUD3" s="657"/>
      <c r="UUE3" s="657"/>
      <c r="UUF3" s="657"/>
      <c r="UUG3" s="657"/>
      <c r="UUH3" s="657"/>
      <c r="UUI3" s="657"/>
      <c r="UUJ3" s="657"/>
      <c r="UUK3" s="657"/>
      <c r="UUL3" s="657"/>
      <c r="UUM3" s="657"/>
      <c r="UUN3" s="657"/>
      <c r="UUO3" s="657"/>
      <c r="UUP3" s="657"/>
      <c r="UUQ3" s="657"/>
      <c r="UUR3" s="657"/>
      <c r="UUS3" s="657"/>
      <c r="UUT3" s="657"/>
      <c r="UUU3" s="657"/>
      <c r="UUV3" s="657"/>
      <c r="UUW3" s="657"/>
      <c r="UUX3" s="657"/>
      <c r="UUY3" s="657"/>
      <c r="UUZ3" s="657"/>
      <c r="UVA3" s="657"/>
      <c r="UVB3" s="657"/>
      <c r="UVC3" s="657"/>
      <c r="UVD3" s="657"/>
      <c r="UVE3" s="657"/>
      <c r="UVF3" s="657"/>
      <c r="UVG3" s="657"/>
      <c r="UVH3" s="657"/>
      <c r="UVI3" s="657"/>
      <c r="UVJ3" s="657"/>
      <c r="UVK3" s="657"/>
      <c r="UVL3" s="657"/>
      <c r="UVM3" s="657"/>
      <c r="UVN3" s="657"/>
      <c r="UVO3" s="657"/>
      <c r="UVP3" s="657"/>
      <c r="UVQ3" s="657"/>
      <c r="UVR3" s="657"/>
      <c r="UVS3" s="657"/>
      <c r="UVT3" s="657"/>
      <c r="UVU3" s="657"/>
      <c r="UVV3" s="657"/>
      <c r="UVW3" s="657"/>
      <c r="UVX3" s="657"/>
      <c r="UVY3" s="657"/>
      <c r="UVZ3" s="657"/>
      <c r="UWA3" s="657"/>
      <c r="UWB3" s="657"/>
      <c r="UWC3" s="657"/>
      <c r="UWD3" s="657"/>
      <c r="UWE3" s="657"/>
      <c r="UWF3" s="657"/>
      <c r="UWG3" s="657"/>
      <c r="UWH3" s="657"/>
      <c r="UWI3" s="657"/>
      <c r="UWJ3" s="657"/>
      <c r="UWK3" s="657"/>
      <c r="UWL3" s="657"/>
      <c r="UWM3" s="657"/>
      <c r="UWN3" s="657"/>
      <c r="UWO3" s="657"/>
      <c r="UWP3" s="657"/>
      <c r="UWQ3" s="657"/>
      <c r="UWR3" s="657"/>
      <c r="UWS3" s="657"/>
      <c r="UWT3" s="657"/>
      <c r="UWU3" s="657"/>
      <c r="UWV3" s="657"/>
      <c r="UWW3" s="657"/>
      <c r="UWX3" s="657"/>
      <c r="UWY3" s="657"/>
      <c r="UWZ3" s="657"/>
      <c r="UXA3" s="657"/>
      <c r="UXB3" s="657"/>
      <c r="UXC3" s="657"/>
      <c r="UXD3" s="657"/>
      <c r="UXE3" s="657"/>
      <c r="UXF3" s="657"/>
      <c r="UXG3" s="657"/>
      <c r="UXH3" s="657"/>
      <c r="UXI3" s="657"/>
      <c r="UXJ3" s="657"/>
      <c r="UXK3" s="657"/>
      <c r="UXL3" s="657"/>
      <c r="UXM3" s="657"/>
      <c r="UXN3" s="657"/>
      <c r="UXO3" s="657"/>
      <c r="UXP3" s="657"/>
      <c r="UXQ3" s="657"/>
      <c r="UXR3" s="657"/>
      <c r="UXS3" s="657"/>
      <c r="UXT3" s="657"/>
      <c r="UXU3" s="657"/>
      <c r="UXV3" s="657"/>
      <c r="UXW3" s="657"/>
      <c r="UXX3" s="657"/>
      <c r="UXY3" s="657"/>
      <c r="UXZ3" s="657"/>
      <c r="UYA3" s="657"/>
      <c r="UYB3" s="657"/>
      <c r="UYC3" s="657"/>
      <c r="UYD3" s="657"/>
      <c r="UYE3" s="657"/>
      <c r="UYF3" s="657"/>
      <c r="UYG3" s="657"/>
      <c r="UYH3" s="657"/>
      <c r="UYI3" s="657"/>
      <c r="UYJ3" s="657"/>
      <c r="UYK3" s="657"/>
      <c r="UYL3" s="657"/>
      <c r="UYM3" s="657"/>
      <c r="UYN3" s="657"/>
      <c r="UYO3" s="657"/>
      <c r="UYP3" s="657"/>
      <c r="UYQ3" s="657"/>
      <c r="UYR3" s="657"/>
      <c r="UYS3" s="657"/>
      <c r="UYT3" s="657"/>
      <c r="UYU3" s="657"/>
      <c r="UYV3" s="657"/>
      <c r="UYW3" s="657"/>
      <c r="UYX3" s="657"/>
      <c r="UYY3" s="657"/>
      <c r="UYZ3" s="657"/>
      <c r="UZA3" s="657"/>
      <c r="UZB3" s="657"/>
      <c r="UZC3" s="657"/>
      <c r="UZD3" s="657"/>
      <c r="UZE3" s="657"/>
      <c r="UZF3" s="657"/>
      <c r="UZG3" s="657"/>
      <c r="UZH3" s="657"/>
      <c r="UZI3" s="657"/>
      <c r="UZJ3" s="657"/>
      <c r="UZK3" s="657"/>
      <c r="UZL3" s="657"/>
      <c r="UZM3" s="657"/>
      <c r="UZN3" s="657"/>
      <c r="UZO3" s="657"/>
      <c r="UZP3" s="657"/>
      <c r="UZQ3" s="657"/>
      <c r="UZR3" s="657"/>
      <c r="UZS3" s="657"/>
      <c r="UZT3" s="657"/>
      <c r="UZU3" s="657"/>
      <c r="UZV3" s="657"/>
      <c r="UZW3" s="657"/>
      <c r="UZX3" s="657"/>
      <c r="UZY3" s="657"/>
      <c r="UZZ3" s="657"/>
      <c r="VAA3" s="657"/>
      <c r="VAB3" s="657"/>
      <c r="VAC3" s="657"/>
      <c r="VAD3" s="657"/>
      <c r="VAE3" s="657"/>
      <c r="VAF3" s="657"/>
      <c r="VAG3" s="657"/>
      <c r="VAH3" s="657"/>
      <c r="VAI3" s="657"/>
      <c r="VAJ3" s="657"/>
      <c r="VAK3" s="657"/>
      <c r="VAL3" s="657"/>
      <c r="VAM3" s="657"/>
      <c r="VAN3" s="657"/>
      <c r="VAO3" s="657"/>
      <c r="VAP3" s="657"/>
      <c r="VAQ3" s="657"/>
      <c r="VAR3" s="657"/>
      <c r="VAS3" s="657"/>
      <c r="VAT3" s="657"/>
      <c r="VAU3" s="657"/>
      <c r="VAV3" s="657"/>
      <c r="VAW3" s="657"/>
      <c r="VAX3" s="657"/>
      <c r="VAY3" s="657"/>
      <c r="VAZ3" s="657"/>
      <c r="VBA3" s="657"/>
      <c r="VBB3" s="657"/>
      <c r="VBC3" s="657"/>
      <c r="VBD3" s="657"/>
      <c r="VBE3" s="657"/>
      <c r="VBF3" s="657"/>
      <c r="VBG3" s="657"/>
      <c r="VBH3" s="657"/>
      <c r="VBI3" s="657"/>
      <c r="VBJ3" s="657"/>
      <c r="VBK3" s="657"/>
      <c r="VBL3" s="657"/>
      <c r="VBM3" s="657"/>
      <c r="VBN3" s="657"/>
      <c r="VBO3" s="657"/>
      <c r="VBP3" s="657"/>
      <c r="VBQ3" s="657"/>
      <c r="VBR3" s="657"/>
      <c r="VBS3" s="657"/>
      <c r="VBT3" s="657"/>
      <c r="VBU3" s="657"/>
      <c r="VBV3" s="657"/>
      <c r="VBW3" s="657"/>
      <c r="VBX3" s="657"/>
      <c r="VBY3" s="657"/>
      <c r="VBZ3" s="657"/>
      <c r="VCA3" s="657"/>
      <c r="VCB3" s="657"/>
      <c r="VCC3" s="657"/>
      <c r="VCD3" s="657"/>
      <c r="VCE3" s="657"/>
      <c r="VCF3" s="657"/>
      <c r="VCG3" s="657"/>
      <c r="VCH3" s="657"/>
      <c r="VCI3" s="657"/>
      <c r="VCJ3" s="657"/>
      <c r="VCK3" s="657"/>
      <c r="VCL3" s="657"/>
      <c r="VCM3" s="657"/>
      <c r="VCN3" s="657"/>
      <c r="VCO3" s="657"/>
      <c r="VCP3" s="657"/>
      <c r="VCQ3" s="657"/>
      <c r="VCR3" s="657"/>
      <c r="VCS3" s="657"/>
      <c r="VCT3" s="657"/>
      <c r="VCU3" s="657"/>
      <c r="VCV3" s="657"/>
      <c r="VCW3" s="657"/>
      <c r="VCX3" s="657"/>
      <c r="VCY3" s="657"/>
      <c r="VCZ3" s="657"/>
      <c r="VDA3" s="657"/>
      <c r="VDB3" s="657"/>
      <c r="VDC3" s="657"/>
      <c r="VDD3" s="657"/>
      <c r="VDE3" s="657"/>
      <c r="VDF3" s="657"/>
      <c r="VDG3" s="657"/>
      <c r="VDH3" s="657"/>
      <c r="VDI3" s="657"/>
      <c r="VDJ3" s="657"/>
      <c r="VDK3" s="657"/>
      <c r="VDL3" s="657"/>
      <c r="VDM3" s="657"/>
      <c r="VDN3" s="657"/>
      <c r="VDO3" s="657"/>
      <c r="VDP3" s="657"/>
      <c r="VDQ3" s="657"/>
      <c r="VDR3" s="657"/>
      <c r="VDS3" s="657"/>
      <c r="VDT3" s="657"/>
      <c r="VDU3" s="657"/>
      <c r="VDV3" s="657"/>
      <c r="VDW3" s="657"/>
      <c r="VDX3" s="657"/>
      <c r="VDY3" s="657"/>
      <c r="VDZ3" s="657"/>
      <c r="VEA3" s="657"/>
      <c r="VEB3" s="657"/>
      <c r="VEC3" s="657"/>
      <c r="VED3" s="657"/>
      <c r="VEE3" s="657"/>
      <c r="VEF3" s="657"/>
      <c r="VEG3" s="657"/>
      <c r="VEH3" s="657"/>
      <c r="VEI3" s="657"/>
      <c r="VEJ3" s="657"/>
      <c r="VEK3" s="657"/>
      <c r="VEL3" s="657"/>
      <c r="VEM3" s="657"/>
      <c r="VEN3" s="657"/>
      <c r="VEO3" s="657"/>
      <c r="VEP3" s="657"/>
      <c r="VEQ3" s="657"/>
      <c r="VER3" s="657"/>
      <c r="VES3" s="657"/>
      <c r="VET3" s="657"/>
      <c r="VEU3" s="657"/>
      <c r="VEV3" s="657"/>
      <c r="VEW3" s="657"/>
      <c r="VEX3" s="657"/>
      <c r="VEY3" s="657"/>
      <c r="VEZ3" s="657"/>
      <c r="VFA3" s="657"/>
      <c r="VFB3" s="657"/>
      <c r="VFC3" s="657"/>
      <c r="VFD3" s="657"/>
      <c r="VFE3" s="657"/>
      <c r="VFF3" s="657"/>
      <c r="VFG3" s="657"/>
      <c r="VFH3" s="657"/>
      <c r="VFI3" s="657"/>
      <c r="VFJ3" s="657"/>
      <c r="VFK3" s="657"/>
      <c r="VFL3" s="657"/>
      <c r="VFM3" s="657"/>
      <c r="VFN3" s="657"/>
      <c r="VFO3" s="657"/>
      <c r="VFP3" s="657"/>
      <c r="VFQ3" s="657"/>
      <c r="VFR3" s="657"/>
      <c r="VFS3" s="657"/>
      <c r="VFT3" s="657"/>
      <c r="VFU3" s="657"/>
      <c r="VFV3" s="657"/>
      <c r="VFW3" s="657"/>
      <c r="VFX3" s="657"/>
      <c r="VFY3" s="657"/>
      <c r="VFZ3" s="657"/>
      <c r="VGA3" s="657"/>
      <c r="VGB3" s="657"/>
      <c r="VGC3" s="657"/>
      <c r="VGD3" s="657"/>
      <c r="VGE3" s="657"/>
      <c r="VGF3" s="657"/>
      <c r="VGG3" s="657"/>
      <c r="VGH3" s="657"/>
      <c r="VGI3" s="657"/>
      <c r="VGJ3" s="657"/>
      <c r="VGK3" s="657"/>
      <c r="VGL3" s="657"/>
      <c r="VGM3" s="657"/>
      <c r="VGN3" s="657"/>
      <c r="VGO3" s="657"/>
      <c r="VGP3" s="657"/>
      <c r="VGQ3" s="657"/>
      <c r="VGR3" s="657"/>
      <c r="VGS3" s="657"/>
      <c r="VGT3" s="657"/>
      <c r="VGU3" s="657"/>
      <c r="VGV3" s="657"/>
      <c r="VGW3" s="657"/>
      <c r="VGX3" s="657"/>
      <c r="VGY3" s="657"/>
      <c r="VGZ3" s="657"/>
      <c r="VHA3" s="657"/>
      <c r="VHB3" s="657"/>
      <c r="VHC3" s="657"/>
      <c r="VHD3" s="657"/>
      <c r="VHE3" s="657"/>
      <c r="VHF3" s="657"/>
      <c r="VHG3" s="657"/>
      <c r="VHH3" s="657"/>
      <c r="VHI3" s="657"/>
      <c r="VHJ3" s="657"/>
      <c r="VHK3" s="657"/>
      <c r="VHL3" s="657"/>
      <c r="VHM3" s="657"/>
      <c r="VHN3" s="657"/>
      <c r="VHO3" s="657"/>
      <c r="VHP3" s="657"/>
      <c r="VHQ3" s="657"/>
      <c r="VHR3" s="657"/>
      <c r="VHS3" s="657"/>
      <c r="VHT3" s="657"/>
      <c r="VHU3" s="657"/>
      <c r="VHV3" s="657"/>
      <c r="VHW3" s="657"/>
      <c r="VHX3" s="657"/>
      <c r="VHY3" s="657"/>
      <c r="VHZ3" s="657"/>
      <c r="VIA3" s="657"/>
      <c r="VIB3" s="657"/>
      <c r="VIC3" s="657"/>
      <c r="VID3" s="657"/>
      <c r="VIE3" s="657"/>
      <c r="VIF3" s="657"/>
      <c r="VIG3" s="657"/>
      <c r="VIH3" s="657"/>
      <c r="VII3" s="657"/>
      <c r="VIJ3" s="657"/>
      <c r="VIK3" s="657"/>
      <c r="VIL3" s="657"/>
      <c r="VIM3" s="657"/>
      <c r="VIN3" s="657"/>
      <c r="VIO3" s="657"/>
      <c r="VIP3" s="657"/>
      <c r="VIQ3" s="657"/>
      <c r="VIR3" s="657"/>
      <c r="VIS3" s="657"/>
      <c r="VIT3" s="657"/>
      <c r="VIU3" s="657"/>
      <c r="VIV3" s="657"/>
      <c r="VIW3" s="657"/>
      <c r="VIX3" s="657"/>
      <c r="VIY3" s="657"/>
      <c r="VIZ3" s="657"/>
      <c r="VJA3" s="657"/>
      <c r="VJB3" s="657"/>
      <c r="VJC3" s="657"/>
      <c r="VJD3" s="657"/>
      <c r="VJE3" s="657"/>
      <c r="VJF3" s="657"/>
      <c r="VJG3" s="657"/>
      <c r="VJH3" s="657"/>
      <c r="VJI3" s="657"/>
      <c r="VJJ3" s="657"/>
      <c r="VJK3" s="657"/>
      <c r="VJL3" s="657"/>
      <c r="VJM3" s="657"/>
      <c r="VJN3" s="657"/>
      <c r="VJO3" s="657"/>
      <c r="VJP3" s="657"/>
      <c r="VJQ3" s="657"/>
      <c r="VJR3" s="657"/>
      <c r="VJS3" s="657"/>
      <c r="VJT3" s="657"/>
      <c r="VJU3" s="657"/>
      <c r="VJV3" s="657"/>
      <c r="VJW3" s="657"/>
      <c r="VJX3" s="657"/>
      <c r="VJY3" s="657"/>
      <c r="VJZ3" s="657"/>
      <c r="VKA3" s="657"/>
      <c r="VKB3" s="657"/>
      <c r="VKC3" s="657"/>
      <c r="VKD3" s="657"/>
      <c r="VKE3" s="657"/>
      <c r="VKF3" s="657"/>
      <c r="VKG3" s="657"/>
      <c r="VKH3" s="657"/>
      <c r="VKI3" s="657"/>
      <c r="VKJ3" s="657"/>
      <c r="VKK3" s="657"/>
      <c r="VKL3" s="657"/>
      <c r="VKM3" s="657"/>
      <c r="VKN3" s="657"/>
      <c r="VKO3" s="657"/>
      <c r="VKP3" s="657"/>
      <c r="VKQ3" s="657"/>
      <c r="VKR3" s="657"/>
      <c r="VKS3" s="657"/>
      <c r="VKT3" s="657"/>
      <c r="VKU3" s="657"/>
      <c r="VKV3" s="657"/>
      <c r="VKW3" s="657"/>
      <c r="VKX3" s="657"/>
      <c r="VKY3" s="657"/>
      <c r="VKZ3" s="657"/>
      <c r="VLA3" s="657"/>
      <c r="VLB3" s="657"/>
      <c r="VLC3" s="657"/>
      <c r="VLD3" s="657"/>
      <c r="VLE3" s="657"/>
      <c r="VLF3" s="657"/>
      <c r="VLG3" s="657"/>
      <c r="VLH3" s="657"/>
      <c r="VLI3" s="657"/>
      <c r="VLJ3" s="657"/>
      <c r="VLK3" s="657"/>
      <c r="VLL3" s="657"/>
      <c r="VLM3" s="657"/>
      <c r="VLN3" s="657"/>
      <c r="VLO3" s="657"/>
      <c r="VLP3" s="657"/>
      <c r="VLQ3" s="657"/>
      <c r="VLR3" s="657"/>
      <c r="VLS3" s="657"/>
      <c r="VLT3" s="657"/>
      <c r="VLU3" s="657"/>
      <c r="VLV3" s="657"/>
      <c r="VLW3" s="657"/>
      <c r="VLX3" s="657"/>
      <c r="VLY3" s="657"/>
      <c r="VLZ3" s="657"/>
      <c r="VMA3" s="657"/>
      <c r="VMB3" s="657"/>
      <c r="VMC3" s="657"/>
      <c r="VMD3" s="657"/>
      <c r="VME3" s="657"/>
      <c r="VMF3" s="657"/>
      <c r="VMG3" s="657"/>
      <c r="VMH3" s="657"/>
      <c r="VMI3" s="657"/>
      <c r="VMJ3" s="657"/>
      <c r="VMK3" s="657"/>
      <c r="VML3" s="657"/>
      <c r="VMM3" s="657"/>
      <c r="VMN3" s="657"/>
      <c r="VMO3" s="657"/>
      <c r="VMP3" s="657"/>
      <c r="VMQ3" s="657"/>
      <c r="VMR3" s="657"/>
      <c r="VMS3" s="657"/>
      <c r="VMT3" s="657"/>
      <c r="VMU3" s="657"/>
      <c r="VMV3" s="657"/>
      <c r="VMW3" s="657"/>
      <c r="VMX3" s="657"/>
      <c r="VMY3" s="657"/>
      <c r="VMZ3" s="657"/>
      <c r="VNA3" s="657"/>
      <c r="VNB3" s="657"/>
      <c r="VNC3" s="657"/>
      <c r="VND3" s="657"/>
      <c r="VNE3" s="657"/>
      <c r="VNF3" s="657"/>
      <c r="VNG3" s="657"/>
      <c r="VNH3" s="657"/>
      <c r="VNI3" s="657"/>
      <c r="VNJ3" s="657"/>
      <c r="VNK3" s="657"/>
      <c r="VNL3" s="657"/>
      <c r="VNM3" s="657"/>
      <c r="VNN3" s="657"/>
      <c r="VNO3" s="657"/>
      <c r="VNP3" s="657"/>
      <c r="VNQ3" s="657"/>
      <c r="VNR3" s="657"/>
      <c r="VNS3" s="657"/>
      <c r="VNT3" s="657"/>
      <c r="VNU3" s="657"/>
      <c r="VNV3" s="657"/>
      <c r="VNW3" s="657"/>
      <c r="VNX3" s="657"/>
      <c r="VNY3" s="657"/>
      <c r="VNZ3" s="657"/>
      <c r="VOA3" s="657"/>
      <c r="VOB3" s="657"/>
      <c r="VOC3" s="657"/>
      <c r="VOD3" s="657"/>
      <c r="VOE3" s="657"/>
      <c r="VOF3" s="657"/>
      <c r="VOG3" s="657"/>
      <c r="VOH3" s="657"/>
      <c r="VOI3" s="657"/>
      <c r="VOJ3" s="657"/>
      <c r="VOK3" s="657"/>
      <c r="VOL3" s="657"/>
      <c r="VOM3" s="657"/>
      <c r="VON3" s="657"/>
      <c r="VOO3" s="657"/>
      <c r="VOP3" s="657"/>
      <c r="VOQ3" s="657"/>
      <c r="VOR3" s="657"/>
      <c r="VOS3" s="657"/>
      <c r="VOT3" s="657"/>
      <c r="VOU3" s="657"/>
      <c r="VOV3" s="657"/>
      <c r="VOW3" s="657"/>
      <c r="VOX3" s="657"/>
      <c r="VOY3" s="657"/>
      <c r="VOZ3" s="657"/>
      <c r="VPA3" s="657"/>
      <c r="VPB3" s="657"/>
      <c r="VPC3" s="657"/>
      <c r="VPD3" s="657"/>
      <c r="VPE3" s="657"/>
      <c r="VPF3" s="657"/>
      <c r="VPG3" s="657"/>
      <c r="VPH3" s="657"/>
      <c r="VPI3" s="657"/>
      <c r="VPJ3" s="657"/>
      <c r="VPK3" s="657"/>
      <c r="VPL3" s="657"/>
      <c r="VPM3" s="657"/>
      <c r="VPN3" s="657"/>
      <c r="VPO3" s="657"/>
      <c r="VPP3" s="657"/>
      <c r="VPQ3" s="657"/>
      <c r="VPR3" s="657"/>
      <c r="VPS3" s="657"/>
      <c r="VPT3" s="657"/>
      <c r="VPU3" s="657"/>
      <c r="VPV3" s="657"/>
      <c r="VPW3" s="657"/>
      <c r="VPX3" s="657"/>
      <c r="VPY3" s="657"/>
      <c r="VPZ3" s="657"/>
      <c r="VQA3" s="657"/>
      <c r="VQB3" s="657"/>
      <c r="VQC3" s="657"/>
      <c r="VQD3" s="657"/>
      <c r="VQE3" s="657"/>
      <c r="VQF3" s="657"/>
      <c r="VQG3" s="657"/>
      <c r="VQH3" s="657"/>
      <c r="VQI3" s="657"/>
      <c r="VQJ3" s="657"/>
      <c r="VQK3" s="657"/>
      <c r="VQL3" s="657"/>
      <c r="VQM3" s="657"/>
      <c r="VQN3" s="657"/>
      <c r="VQO3" s="657"/>
      <c r="VQP3" s="657"/>
      <c r="VQQ3" s="657"/>
      <c r="VQR3" s="657"/>
      <c r="VQS3" s="657"/>
      <c r="VQT3" s="657"/>
      <c r="VQU3" s="657"/>
      <c r="VQV3" s="657"/>
      <c r="VQW3" s="657"/>
      <c r="VQX3" s="657"/>
      <c r="VQY3" s="657"/>
      <c r="VQZ3" s="657"/>
      <c r="VRA3" s="657"/>
      <c r="VRB3" s="657"/>
      <c r="VRC3" s="657"/>
      <c r="VRD3" s="657"/>
      <c r="VRE3" s="657"/>
      <c r="VRF3" s="657"/>
      <c r="VRG3" s="657"/>
      <c r="VRH3" s="657"/>
      <c r="VRI3" s="657"/>
      <c r="VRJ3" s="657"/>
      <c r="VRK3" s="657"/>
      <c r="VRL3" s="657"/>
      <c r="VRM3" s="657"/>
      <c r="VRN3" s="657"/>
      <c r="VRO3" s="657"/>
      <c r="VRP3" s="657"/>
      <c r="VRQ3" s="657"/>
      <c r="VRR3" s="657"/>
      <c r="VRS3" s="657"/>
      <c r="VRT3" s="657"/>
      <c r="VRU3" s="657"/>
      <c r="VRV3" s="657"/>
      <c r="VRW3" s="657"/>
      <c r="VRX3" s="657"/>
      <c r="VRY3" s="657"/>
      <c r="VRZ3" s="657"/>
      <c r="VSA3" s="657"/>
      <c r="VSB3" s="657"/>
      <c r="VSC3" s="657"/>
      <c r="VSD3" s="657"/>
      <c r="VSE3" s="657"/>
      <c r="VSF3" s="657"/>
      <c r="VSG3" s="657"/>
      <c r="VSH3" s="657"/>
      <c r="VSI3" s="657"/>
      <c r="VSJ3" s="657"/>
      <c r="VSK3" s="657"/>
      <c r="VSL3" s="657"/>
      <c r="VSM3" s="657"/>
      <c r="VSN3" s="657"/>
      <c r="VSO3" s="657"/>
      <c r="VSP3" s="657"/>
      <c r="VSQ3" s="657"/>
      <c r="VSR3" s="657"/>
      <c r="VSS3" s="657"/>
      <c r="VST3" s="657"/>
      <c r="VSU3" s="657"/>
      <c r="VSV3" s="657"/>
      <c r="VSW3" s="657"/>
      <c r="VSX3" s="657"/>
      <c r="VSY3" s="657"/>
      <c r="VSZ3" s="657"/>
      <c r="VTA3" s="657"/>
      <c r="VTB3" s="657"/>
      <c r="VTC3" s="657"/>
      <c r="VTD3" s="657"/>
      <c r="VTE3" s="657"/>
      <c r="VTF3" s="657"/>
      <c r="VTG3" s="657"/>
      <c r="VTH3" s="657"/>
      <c r="VTI3" s="657"/>
      <c r="VTJ3" s="657"/>
      <c r="VTK3" s="657"/>
      <c r="VTL3" s="657"/>
      <c r="VTM3" s="657"/>
      <c r="VTN3" s="657"/>
      <c r="VTO3" s="657"/>
      <c r="VTP3" s="657"/>
      <c r="VTQ3" s="657"/>
      <c r="VTR3" s="657"/>
      <c r="VTS3" s="657"/>
      <c r="VTT3" s="657"/>
      <c r="VTU3" s="657"/>
      <c r="VTV3" s="657"/>
      <c r="VTW3" s="657"/>
      <c r="VTX3" s="657"/>
      <c r="VTY3" s="657"/>
      <c r="VTZ3" s="657"/>
      <c r="VUA3" s="657"/>
      <c r="VUB3" s="657"/>
      <c r="VUC3" s="657"/>
      <c r="VUD3" s="657"/>
      <c r="VUE3" s="657"/>
      <c r="VUF3" s="657"/>
      <c r="VUG3" s="657"/>
      <c r="VUH3" s="657"/>
      <c r="VUI3" s="657"/>
      <c r="VUJ3" s="657"/>
      <c r="VUK3" s="657"/>
      <c r="VUL3" s="657"/>
      <c r="VUM3" s="657"/>
      <c r="VUN3" s="657"/>
      <c r="VUO3" s="657"/>
      <c r="VUP3" s="657"/>
      <c r="VUQ3" s="657"/>
      <c r="VUR3" s="657"/>
      <c r="VUS3" s="657"/>
      <c r="VUT3" s="657"/>
      <c r="VUU3" s="657"/>
      <c r="VUV3" s="657"/>
      <c r="VUW3" s="657"/>
      <c r="VUX3" s="657"/>
      <c r="VUY3" s="657"/>
      <c r="VUZ3" s="657"/>
      <c r="VVA3" s="657"/>
      <c r="VVB3" s="657"/>
      <c r="VVC3" s="657"/>
      <c r="VVD3" s="657"/>
      <c r="VVE3" s="657"/>
      <c r="VVF3" s="657"/>
      <c r="VVG3" s="657"/>
      <c r="VVH3" s="657"/>
      <c r="VVI3" s="657"/>
      <c r="VVJ3" s="657"/>
      <c r="VVK3" s="657"/>
      <c r="VVL3" s="657"/>
      <c r="VVM3" s="657"/>
      <c r="VVN3" s="657"/>
      <c r="VVO3" s="657"/>
      <c r="VVP3" s="657"/>
      <c r="VVQ3" s="657"/>
      <c r="VVR3" s="657"/>
      <c r="VVS3" s="657"/>
      <c r="VVT3" s="657"/>
      <c r="VVU3" s="657"/>
      <c r="VVV3" s="657"/>
      <c r="VVW3" s="657"/>
      <c r="VVX3" s="657"/>
      <c r="VVY3" s="657"/>
      <c r="VVZ3" s="657"/>
      <c r="VWA3" s="657"/>
      <c r="VWB3" s="657"/>
      <c r="VWC3" s="657"/>
      <c r="VWD3" s="657"/>
      <c r="VWE3" s="657"/>
      <c r="VWF3" s="657"/>
      <c r="VWG3" s="657"/>
      <c r="VWH3" s="657"/>
      <c r="VWI3" s="657"/>
      <c r="VWJ3" s="657"/>
      <c r="VWK3" s="657"/>
      <c r="VWL3" s="657"/>
      <c r="VWM3" s="657"/>
      <c r="VWN3" s="657"/>
      <c r="VWO3" s="657"/>
      <c r="VWP3" s="657"/>
      <c r="VWQ3" s="657"/>
      <c r="VWR3" s="657"/>
      <c r="VWS3" s="657"/>
      <c r="VWT3" s="657"/>
      <c r="VWU3" s="657"/>
      <c r="VWV3" s="657"/>
      <c r="VWW3" s="657"/>
      <c r="VWX3" s="657"/>
      <c r="VWY3" s="657"/>
      <c r="VWZ3" s="657"/>
      <c r="VXA3" s="657"/>
      <c r="VXB3" s="657"/>
      <c r="VXC3" s="657"/>
      <c r="VXD3" s="657"/>
      <c r="VXE3" s="657"/>
      <c r="VXF3" s="657"/>
      <c r="VXG3" s="657"/>
      <c r="VXH3" s="657"/>
      <c r="VXI3" s="657"/>
      <c r="VXJ3" s="657"/>
      <c r="VXK3" s="657"/>
      <c r="VXL3" s="657"/>
      <c r="VXM3" s="657"/>
      <c r="VXN3" s="657"/>
      <c r="VXO3" s="657"/>
      <c r="VXP3" s="657"/>
      <c r="VXQ3" s="657"/>
      <c r="VXR3" s="657"/>
      <c r="VXS3" s="657"/>
      <c r="VXT3" s="657"/>
      <c r="VXU3" s="657"/>
      <c r="VXV3" s="657"/>
      <c r="VXW3" s="657"/>
      <c r="VXX3" s="657"/>
      <c r="VXY3" s="657"/>
      <c r="VXZ3" s="657"/>
      <c r="VYA3" s="657"/>
      <c r="VYB3" s="657"/>
      <c r="VYC3" s="657"/>
      <c r="VYD3" s="657"/>
      <c r="VYE3" s="657"/>
      <c r="VYF3" s="657"/>
      <c r="VYG3" s="657"/>
      <c r="VYH3" s="657"/>
      <c r="VYI3" s="657"/>
      <c r="VYJ3" s="657"/>
      <c r="VYK3" s="657"/>
      <c r="VYL3" s="657"/>
      <c r="VYM3" s="657"/>
      <c r="VYN3" s="657"/>
      <c r="VYO3" s="657"/>
      <c r="VYP3" s="657"/>
      <c r="VYQ3" s="657"/>
      <c r="VYR3" s="657"/>
      <c r="VYS3" s="657"/>
      <c r="VYT3" s="657"/>
      <c r="VYU3" s="657"/>
      <c r="VYV3" s="657"/>
      <c r="VYW3" s="657"/>
      <c r="VYX3" s="657"/>
      <c r="VYY3" s="657"/>
      <c r="VYZ3" s="657"/>
      <c r="VZA3" s="657"/>
      <c r="VZB3" s="657"/>
      <c r="VZC3" s="657"/>
      <c r="VZD3" s="657"/>
      <c r="VZE3" s="657"/>
      <c r="VZF3" s="657"/>
      <c r="VZG3" s="657"/>
      <c r="VZH3" s="657"/>
      <c r="VZI3" s="657"/>
      <c r="VZJ3" s="657"/>
      <c r="VZK3" s="657"/>
      <c r="VZL3" s="657"/>
      <c r="VZM3" s="657"/>
      <c r="VZN3" s="657"/>
      <c r="VZO3" s="657"/>
      <c r="VZP3" s="657"/>
      <c r="VZQ3" s="657"/>
      <c r="VZR3" s="657"/>
      <c r="VZS3" s="657"/>
      <c r="VZT3" s="657"/>
      <c r="VZU3" s="657"/>
      <c r="VZV3" s="657"/>
      <c r="VZW3" s="657"/>
      <c r="VZX3" s="657"/>
      <c r="VZY3" s="657"/>
      <c r="VZZ3" s="657"/>
      <c r="WAA3" s="657"/>
      <c r="WAB3" s="657"/>
      <c r="WAC3" s="657"/>
      <c r="WAD3" s="657"/>
      <c r="WAE3" s="657"/>
      <c r="WAF3" s="657"/>
      <c r="WAG3" s="657"/>
      <c r="WAH3" s="657"/>
      <c r="WAI3" s="657"/>
      <c r="WAJ3" s="657"/>
      <c r="WAK3" s="657"/>
      <c r="WAL3" s="657"/>
      <c r="WAM3" s="657"/>
      <c r="WAN3" s="657"/>
      <c r="WAO3" s="657"/>
      <c r="WAP3" s="657"/>
      <c r="WAQ3" s="657"/>
      <c r="WAR3" s="657"/>
      <c r="WAS3" s="657"/>
      <c r="WAT3" s="657"/>
      <c r="WAU3" s="657"/>
      <c r="WAV3" s="657"/>
      <c r="WAW3" s="657"/>
      <c r="WAX3" s="657"/>
      <c r="WAY3" s="657"/>
      <c r="WAZ3" s="657"/>
      <c r="WBA3" s="657"/>
      <c r="WBB3" s="657"/>
      <c r="WBC3" s="657"/>
      <c r="WBD3" s="657"/>
      <c r="WBE3" s="657"/>
      <c r="WBF3" s="657"/>
      <c r="WBG3" s="657"/>
      <c r="WBH3" s="657"/>
      <c r="WBI3" s="657"/>
      <c r="WBJ3" s="657"/>
      <c r="WBK3" s="657"/>
      <c r="WBL3" s="657"/>
      <c r="WBM3" s="657"/>
      <c r="WBN3" s="657"/>
      <c r="WBO3" s="657"/>
      <c r="WBP3" s="657"/>
      <c r="WBQ3" s="657"/>
      <c r="WBR3" s="657"/>
      <c r="WBS3" s="657"/>
      <c r="WBT3" s="657"/>
      <c r="WBU3" s="657"/>
      <c r="WBV3" s="657"/>
      <c r="WBW3" s="657"/>
      <c r="WBX3" s="657"/>
      <c r="WBY3" s="657"/>
      <c r="WBZ3" s="657"/>
      <c r="WCA3" s="657"/>
      <c r="WCB3" s="657"/>
      <c r="WCC3" s="657"/>
      <c r="WCD3" s="657"/>
      <c r="WCE3" s="657"/>
      <c r="WCF3" s="657"/>
      <c r="WCG3" s="657"/>
      <c r="WCH3" s="657"/>
      <c r="WCI3" s="657"/>
      <c r="WCJ3" s="657"/>
      <c r="WCK3" s="657"/>
      <c r="WCL3" s="657"/>
      <c r="WCM3" s="657"/>
      <c r="WCN3" s="657"/>
      <c r="WCO3" s="657"/>
      <c r="WCP3" s="657"/>
      <c r="WCQ3" s="657"/>
      <c r="WCR3" s="657"/>
      <c r="WCS3" s="657"/>
      <c r="WCT3" s="657"/>
      <c r="WCU3" s="657"/>
      <c r="WCV3" s="657"/>
      <c r="WCW3" s="657"/>
      <c r="WCX3" s="657"/>
      <c r="WCY3" s="657"/>
      <c r="WCZ3" s="657"/>
      <c r="WDA3" s="657"/>
      <c r="WDB3" s="657"/>
      <c r="WDC3" s="657"/>
      <c r="WDD3" s="657"/>
      <c r="WDE3" s="657"/>
      <c r="WDF3" s="657"/>
      <c r="WDG3" s="657"/>
      <c r="WDH3" s="657"/>
      <c r="WDI3" s="657"/>
      <c r="WDJ3" s="657"/>
      <c r="WDK3" s="657"/>
      <c r="WDL3" s="657"/>
      <c r="WDM3" s="657"/>
      <c r="WDN3" s="657"/>
      <c r="WDO3" s="657"/>
      <c r="WDP3" s="657"/>
      <c r="WDQ3" s="657"/>
      <c r="WDR3" s="657"/>
      <c r="WDS3" s="657"/>
      <c r="WDT3" s="657"/>
      <c r="WDU3" s="657"/>
      <c r="WDV3" s="657"/>
      <c r="WDW3" s="657"/>
      <c r="WDX3" s="657"/>
      <c r="WDY3" s="657"/>
      <c r="WDZ3" s="657"/>
      <c r="WEA3" s="657"/>
      <c r="WEB3" s="657"/>
      <c r="WEC3" s="657"/>
      <c r="WED3" s="657"/>
      <c r="WEE3" s="657"/>
      <c r="WEF3" s="657"/>
      <c r="WEG3" s="657"/>
      <c r="WEH3" s="657"/>
      <c r="WEI3" s="657"/>
      <c r="WEJ3" s="657"/>
      <c r="WEK3" s="657"/>
      <c r="WEL3" s="657"/>
      <c r="WEM3" s="657"/>
      <c r="WEN3" s="657"/>
      <c r="WEO3" s="657"/>
      <c r="WEP3" s="657"/>
      <c r="WEQ3" s="657"/>
      <c r="WER3" s="657"/>
      <c r="WES3" s="657"/>
      <c r="WET3" s="657"/>
      <c r="WEU3" s="657"/>
      <c r="WEV3" s="657"/>
      <c r="WEW3" s="657"/>
      <c r="WEX3" s="657"/>
      <c r="WEY3" s="657"/>
      <c r="WEZ3" s="657"/>
      <c r="WFA3" s="657"/>
      <c r="WFB3" s="657"/>
      <c r="WFC3" s="657"/>
      <c r="WFD3" s="657"/>
      <c r="WFE3" s="657"/>
      <c r="WFF3" s="657"/>
      <c r="WFG3" s="657"/>
      <c r="WFH3" s="657"/>
      <c r="WFI3" s="657"/>
      <c r="WFJ3" s="657"/>
      <c r="WFK3" s="657"/>
      <c r="WFL3" s="657"/>
      <c r="WFM3" s="657"/>
      <c r="WFN3" s="657"/>
      <c r="WFO3" s="657"/>
      <c r="WFP3" s="657"/>
      <c r="WFQ3" s="657"/>
      <c r="WFR3" s="657"/>
      <c r="WFS3" s="657"/>
      <c r="WFT3" s="657"/>
      <c r="WFU3" s="657"/>
      <c r="WFV3" s="657"/>
      <c r="WFW3" s="657"/>
      <c r="WFX3" s="657"/>
      <c r="WFY3" s="657"/>
      <c r="WFZ3" s="657"/>
      <c r="WGA3" s="657"/>
      <c r="WGB3" s="657"/>
      <c r="WGC3" s="657"/>
      <c r="WGD3" s="657"/>
      <c r="WGE3" s="657"/>
      <c r="WGF3" s="657"/>
      <c r="WGG3" s="657"/>
      <c r="WGH3" s="657"/>
      <c r="WGI3" s="657"/>
      <c r="WGJ3" s="657"/>
      <c r="WGK3" s="657"/>
      <c r="WGL3" s="657"/>
      <c r="WGM3" s="657"/>
      <c r="WGN3" s="657"/>
      <c r="WGO3" s="657"/>
      <c r="WGP3" s="657"/>
      <c r="WGQ3" s="657"/>
      <c r="WGR3" s="657"/>
      <c r="WGS3" s="657"/>
      <c r="WGT3" s="657"/>
      <c r="WGU3" s="657"/>
      <c r="WGV3" s="657"/>
      <c r="WGW3" s="657"/>
      <c r="WGX3" s="657"/>
      <c r="WGY3" s="657"/>
      <c r="WGZ3" s="657"/>
      <c r="WHA3" s="657"/>
      <c r="WHB3" s="657"/>
      <c r="WHC3" s="657"/>
      <c r="WHD3" s="657"/>
      <c r="WHE3" s="657"/>
      <c r="WHF3" s="657"/>
      <c r="WHG3" s="657"/>
      <c r="WHH3" s="657"/>
      <c r="WHI3" s="657"/>
      <c r="WHJ3" s="657"/>
      <c r="WHK3" s="657"/>
      <c r="WHL3" s="657"/>
      <c r="WHM3" s="657"/>
      <c r="WHN3" s="657"/>
      <c r="WHO3" s="657"/>
      <c r="WHP3" s="657"/>
      <c r="WHQ3" s="657"/>
      <c r="WHR3" s="657"/>
      <c r="WHS3" s="657"/>
      <c r="WHT3" s="657"/>
      <c r="WHU3" s="657"/>
      <c r="WHV3" s="657"/>
      <c r="WHW3" s="657"/>
      <c r="WHX3" s="657"/>
      <c r="WHY3" s="657"/>
      <c r="WHZ3" s="657"/>
      <c r="WIA3" s="657"/>
      <c r="WIB3" s="657"/>
      <c r="WIC3" s="657"/>
      <c r="WID3" s="657"/>
      <c r="WIE3" s="657"/>
      <c r="WIF3" s="657"/>
      <c r="WIG3" s="657"/>
      <c r="WIH3" s="657"/>
      <c r="WII3" s="657"/>
      <c r="WIJ3" s="657"/>
      <c r="WIK3" s="657"/>
      <c r="WIL3" s="657"/>
      <c r="WIM3" s="657"/>
      <c r="WIN3" s="657"/>
      <c r="WIO3" s="657"/>
      <c r="WIP3" s="657"/>
      <c r="WIQ3" s="657"/>
      <c r="WIR3" s="657"/>
      <c r="WIS3" s="657"/>
      <c r="WIT3" s="657"/>
      <c r="WIU3" s="657"/>
      <c r="WIV3" s="657"/>
      <c r="WIW3" s="657"/>
      <c r="WIX3" s="657"/>
      <c r="WIY3" s="657"/>
      <c r="WIZ3" s="657"/>
      <c r="WJA3" s="657"/>
      <c r="WJB3" s="657"/>
      <c r="WJC3" s="657"/>
      <c r="WJD3" s="657"/>
      <c r="WJE3" s="657"/>
      <c r="WJF3" s="657"/>
      <c r="WJG3" s="657"/>
      <c r="WJH3" s="657"/>
      <c r="WJI3" s="657"/>
      <c r="WJJ3" s="657"/>
      <c r="WJK3" s="657"/>
      <c r="WJL3" s="657"/>
      <c r="WJM3" s="657"/>
      <c r="WJN3" s="657"/>
      <c r="WJO3" s="657"/>
      <c r="WJP3" s="657"/>
      <c r="WJQ3" s="657"/>
      <c r="WJR3" s="657"/>
      <c r="WJS3" s="657"/>
      <c r="WJT3" s="657"/>
      <c r="WJU3" s="657"/>
      <c r="WJV3" s="657"/>
      <c r="WJW3" s="657"/>
      <c r="WJX3" s="657"/>
      <c r="WJY3" s="657"/>
      <c r="WJZ3" s="657"/>
      <c r="WKA3" s="657"/>
      <c r="WKB3" s="657"/>
      <c r="WKC3" s="657"/>
      <c r="WKD3" s="657"/>
      <c r="WKE3" s="657"/>
      <c r="WKF3" s="657"/>
      <c r="WKG3" s="657"/>
      <c r="WKH3" s="657"/>
      <c r="WKI3" s="657"/>
      <c r="WKJ3" s="657"/>
      <c r="WKK3" s="657"/>
      <c r="WKL3" s="657"/>
      <c r="WKM3" s="657"/>
      <c r="WKN3" s="657"/>
      <c r="WKO3" s="657"/>
      <c r="WKP3" s="657"/>
      <c r="WKQ3" s="657"/>
      <c r="WKR3" s="657"/>
      <c r="WKS3" s="657"/>
      <c r="WKT3" s="657"/>
      <c r="WKU3" s="657"/>
      <c r="WKV3" s="657"/>
      <c r="WKW3" s="657"/>
      <c r="WKX3" s="657"/>
      <c r="WKY3" s="657"/>
      <c r="WKZ3" s="657"/>
      <c r="WLA3" s="657"/>
      <c r="WLB3" s="657"/>
      <c r="WLC3" s="657"/>
      <c r="WLD3" s="657"/>
      <c r="WLE3" s="657"/>
      <c r="WLF3" s="657"/>
      <c r="WLG3" s="657"/>
      <c r="WLH3" s="657"/>
      <c r="WLI3" s="657"/>
      <c r="WLJ3" s="657"/>
      <c r="WLK3" s="657"/>
      <c r="WLL3" s="657"/>
      <c r="WLM3" s="657"/>
      <c r="WLN3" s="657"/>
      <c r="WLO3" s="657"/>
      <c r="WLP3" s="657"/>
      <c r="WLQ3" s="657"/>
      <c r="WLR3" s="657"/>
      <c r="WLS3" s="657"/>
      <c r="WLT3" s="657"/>
      <c r="WLU3" s="657"/>
      <c r="WLV3" s="657"/>
      <c r="WLW3" s="657"/>
      <c r="WLX3" s="657"/>
      <c r="WLY3" s="657"/>
      <c r="WLZ3" s="657"/>
      <c r="WMA3" s="657"/>
      <c r="WMB3" s="657"/>
      <c r="WMC3" s="657"/>
      <c r="WMD3" s="657"/>
      <c r="WME3" s="657"/>
      <c r="WMF3" s="657"/>
      <c r="WMG3" s="657"/>
      <c r="WMH3" s="657"/>
      <c r="WMI3" s="657"/>
      <c r="WMJ3" s="657"/>
      <c r="WMK3" s="657"/>
      <c r="WML3" s="657"/>
      <c r="WMM3" s="657"/>
      <c r="WMN3" s="657"/>
      <c r="WMO3" s="657"/>
      <c r="WMP3" s="657"/>
      <c r="WMQ3" s="657"/>
      <c r="WMR3" s="657"/>
      <c r="WMS3" s="657"/>
      <c r="WMT3" s="657"/>
      <c r="WMU3" s="657"/>
      <c r="WMV3" s="657"/>
      <c r="WMW3" s="657"/>
      <c r="WMX3" s="657"/>
      <c r="WMY3" s="657"/>
      <c r="WMZ3" s="657"/>
      <c r="WNA3" s="657"/>
      <c r="WNB3" s="657"/>
      <c r="WNC3" s="657"/>
      <c r="WND3" s="657"/>
      <c r="WNE3" s="657"/>
      <c r="WNF3" s="657"/>
      <c r="WNG3" s="657"/>
      <c r="WNH3" s="657"/>
      <c r="WNI3" s="657"/>
      <c r="WNJ3" s="657"/>
      <c r="WNK3" s="657"/>
      <c r="WNL3" s="657"/>
      <c r="WNM3" s="657"/>
      <c r="WNN3" s="657"/>
      <c r="WNO3" s="657"/>
      <c r="WNP3" s="657"/>
      <c r="WNQ3" s="657"/>
      <c r="WNR3" s="657"/>
      <c r="WNS3" s="657"/>
      <c r="WNT3" s="657"/>
      <c r="WNU3" s="657"/>
      <c r="WNV3" s="657"/>
      <c r="WNW3" s="657"/>
      <c r="WNX3" s="657"/>
      <c r="WNY3" s="657"/>
      <c r="WNZ3" s="657"/>
      <c r="WOA3" s="657"/>
      <c r="WOB3" s="657"/>
      <c r="WOC3" s="657"/>
      <c r="WOD3" s="657"/>
      <c r="WOE3" s="657"/>
      <c r="WOF3" s="657"/>
      <c r="WOG3" s="657"/>
      <c r="WOH3" s="657"/>
      <c r="WOI3" s="657"/>
      <c r="WOJ3" s="657"/>
      <c r="WOK3" s="657"/>
      <c r="WOL3" s="657"/>
      <c r="WOM3" s="657"/>
      <c r="WON3" s="657"/>
      <c r="WOO3" s="657"/>
      <c r="WOP3" s="657"/>
      <c r="WOQ3" s="657"/>
      <c r="WOR3" s="657"/>
      <c r="WOS3" s="657"/>
      <c r="WOT3" s="657"/>
      <c r="WOU3" s="657"/>
      <c r="WOV3" s="657"/>
      <c r="WOW3" s="657"/>
      <c r="WOX3" s="657"/>
      <c r="WOY3" s="657"/>
      <c r="WOZ3" s="657"/>
      <c r="WPA3" s="657"/>
      <c r="WPB3" s="657"/>
      <c r="WPC3" s="657"/>
      <c r="WPD3" s="657"/>
      <c r="WPE3" s="657"/>
      <c r="WPF3" s="657"/>
      <c r="WPG3" s="657"/>
      <c r="WPH3" s="657"/>
      <c r="WPI3" s="657"/>
      <c r="WPJ3" s="657"/>
      <c r="WPK3" s="657"/>
      <c r="WPL3" s="657"/>
      <c r="WPM3" s="657"/>
      <c r="WPN3" s="657"/>
      <c r="WPO3" s="657"/>
      <c r="WPP3" s="657"/>
      <c r="WPQ3" s="657"/>
      <c r="WPR3" s="657"/>
      <c r="WPS3" s="657"/>
      <c r="WPT3" s="657"/>
      <c r="WPU3" s="657"/>
      <c r="WPV3" s="657"/>
      <c r="WPW3" s="657"/>
      <c r="WPX3" s="657"/>
      <c r="WPY3" s="657"/>
      <c r="WPZ3" s="657"/>
      <c r="WQA3" s="657"/>
      <c r="WQB3" s="657"/>
      <c r="WQC3" s="657"/>
      <c r="WQD3" s="657"/>
      <c r="WQE3" s="657"/>
      <c r="WQF3" s="657"/>
      <c r="WQG3" s="657"/>
      <c r="WQH3" s="657"/>
      <c r="WQI3" s="657"/>
      <c r="WQJ3" s="657"/>
      <c r="WQK3" s="657"/>
      <c r="WQL3" s="657"/>
      <c r="WQM3" s="657"/>
      <c r="WQN3" s="657"/>
      <c r="WQO3" s="657"/>
      <c r="WQP3" s="657"/>
      <c r="WQQ3" s="657"/>
      <c r="WQR3" s="657"/>
      <c r="WQS3" s="657"/>
      <c r="WQT3" s="657"/>
      <c r="WQU3" s="657"/>
      <c r="WQV3" s="657"/>
      <c r="WQW3" s="657"/>
      <c r="WQX3" s="657"/>
      <c r="WQY3" s="657"/>
      <c r="WQZ3" s="657"/>
      <c r="WRA3" s="657"/>
      <c r="WRB3" s="657"/>
      <c r="WRC3" s="657"/>
      <c r="WRD3" s="657"/>
      <c r="WRE3" s="657"/>
      <c r="WRF3" s="657"/>
      <c r="WRG3" s="657"/>
      <c r="WRH3" s="657"/>
      <c r="WRI3" s="657"/>
      <c r="WRJ3" s="657"/>
      <c r="WRK3" s="657"/>
      <c r="WRL3" s="657"/>
      <c r="WRM3" s="657"/>
      <c r="WRN3" s="657"/>
      <c r="WRO3" s="657"/>
      <c r="WRP3" s="657"/>
      <c r="WRQ3" s="657"/>
      <c r="WRR3" s="657"/>
      <c r="WRS3" s="657"/>
      <c r="WRT3" s="657"/>
      <c r="WRU3" s="657"/>
      <c r="WRV3" s="657"/>
      <c r="WRW3" s="657"/>
      <c r="WRX3" s="657"/>
      <c r="WRY3" s="657"/>
      <c r="WRZ3" s="657"/>
      <c r="WSA3" s="657"/>
      <c r="WSB3" s="657"/>
      <c r="WSC3" s="657"/>
      <c r="WSD3" s="657"/>
      <c r="WSE3" s="657"/>
      <c r="WSF3" s="657"/>
      <c r="WSG3" s="657"/>
      <c r="WSH3" s="657"/>
      <c r="WSI3" s="657"/>
      <c r="WSJ3" s="657"/>
      <c r="WSK3" s="657"/>
      <c r="WSL3" s="657"/>
      <c r="WSM3" s="657"/>
      <c r="WSN3" s="657"/>
      <c r="WSO3" s="657"/>
      <c r="WSP3" s="657"/>
      <c r="WSQ3" s="657"/>
      <c r="WSR3" s="657"/>
      <c r="WSS3" s="657"/>
      <c r="WST3" s="657"/>
      <c r="WSU3" s="657"/>
      <c r="WSV3" s="657"/>
      <c r="WSW3" s="657"/>
      <c r="WSX3" s="657"/>
      <c r="WSY3" s="657"/>
      <c r="WSZ3" s="657"/>
      <c r="WTA3" s="657"/>
      <c r="WTB3" s="657"/>
      <c r="WTC3" s="657"/>
      <c r="WTD3" s="657"/>
      <c r="WTE3" s="657"/>
      <c r="WTF3" s="657"/>
      <c r="WTG3" s="657"/>
      <c r="WTH3" s="657"/>
      <c r="WTI3" s="657"/>
      <c r="WTJ3" s="657"/>
      <c r="WTK3" s="657"/>
      <c r="WTL3" s="657"/>
      <c r="WTM3" s="657"/>
      <c r="WTN3" s="657"/>
      <c r="WTO3" s="657"/>
      <c r="WTP3" s="657"/>
      <c r="WTQ3" s="657"/>
      <c r="WTR3" s="657"/>
      <c r="WTS3" s="657"/>
      <c r="WTT3" s="657"/>
      <c r="WTU3" s="657"/>
      <c r="WTV3" s="657"/>
      <c r="WTW3" s="657"/>
      <c r="WTX3" s="657"/>
      <c r="WTY3" s="657"/>
      <c r="WTZ3" s="657"/>
      <c r="WUA3" s="657"/>
      <c r="WUB3" s="657"/>
      <c r="WUC3" s="657"/>
      <c r="WUD3" s="657"/>
      <c r="WUE3" s="657"/>
      <c r="WUF3" s="657"/>
      <c r="WUG3" s="657"/>
      <c r="WUH3" s="657"/>
      <c r="WUI3" s="657"/>
      <c r="WUJ3" s="657"/>
      <c r="WUK3" s="657"/>
      <c r="WUL3" s="657"/>
      <c r="WUM3" s="657"/>
      <c r="WUN3" s="657"/>
      <c r="WUO3" s="657"/>
      <c r="WUP3" s="657"/>
      <c r="WUQ3" s="657"/>
      <c r="WUR3" s="657"/>
      <c r="WUS3" s="657"/>
      <c r="WUT3" s="657"/>
      <c r="WUU3" s="657"/>
      <c r="WUV3" s="657"/>
      <c r="WUW3" s="657"/>
      <c r="WUX3" s="657"/>
      <c r="WUY3" s="657"/>
      <c r="WUZ3" s="657"/>
      <c r="WVA3" s="657"/>
      <c r="WVB3" s="657"/>
      <c r="WVC3" s="657"/>
      <c r="WVD3" s="657"/>
      <c r="WVE3" s="657"/>
      <c r="WVF3" s="657"/>
      <c r="WVG3" s="657"/>
      <c r="WVH3" s="657"/>
      <c r="WVI3" s="657"/>
      <c r="WVJ3" s="657"/>
      <c r="WVK3" s="657"/>
      <c r="WVL3" s="657"/>
      <c r="WVM3" s="657"/>
      <c r="WVN3" s="657"/>
      <c r="WVO3" s="657"/>
      <c r="WVP3" s="657"/>
      <c r="WVQ3" s="657"/>
      <c r="WVR3" s="657"/>
      <c r="WVS3" s="657"/>
      <c r="WVT3" s="657"/>
      <c r="WVU3" s="657"/>
      <c r="WVV3" s="657"/>
      <c r="WVW3" s="657"/>
      <c r="WVX3" s="657"/>
      <c r="WVY3" s="657"/>
      <c r="WVZ3" s="657"/>
      <c r="WWA3" s="657"/>
      <c r="WWB3" s="657"/>
      <c r="WWC3" s="657"/>
      <c r="WWD3" s="657"/>
      <c r="WWE3" s="657"/>
      <c r="WWF3" s="657"/>
      <c r="WWG3" s="657"/>
      <c r="WWH3" s="657"/>
      <c r="WWI3" s="657"/>
      <c r="WWJ3" s="657"/>
      <c r="WWK3" s="657"/>
      <c r="WWL3" s="657"/>
      <c r="WWM3" s="657"/>
      <c r="WWN3" s="657"/>
      <c r="WWO3" s="657"/>
      <c r="WWP3" s="657"/>
      <c r="WWQ3" s="657"/>
      <c r="WWR3" s="657"/>
      <c r="WWS3" s="657"/>
      <c r="WWT3" s="657"/>
      <c r="WWU3" s="657"/>
      <c r="WWV3" s="657"/>
      <c r="WWW3" s="657"/>
      <c r="WWX3" s="657"/>
      <c r="WWY3" s="657"/>
      <c r="WWZ3" s="657"/>
      <c r="WXA3" s="657"/>
      <c r="WXB3" s="657"/>
      <c r="WXC3" s="657"/>
      <c r="WXD3" s="657"/>
      <c r="WXE3" s="657"/>
      <c r="WXF3" s="657"/>
      <c r="WXG3" s="657"/>
      <c r="WXH3" s="657"/>
      <c r="WXI3" s="657"/>
      <c r="WXJ3" s="657"/>
      <c r="WXK3" s="657"/>
      <c r="WXL3" s="657"/>
      <c r="WXM3" s="657"/>
      <c r="WXN3" s="657"/>
      <c r="WXO3" s="657"/>
      <c r="WXP3" s="657"/>
      <c r="WXQ3" s="657"/>
      <c r="WXR3" s="657"/>
      <c r="WXS3" s="657"/>
      <c r="WXT3" s="657"/>
      <c r="WXU3" s="657"/>
      <c r="WXV3" s="657"/>
      <c r="WXW3" s="657"/>
      <c r="WXX3" s="657"/>
      <c r="WXY3" s="657"/>
      <c r="WXZ3" s="657"/>
      <c r="WYA3" s="657"/>
      <c r="WYB3" s="657"/>
      <c r="WYC3" s="657"/>
      <c r="WYD3" s="657"/>
      <c r="WYE3" s="657"/>
      <c r="WYF3" s="657"/>
      <c r="WYG3" s="657"/>
      <c r="WYH3" s="657"/>
      <c r="WYI3" s="657"/>
      <c r="WYJ3" s="657"/>
      <c r="WYK3" s="657"/>
      <c r="WYL3" s="657"/>
      <c r="WYM3" s="657"/>
      <c r="WYN3" s="657"/>
      <c r="WYO3" s="657"/>
      <c r="WYP3" s="657"/>
      <c r="WYQ3" s="657"/>
      <c r="WYR3" s="657"/>
      <c r="WYS3" s="657"/>
      <c r="WYT3" s="657"/>
      <c r="WYU3" s="657"/>
      <c r="WYV3" s="657"/>
      <c r="WYW3" s="657"/>
      <c r="WYX3" s="657"/>
      <c r="WYY3" s="657"/>
      <c r="WYZ3" s="657"/>
      <c r="WZA3" s="657"/>
      <c r="WZB3" s="657"/>
      <c r="WZC3" s="657"/>
      <c r="WZD3" s="657"/>
      <c r="WZE3" s="657"/>
      <c r="WZF3" s="657"/>
      <c r="WZG3" s="657"/>
      <c r="WZH3" s="657"/>
      <c r="WZI3" s="657"/>
      <c r="WZJ3" s="657"/>
      <c r="WZK3" s="657"/>
      <c r="WZL3" s="657"/>
      <c r="WZM3" s="657"/>
      <c r="WZN3" s="657"/>
      <c r="WZO3" s="657"/>
      <c r="WZP3" s="657"/>
      <c r="WZQ3" s="657"/>
      <c r="WZR3" s="657"/>
      <c r="WZS3" s="657"/>
      <c r="WZT3" s="657"/>
      <c r="WZU3" s="657"/>
      <c r="WZV3" s="657"/>
      <c r="WZW3" s="657"/>
      <c r="WZX3" s="657"/>
      <c r="WZY3" s="657"/>
      <c r="WZZ3" s="657"/>
      <c r="XAA3" s="657"/>
      <c r="XAB3" s="657"/>
      <c r="XAC3" s="657"/>
      <c r="XAD3" s="657"/>
      <c r="XAE3" s="657"/>
      <c r="XAF3" s="657"/>
      <c r="XAG3" s="657"/>
      <c r="XAH3" s="657"/>
      <c r="XAI3" s="657"/>
      <c r="XAJ3" s="657"/>
      <c r="XAK3" s="657"/>
      <c r="XAL3" s="657"/>
      <c r="XAM3" s="657"/>
      <c r="XAN3" s="657"/>
      <c r="XAO3" s="657"/>
      <c r="XAP3" s="657"/>
      <c r="XAQ3" s="657"/>
      <c r="XAR3" s="657"/>
      <c r="XAS3" s="657"/>
      <c r="XAT3" s="657"/>
      <c r="XAU3" s="657"/>
      <c r="XAV3" s="657"/>
      <c r="XAW3" s="657"/>
      <c r="XAX3" s="657"/>
      <c r="XAY3" s="657"/>
      <c r="XAZ3" s="657"/>
      <c r="XBA3" s="657"/>
      <c r="XBB3" s="657"/>
      <c r="XBC3" s="657"/>
      <c r="XBD3" s="657"/>
      <c r="XBE3" s="657"/>
      <c r="XBF3" s="657"/>
      <c r="XBG3" s="657"/>
      <c r="XBH3" s="657"/>
      <c r="XBI3" s="657"/>
      <c r="XBJ3" s="657"/>
      <c r="XBK3" s="657"/>
      <c r="XBL3" s="657"/>
      <c r="XBM3" s="657"/>
      <c r="XBN3" s="657"/>
      <c r="XBO3" s="657"/>
      <c r="XBP3" s="657"/>
      <c r="XBQ3" s="657"/>
      <c r="XBR3" s="657"/>
      <c r="XBS3" s="657"/>
      <c r="XBT3" s="657"/>
      <c r="XBU3" s="657"/>
      <c r="XBV3" s="657"/>
      <c r="XBW3" s="657"/>
      <c r="XBX3" s="657"/>
      <c r="XBY3" s="657"/>
      <c r="XBZ3" s="657"/>
      <c r="XCA3" s="657"/>
      <c r="XCB3" s="657"/>
      <c r="XCC3" s="657"/>
      <c r="XCD3" s="657"/>
      <c r="XCE3" s="657"/>
      <c r="XCF3" s="657"/>
      <c r="XCG3" s="657"/>
      <c r="XCH3" s="657"/>
      <c r="XCI3" s="657"/>
      <c r="XCJ3" s="657"/>
      <c r="XCK3" s="657"/>
      <c r="XCL3" s="657"/>
      <c r="XCM3" s="657"/>
      <c r="XCN3" s="657"/>
      <c r="XCO3" s="657"/>
      <c r="XCP3" s="657"/>
      <c r="XCQ3" s="657"/>
      <c r="XCR3" s="657"/>
      <c r="XCS3" s="657"/>
      <c r="XCT3" s="657"/>
      <c r="XCU3" s="657"/>
      <c r="XCV3" s="657"/>
      <c r="XCW3" s="657"/>
      <c r="XCX3" s="657"/>
      <c r="XCY3" s="657"/>
      <c r="XCZ3" s="657"/>
      <c r="XDA3" s="657"/>
      <c r="XDB3" s="657"/>
      <c r="XDC3" s="657"/>
      <c r="XDD3" s="657"/>
      <c r="XDE3" s="657"/>
      <c r="XDF3" s="657"/>
      <c r="XDG3" s="657"/>
      <c r="XDH3" s="657"/>
      <c r="XDI3" s="657"/>
      <c r="XDJ3" s="657"/>
      <c r="XDK3" s="657"/>
      <c r="XDL3" s="657"/>
      <c r="XDM3" s="657"/>
      <c r="XDN3" s="657"/>
      <c r="XDO3" s="657"/>
      <c r="XDP3" s="657"/>
      <c r="XDQ3" s="657"/>
      <c r="XDR3" s="657"/>
      <c r="XDS3" s="657"/>
      <c r="XDT3" s="657"/>
      <c r="XDU3" s="657"/>
      <c r="XDV3" s="657"/>
      <c r="XDW3" s="657"/>
      <c r="XDX3" s="657"/>
      <c r="XDY3" s="657"/>
      <c r="XDZ3" s="657"/>
      <c r="XEA3" s="657"/>
      <c r="XEB3" s="657"/>
      <c r="XEC3" s="657"/>
      <c r="XED3" s="657"/>
      <c r="XEE3" s="657"/>
      <c r="XEF3" s="657"/>
      <c r="XEG3" s="657"/>
      <c r="XEH3" s="657"/>
      <c r="XEI3" s="657"/>
      <c r="XEJ3" s="657"/>
      <c r="XEK3" s="657"/>
      <c r="XEL3" s="657"/>
      <c r="XEM3" s="657"/>
      <c r="XEN3" s="657"/>
      <c r="XEO3" s="657"/>
      <c r="XEP3" s="657"/>
      <c r="XEQ3" s="657"/>
      <c r="XER3" s="657"/>
      <c r="XES3" s="657"/>
      <c r="XET3" s="657"/>
      <c r="XEU3" s="657"/>
      <c r="XEV3" s="657"/>
      <c r="XEW3" s="657"/>
      <c r="XEX3" s="657"/>
      <c r="XEY3" s="657"/>
      <c r="XEZ3" s="657"/>
      <c r="XFA3" s="657"/>
      <c r="XFB3" s="657"/>
      <c r="XFC3" s="657"/>
    </row>
    <row r="4" spans="1:16383" ht="15" x14ac:dyDescent="0.25">
      <c r="A4" s="654" t="s">
        <v>1288</v>
      </c>
      <c r="B4" s="655"/>
      <c r="C4" s="656"/>
      <c r="D4" s="475"/>
      <c r="E4" s="475"/>
      <c r="F4" s="661"/>
      <c r="G4" s="661"/>
      <c r="H4" s="661"/>
      <c r="I4" s="526"/>
      <c r="J4" s="526"/>
      <c r="K4" s="526"/>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7"/>
      <c r="BD4" s="657"/>
      <c r="BE4" s="657"/>
      <c r="BF4" s="657"/>
      <c r="BG4" s="657"/>
      <c r="BH4" s="657"/>
      <c r="BI4" s="657"/>
      <c r="BJ4" s="657"/>
      <c r="BK4" s="657"/>
      <c r="BL4" s="657"/>
      <c r="BM4" s="657"/>
      <c r="BN4" s="657"/>
      <c r="BO4" s="657"/>
      <c r="BP4" s="657"/>
      <c r="BQ4" s="657"/>
      <c r="BR4" s="657"/>
      <c r="BS4" s="657"/>
      <c r="BT4" s="657"/>
      <c r="BU4" s="657"/>
      <c r="BV4" s="657"/>
      <c r="BW4" s="657"/>
      <c r="BX4" s="657"/>
      <c r="BY4" s="657"/>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7"/>
      <c r="DY4" s="657"/>
      <c r="DZ4" s="657"/>
      <c r="EA4" s="657"/>
      <c r="EB4" s="657"/>
      <c r="EC4" s="657"/>
      <c r="ED4" s="657"/>
      <c r="EE4" s="657"/>
      <c r="EF4" s="657"/>
      <c r="EG4" s="657"/>
      <c r="EH4" s="657"/>
      <c r="EI4" s="657"/>
      <c r="EJ4" s="657"/>
      <c r="EK4" s="657"/>
      <c r="EL4" s="657"/>
      <c r="EM4" s="657"/>
      <c r="EN4" s="657"/>
      <c r="EO4" s="657"/>
      <c r="EP4" s="657"/>
      <c r="EQ4" s="657"/>
      <c r="ER4" s="657"/>
      <c r="ES4" s="657"/>
      <c r="ET4" s="657"/>
      <c r="EU4" s="657"/>
      <c r="EV4" s="657"/>
      <c r="EW4" s="657"/>
      <c r="EX4" s="657"/>
      <c r="EY4" s="657"/>
      <c r="EZ4" s="657"/>
      <c r="FA4" s="657"/>
      <c r="FB4" s="657"/>
      <c r="FC4" s="657"/>
      <c r="FD4" s="657"/>
      <c r="FE4" s="657"/>
      <c r="FF4" s="657"/>
      <c r="FG4" s="657"/>
      <c r="FH4" s="657"/>
      <c r="FI4" s="657"/>
      <c r="FJ4" s="657"/>
      <c r="FK4" s="657"/>
      <c r="FL4" s="657"/>
      <c r="FM4" s="657"/>
      <c r="FN4" s="657"/>
      <c r="FO4" s="657"/>
      <c r="FP4" s="657"/>
      <c r="FQ4" s="657"/>
      <c r="FR4" s="657"/>
      <c r="FS4" s="657"/>
      <c r="FT4" s="657"/>
      <c r="FU4" s="657"/>
      <c r="FV4" s="657"/>
      <c r="FW4" s="657"/>
      <c r="FX4" s="657"/>
      <c r="FY4" s="657"/>
      <c r="FZ4" s="657"/>
      <c r="GA4" s="657"/>
      <c r="GB4" s="657"/>
      <c r="GC4" s="657"/>
      <c r="GD4" s="657"/>
      <c r="GE4" s="657"/>
      <c r="GF4" s="657"/>
      <c r="GG4" s="657"/>
      <c r="GH4" s="657"/>
      <c r="GI4" s="657"/>
      <c r="GJ4" s="657"/>
      <c r="GK4" s="657"/>
      <c r="GL4" s="657"/>
      <c r="GM4" s="657"/>
      <c r="GN4" s="657"/>
      <c r="GO4" s="657"/>
      <c r="GP4" s="657"/>
      <c r="GQ4" s="657"/>
      <c r="GR4" s="657"/>
      <c r="GS4" s="657"/>
      <c r="GT4" s="657"/>
      <c r="GU4" s="657"/>
      <c r="GV4" s="657"/>
      <c r="GW4" s="657"/>
      <c r="GX4" s="657"/>
      <c r="GY4" s="657"/>
      <c r="GZ4" s="657"/>
      <c r="HA4" s="657"/>
      <c r="HB4" s="657"/>
      <c r="HC4" s="657"/>
      <c r="HD4" s="657"/>
      <c r="HE4" s="657"/>
      <c r="HF4" s="657"/>
      <c r="HG4" s="657"/>
      <c r="HH4" s="657"/>
      <c r="HI4" s="657"/>
      <c r="HJ4" s="657"/>
      <c r="HK4" s="657"/>
      <c r="HL4" s="657"/>
      <c r="HM4" s="657"/>
      <c r="HN4" s="657"/>
      <c r="HO4" s="657"/>
      <c r="HP4" s="657"/>
      <c r="HQ4" s="657"/>
      <c r="HR4" s="657"/>
      <c r="HS4" s="657"/>
      <c r="HT4" s="657"/>
      <c r="HU4" s="657"/>
      <c r="HV4" s="657"/>
      <c r="HW4" s="657"/>
      <c r="HX4" s="657"/>
      <c r="HY4" s="657"/>
      <c r="HZ4" s="657"/>
      <c r="IA4" s="657"/>
      <c r="IB4" s="657"/>
      <c r="IC4" s="657"/>
      <c r="ID4" s="657"/>
      <c r="IE4" s="657"/>
      <c r="IF4" s="657"/>
      <c r="IG4" s="657"/>
      <c r="IH4" s="657"/>
      <c r="II4" s="657"/>
      <c r="IJ4" s="657"/>
      <c r="IK4" s="657"/>
      <c r="IL4" s="657"/>
      <c r="IM4" s="657"/>
      <c r="IN4" s="657"/>
      <c r="IO4" s="657"/>
      <c r="IP4" s="657"/>
      <c r="IQ4" s="657"/>
      <c r="IR4" s="657"/>
      <c r="IS4" s="657"/>
      <c r="IT4" s="657"/>
      <c r="IU4" s="657"/>
      <c r="IV4" s="657"/>
      <c r="IW4" s="657"/>
      <c r="IX4" s="657"/>
      <c r="IY4" s="657"/>
      <c r="IZ4" s="657"/>
      <c r="JA4" s="657"/>
      <c r="JB4" s="657"/>
      <c r="JC4" s="657"/>
      <c r="JD4" s="657"/>
      <c r="JE4" s="657"/>
      <c r="JF4" s="657"/>
      <c r="JG4" s="657"/>
      <c r="JH4" s="657"/>
      <c r="JI4" s="657"/>
      <c r="JJ4" s="657"/>
      <c r="JK4" s="657"/>
      <c r="JL4" s="657"/>
      <c r="JM4" s="657"/>
      <c r="JN4" s="657"/>
      <c r="JO4" s="657"/>
      <c r="JP4" s="657"/>
      <c r="JQ4" s="657"/>
      <c r="JR4" s="657"/>
      <c r="JS4" s="657"/>
      <c r="JT4" s="657"/>
      <c r="JU4" s="657"/>
      <c r="JV4" s="657"/>
      <c r="JW4" s="657"/>
      <c r="JX4" s="657"/>
      <c r="JY4" s="657"/>
      <c r="JZ4" s="657"/>
      <c r="KA4" s="657"/>
      <c r="KB4" s="657"/>
      <c r="KC4" s="657"/>
      <c r="KD4" s="657"/>
      <c r="KE4" s="657"/>
      <c r="KF4" s="657"/>
      <c r="KG4" s="657"/>
      <c r="KH4" s="657"/>
      <c r="KI4" s="657"/>
      <c r="KJ4" s="657"/>
      <c r="KK4" s="657"/>
      <c r="KL4" s="657"/>
      <c r="KM4" s="657"/>
      <c r="KN4" s="657"/>
      <c r="KO4" s="657"/>
      <c r="KP4" s="657"/>
      <c r="KQ4" s="657"/>
      <c r="KR4" s="657"/>
      <c r="KS4" s="657"/>
      <c r="KT4" s="657"/>
      <c r="KU4" s="657"/>
      <c r="KV4" s="657"/>
      <c r="KW4" s="657"/>
      <c r="KX4" s="657"/>
      <c r="KY4" s="657"/>
      <c r="KZ4" s="657"/>
      <c r="LA4" s="657"/>
      <c r="LB4" s="657"/>
      <c r="LC4" s="657"/>
      <c r="LD4" s="657"/>
      <c r="LE4" s="657"/>
      <c r="LF4" s="657"/>
      <c r="LG4" s="657"/>
      <c r="LH4" s="657"/>
      <c r="LI4" s="657"/>
      <c r="LJ4" s="657"/>
      <c r="LK4" s="657"/>
      <c r="LL4" s="657"/>
      <c r="LM4" s="657"/>
      <c r="LN4" s="657"/>
      <c r="LO4" s="657"/>
      <c r="LP4" s="657"/>
      <c r="LQ4" s="657"/>
      <c r="LR4" s="657"/>
      <c r="LS4" s="657"/>
      <c r="LT4" s="657"/>
      <c r="LU4" s="657"/>
      <c r="LV4" s="657"/>
      <c r="LW4" s="657"/>
      <c r="LX4" s="657"/>
      <c r="LY4" s="657"/>
      <c r="LZ4" s="657"/>
      <c r="MA4" s="657"/>
      <c r="MB4" s="657"/>
      <c r="MC4" s="657"/>
      <c r="MD4" s="657"/>
      <c r="ME4" s="657"/>
      <c r="MF4" s="657"/>
      <c r="MG4" s="657"/>
      <c r="MH4" s="657"/>
      <c r="MI4" s="657"/>
      <c r="MJ4" s="657"/>
      <c r="MK4" s="657"/>
      <c r="ML4" s="657"/>
      <c r="MM4" s="657"/>
      <c r="MN4" s="657"/>
      <c r="MO4" s="657"/>
      <c r="MP4" s="657"/>
      <c r="MQ4" s="657"/>
      <c r="MR4" s="657"/>
      <c r="MS4" s="657"/>
      <c r="MT4" s="657"/>
      <c r="MU4" s="657"/>
      <c r="MV4" s="657"/>
      <c r="MW4" s="657"/>
      <c r="MX4" s="657"/>
      <c r="MY4" s="657"/>
      <c r="MZ4" s="657"/>
      <c r="NA4" s="657"/>
      <c r="NB4" s="657"/>
      <c r="NC4" s="657"/>
      <c r="ND4" s="657"/>
      <c r="NE4" s="657"/>
      <c r="NF4" s="657"/>
      <c r="NG4" s="657"/>
      <c r="NH4" s="657"/>
      <c r="NI4" s="657"/>
      <c r="NJ4" s="657"/>
      <c r="NK4" s="657"/>
      <c r="NL4" s="657"/>
      <c r="NM4" s="657"/>
      <c r="NN4" s="657"/>
      <c r="NO4" s="657"/>
      <c r="NP4" s="657"/>
      <c r="NQ4" s="657"/>
      <c r="NR4" s="657"/>
      <c r="NS4" s="657"/>
      <c r="NT4" s="657"/>
      <c r="NU4" s="657"/>
      <c r="NV4" s="657"/>
      <c r="NW4" s="657"/>
      <c r="NX4" s="657"/>
      <c r="NY4" s="657"/>
      <c r="NZ4" s="657"/>
      <c r="OA4" s="657"/>
      <c r="OB4" s="657"/>
      <c r="OC4" s="657"/>
      <c r="OD4" s="657"/>
      <c r="OE4" s="657"/>
      <c r="OF4" s="657"/>
      <c r="OG4" s="657"/>
      <c r="OH4" s="657"/>
      <c r="OI4" s="657"/>
      <c r="OJ4" s="657"/>
      <c r="OK4" s="657"/>
      <c r="OL4" s="657"/>
      <c r="OM4" s="657"/>
      <c r="ON4" s="657"/>
      <c r="OO4" s="657"/>
      <c r="OP4" s="657"/>
      <c r="OQ4" s="657"/>
      <c r="OR4" s="657"/>
      <c r="OS4" s="657"/>
      <c r="OT4" s="657"/>
      <c r="OU4" s="657"/>
      <c r="OV4" s="657"/>
      <c r="OW4" s="657"/>
      <c r="OX4" s="657"/>
      <c r="OY4" s="657"/>
      <c r="OZ4" s="657"/>
      <c r="PA4" s="657"/>
      <c r="PB4" s="657"/>
      <c r="PC4" s="657"/>
      <c r="PD4" s="657"/>
      <c r="PE4" s="657"/>
      <c r="PF4" s="657"/>
      <c r="PG4" s="657"/>
      <c r="PH4" s="657"/>
      <c r="PI4" s="657"/>
      <c r="PJ4" s="657"/>
      <c r="PK4" s="657"/>
      <c r="PL4" s="657"/>
      <c r="PM4" s="657"/>
      <c r="PN4" s="657"/>
      <c r="PO4" s="657"/>
      <c r="PP4" s="657"/>
      <c r="PQ4" s="657"/>
      <c r="PR4" s="657"/>
      <c r="PS4" s="657"/>
      <c r="PT4" s="657"/>
      <c r="PU4" s="657"/>
      <c r="PV4" s="657"/>
      <c r="PW4" s="657"/>
      <c r="PX4" s="657"/>
      <c r="PY4" s="657"/>
      <c r="PZ4" s="657"/>
      <c r="QA4" s="657"/>
      <c r="QB4" s="657"/>
      <c r="QC4" s="657"/>
      <c r="QD4" s="657"/>
      <c r="QE4" s="657"/>
      <c r="QF4" s="657"/>
      <c r="QG4" s="657"/>
      <c r="QH4" s="657"/>
      <c r="QI4" s="657"/>
      <c r="QJ4" s="657"/>
      <c r="QK4" s="657"/>
      <c r="QL4" s="657"/>
      <c r="QM4" s="657"/>
      <c r="QN4" s="657"/>
      <c r="QO4" s="657"/>
      <c r="QP4" s="657"/>
      <c r="QQ4" s="657"/>
      <c r="QR4" s="657"/>
      <c r="QS4" s="657"/>
      <c r="QT4" s="657"/>
      <c r="QU4" s="657"/>
      <c r="QV4" s="657"/>
      <c r="QW4" s="657"/>
      <c r="QX4" s="657"/>
      <c r="QY4" s="657"/>
      <c r="QZ4" s="657"/>
      <c r="RA4" s="657"/>
      <c r="RB4" s="657"/>
      <c r="RC4" s="657"/>
      <c r="RD4" s="657"/>
      <c r="RE4" s="657"/>
      <c r="RF4" s="657"/>
      <c r="RG4" s="657"/>
      <c r="RH4" s="657"/>
      <c r="RI4" s="657"/>
      <c r="RJ4" s="657"/>
      <c r="RK4" s="657"/>
      <c r="RL4" s="657"/>
      <c r="RM4" s="657"/>
      <c r="RN4" s="657"/>
      <c r="RO4" s="657"/>
      <c r="RP4" s="657"/>
      <c r="RQ4" s="657"/>
      <c r="RR4" s="657"/>
      <c r="RS4" s="657"/>
      <c r="RT4" s="657"/>
      <c r="RU4" s="657"/>
      <c r="RV4" s="657"/>
      <c r="RW4" s="657"/>
      <c r="RX4" s="657"/>
      <c r="RY4" s="657"/>
      <c r="RZ4" s="657"/>
      <c r="SA4" s="657"/>
      <c r="SB4" s="657"/>
      <c r="SC4" s="657"/>
      <c r="SD4" s="657"/>
      <c r="SE4" s="657"/>
      <c r="SF4" s="657"/>
      <c r="SG4" s="657"/>
      <c r="SH4" s="657"/>
      <c r="SI4" s="657"/>
      <c r="SJ4" s="657"/>
      <c r="SK4" s="657"/>
      <c r="SL4" s="657"/>
      <c r="SM4" s="657"/>
      <c r="SN4" s="657"/>
      <c r="SO4" s="657"/>
      <c r="SP4" s="657"/>
      <c r="SQ4" s="657"/>
      <c r="SR4" s="657"/>
      <c r="SS4" s="657"/>
      <c r="ST4" s="657"/>
      <c r="SU4" s="657"/>
      <c r="SV4" s="657"/>
      <c r="SW4" s="657"/>
      <c r="SX4" s="657"/>
      <c r="SY4" s="657"/>
      <c r="SZ4" s="657"/>
      <c r="TA4" s="657"/>
      <c r="TB4" s="657"/>
      <c r="TC4" s="657"/>
      <c r="TD4" s="657"/>
      <c r="TE4" s="657"/>
      <c r="TF4" s="657"/>
      <c r="TG4" s="657"/>
      <c r="TH4" s="657"/>
      <c r="TI4" s="657"/>
      <c r="TJ4" s="657"/>
      <c r="TK4" s="657"/>
      <c r="TL4" s="657"/>
      <c r="TM4" s="657"/>
      <c r="TN4" s="657"/>
      <c r="TO4" s="657"/>
      <c r="TP4" s="657"/>
      <c r="TQ4" s="657"/>
      <c r="TR4" s="657"/>
      <c r="TS4" s="657"/>
      <c r="TT4" s="657"/>
      <c r="TU4" s="657"/>
      <c r="TV4" s="657"/>
      <c r="TW4" s="657"/>
      <c r="TX4" s="657"/>
      <c r="TY4" s="657"/>
      <c r="TZ4" s="657"/>
      <c r="UA4" s="657"/>
      <c r="UB4" s="657"/>
      <c r="UC4" s="657"/>
      <c r="UD4" s="657"/>
      <c r="UE4" s="657"/>
      <c r="UF4" s="657"/>
      <c r="UG4" s="657"/>
      <c r="UH4" s="657"/>
      <c r="UI4" s="657"/>
      <c r="UJ4" s="657"/>
      <c r="UK4" s="657"/>
      <c r="UL4" s="657"/>
      <c r="UM4" s="657"/>
      <c r="UN4" s="657"/>
      <c r="UO4" s="657"/>
      <c r="UP4" s="657"/>
      <c r="UQ4" s="657"/>
      <c r="UR4" s="657"/>
      <c r="US4" s="657"/>
      <c r="UT4" s="657"/>
      <c r="UU4" s="657"/>
      <c r="UV4" s="657"/>
      <c r="UW4" s="657"/>
      <c r="UX4" s="657"/>
      <c r="UY4" s="657"/>
      <c r="UZ4" s="657"/>
      <c r="VA4" s="657"/>
      <c r="VB4" s="657"/>
      <c r="VC4" s="657"/>
      <c r="VD4" s="657"/>
      <c r="VE4" s="657"/>
      <c r="VF4" s="657"/>
      <c r="VG4" s="657"/>
      <c r="VH4" s="657"/>
      <c r="VI4" s="657"/>
      <c r="VJ4" s="657"/>
      <c r="VK4" s="657"/>
      <c r="VL4" s="657"/>
      <c r="VM4" s="657"/>
      <c r="VN4" s="657"/>
      <c r="VO4" s="657"/>
      <c r="VP4" s="657"/>
      <c r="VQ4" s="657"/>
      <c r="VR4" s="657"/>
      <c r="VS4" s="657"/>
      <c r="VT4" s="657"/>
      <c r="VU4" s="657"/>
      <c r="VV4" s="657"/>
      <c r="VW4" s="657"/>
      <c r="VX4" s="657"/>
      <c r="VY4" s="657"/>
      <c r="VZ4" s="657"/>
      <c r="WA4" s="657"/>
      <c r="WB4" s="657"/>
      <c r="WC4" s="657"/>
      <c r="WD4" s="657"/>
      <c r="WE4" s="657"/>
      <c r="WF4" s="657"/>
      <c r="WG4" s="657"/>
      <c r="WH4" s="657"/>
      <c r="WI4" s="657"/>
      <c r="WJ4" s="657"/>
      <c r="WK4" s="657"/>
      <c r="WL4" s="657"/>
      <c r="WM4" s="657"/>
      <c r="WN4" s="657"/>
      <c r="WO4" s="657"/>
      <c r="WP4" s="657"/>
      <c r="WQ4" s="657"/>
      <c r="WR4" s="657"/>
      <c r="WS4" s="657"/>
      <c r="WT4" s="657"/>
      <c r="WU4" s="657"/>
      <c r="WV4" s="657"/>
      <c r="WW4" s="657"/>
      <c r="WX4" s="657"/>
      <c r="WY4" s="657"/>
      <c r="WZ4" s="657"/>
      <c r="XA4" s="657"/>
      <c r="XB4" s="657"/>
      <c r="XC4" s="657"/>
      <c r="XD4" s="657"/>
      <c r="XE4" s="657"/>
      <c r="XF4" s="657"/>
      <c r="XG4" s="657"/>
      <c r="XH4" s="657"/>
      <c r="XI4" s="657"/>
      <c r="XJ4" s="657"/>
      <c r="XK4" s="657"/>
      <c r="XL4" s="657"/>
      <c r="XM4" s="657"/>
      <c r="XN4" s="657"/>
      <c r="XO4" s="657"/>
      <c r="XP4" s="657"/>
      <c r="XQ4" s="657"/>
      <c r="XR4" s="657"/>
      <c r="XS4" s="657"/>
      <c r="XT4" s="657"/>
      <c r="XU4" s="657"/>
      <c r="XV4" s="657"/>
      <c r="XW4" s="657"/>
      <c r="XX4" s="657"/>
      <c r="XY4" s="657"/>
      <c r="XZ4" s="657"/>
      <c r="YA4" s="657"/>
      <c r="YB4" s="657"/>
      <c r="YC4" s="657"/>
      <c r="YD4" s="657"/>
      <c r="YE4" s="657"/>
      <c r="YF4" s="657"/>
      <c r="YG4" s="657"/>
      <c r="YH4" s="657"/>
      <c r="YI4" s="657"/>
      <c r="YJ4" s="657"/>
      <c r="YK4" s="657"/>
      <c r="YL4" s="657"/>
      <c r="YM4" s="657"/>
      <c r="YN4" s="657"/>
      <c r="YO4" s="657"/>
      <c r="YP4" s="657"/>
      <c r="YQ4" s="657"/>
      <c r="YR4" s="657"/>
      <c r="YS4" s="657"/>
      <c r="YT4" s="657"/>
      <c r="YU4" s="657"/>
      <c r="YV4" s="657"/>
      <c r="YW4" s="657"/>
      <c r="YX4" s="657"/>
      <c r="YY4" s="657"/>
      <c r="YZ4" s="657"/>
      <c r="ZA4" s="657"/>
      <c r="ZB4" s="657"/>
      <c r="ZC4" s="657"/>
      <c r="ZD4" s="657"/>
      <c r="ZE4" s="657"/>
      <c r="ZF4" s="657"/>
      <c r="ZG4" s="657"/>
      <c r="ZH4" s="657"/>
      <c r="ZI4" s="657"/>
      <c r="ZJ4" s="657"/>
      <c r="ZK4" s="657"/>
      <c r="ZL4" s="657"/>
      <c r="ZM4" s="657"/>
      <c r="ZN4" s="657"/>
      <c r="ZO4" s="657"/>
      <c r="ZP4" s="657"/>
      <c r="ZQ4" s="657"/>
      <c r="ZR4" s="657"/>
      <c r="ZS4" s="657"/>
      <c r="ZT4" s="657"/>
      <c r="ZU4" s="657"/>
      <c r="ZV4" s="657"/>
      <c r="ZW4" s="657"/>
      <c r="ZX4" s="657"/>
      <c r="ZY4" s="657"/>
      <c r="ZZ4" s="657"/>
      <c r="AAA4" s="657"/>
      <c r="AAB4" s="657"/>
      <c r="AAC4" s="657"/>
      <c r="AAD4" s="657"/>
      <c r="AAE4" s="657"/>
      <c r="AAF4" s="657"/>
      <c r="AAG4" s="657"/>
      <c r="AAH4" s="657"/>
      <c r="AAI4" s="657"/>
      <c r="AAJ4" s="657"/>
      <c r="AAK4" s="657"/>
      <c r="AAL4" s="657"/>
      <c r="AAM4" s="657"/>
      <c r="AAN4" s="657"/>
      <c r="AAO4" s="657"/>
      <c r="AAP4" s="657"/>
      <c r="AAQ4" s="657"/>
      <c r="AAR4" s="657"/>
      <c r="AAS4" s="657"/>
      <c r="AAT4" s="657"/>
      <c r="AAU4" s="657"/>
      <c r="AAV4" s="657"/>
      <c r="AAW4" s="657"/>
      <c r="AAX4" s="657"/>
      <c r="AAY4" s="657"/>
      <c r="AAZ4" s="657"/>
      <c r="ABA4" s="657"/>
      <c r="ABB4" s="657"/>
      <c r="ABC4" s="657"/>
      <c r="ABD4" s="657"/>
      <c r="ABE4" s="657"/>
      <c r="ABF4" s="657"/>
      <c r="ABG4" s="657"/>
      <c r="ABH4" s="657"/>
      <c r="ABI4" s="657"/>
      <c r="ABJ4" s="657"/>
      <c r="ABK4" s="657"/>
      <c r="ABL4" s="657"/>
      <c r="ABM4" s="657"/>
      <c r="ABN4" s="657"/>
      <c r="ABO4" s="657"/>
      <c r="ABP4" s="657"/>
      <c r="ABQ4" s="657"/>
      <c r="ABR4" s="657"/>
      <c r="ABS4" s="657"/>
      <c r="ABT4" s="657"/>
      <c r="ABU4" s="657"/>
      <c r="ABV4" s="657"/>
      <c r="ABW4" s="657"/>
      <c r="ABX4" s="657"/>
      <c r="ABY4" s="657"/>
      <c r="ABZ4" s="657"/>
      <c r="ACA4" s="657"/>
      <c r="ACB4" s="657"/>
      <c r="ACC4" s="657"/>
      <c r="ACD4" s="657"/>
      <c r="ACE4" s="657"/>
      <c r="ACF4" s="657"/>
      <c r="ACG4" s="657"/>
      <c r="ACH4" s="657"/>
      <c r="ACI4" s="657"/>
      <c r="ACJ4" s="657"/>
      <c r="ACK4" s="657"/>
      <c r="ACL4" s="657"/>
      <c r="ACM4" s="657"/>
      <c r="ACN4" s="657"/>
      <c r="ACO4" s="657"/>
      <c r="ACP4" s="657"/>
      <c r="ACQ4" s="657"/>
      <c r="ACR4" s="657"/>
      <c r="ACS4" s="657"/>
      <c r="ACT4" s="657"/>
      <c r="ACU4" s="657"/>
      <c r="ACV4" s="657"/>
      <c r="ACW4" s="657"/>
      <c r="ACX4" s="657"/>
      <c r="ACY4" s="657"/>
      <c r="ACZ4" s="657"/>
      <c r="ADA4" s="657"/>
      <c r="ADB4" s="657"/>
      <c r="ADC4" s="657"/>
      <c r="ADD4" s="657"/>
      <c r="ADE4" s="657"/>
      <c r="ADF4" s="657"/>
      <c r="ADG4" s="657"/>
      <c r="ADH4" s="657"/>
      <c r="ADI4" s="657"/>
      <c r="ADJ4" s="657"/>
      <c r="ADK4" s="657"/>
      <c r="ADL4" s="657"/>
      <c r="ADM4" s="657"/>
      <c r="ADN4" s="657"/>
      <c r="ADO4" s="657"/>
      <c r="ADP4" s="657"/>
      <c r="ADQ4" s="657"/>
      <c r="ADR4" s="657"/>
      <c r="ADS4" s="657"/>
      <c r="ADT4" s="657"/>
      <c r="ADU4" s="657"/>
      <c r="ADV4" s="657"/>
      <c r="ADW4" s="657"/>
      <c r="ADX4" s="657"/>
      <c r="ADY4" s="657"/>
      <c r="ADZ4" s="657"/>
      <c r="AEA4" s="657"/>
      <c r="AEB4" s="657"/>
      <c r="AEC4" s="657"/>
      <c r="AED4" s="657"/>
      <c r="AEE4" s="657"/>
      <c r="AEF4" s="657"/>
      <c r="AEG4" s="657"/>
      <c r="AEH4" s="657"/>
      <c r="AEI4" s="657"/>
      <c r="AEJ4" s="657"/>
      <c r="AEK4" s="657"/>
      <c r="AEL4" s="657"/>
      <c r="AEM4" s="657"/>
      <c r="AEN4" s="657"/>
      <c r="AEO4" s="657"/>
      <c r="AEP4" s="657"/>
      <c r="AEQ4" s="657"/>
      <c r="AER4" s="657"/>
      <c r="AES4" s="657"/>
      <c r="AET4" s="657"/>
      <c r="AEU4" s="657"/>
      <c r="AEV4" s="657"/>
      <c r="AEW4" s="657"/>
      <c r="AEX4" s="657"/>
      <c r="AEY4" s="657"/>
      <c r="AEZ4" s="657"/>
      <c r="AFA4" s="657"/>
      <c r="AFB4" s="657"/>
      <c r="AFC4" s="657"/>
      <c r="AFD4" s="657"/>
      <c r="AFE4" s="657"/>
      <c r="AFF4" s="657"/>
      <c r="AFG4" s="657"/>
      <c r="AFH4" s="657"/>
      <c r="AFI4" s="657"/>
      <c r="AFJ4" s="657"/>
      <c r="AFK4" s="657"/>
      <c r="AFL4" s="657"/>
      <c r="AFM4" s="657"/>
      <c r="AFN4" s="657"/>
      <c r="AFO4" s="657"/>
      <c r="AFP4" s="657"/>
      <c r="AFQ4" s="657"/>
      <c r="AFR4" s="657"/>
      <c r="AFS4" s="657"/>
      <c r="AFT4" s="657"/>
      <c r="AFU4" s="657"/>
      <c r="AFV4" s="657"/>
      <c r="AFW4" s="657"/>
      <c r="AFX4" s="657"/>
      <c r="AFY4" s="657"/>
      <c r="AFZ4" s="657"/>
      <c r="AGA4" s="657"/>
      <c r="AGB4" s="657"/>
      <c r="AGC4" s="657"/>
      <c r="AGD4" s="657"/>
      <c r="AGE4" s="657"/>
      <c r="AGF4" s="657"/>
      <c r="AGG4" s="657"/>
      <c r="AGH4" s="657"/>
      <c r="AGI4" s="657"/>
      <c r="AGJ4" s="657"/>
      <c r="AGK4" s="657"/>
      <c r="AGL4" s="657"/>
      <c r="AGM4" s="657"/>
      <c r="AGN4" s="657"/>
      <c r="AGO4" s="657"/>
      <c r="AGP4" s="657"/>
      <c r="AGQ4" s="657"/>
      <c r="AGR4" s="657"/>
      <c r="AGS4" s="657"/>
      <c r="AGT4" s="657"/>
      <c r="AGU4" s="657"/>
      <c r="AGV4" s="657"/>
      <c r="AGW4" s="657"/>
      <c r="AGX4" s="657"/>
      <c r="AGY4" s="657"/>
      <c r="AGZ4" s="657"/>
      <c r="AHA4" s="657"/>
      <c r="AHB4" s="657"/>
      <c r="AHC4" s="657"/>
      <c r="AHD4" s="657"/>
      <c r="AHE4" s="657"/>
      <c r="AHF4" s="657"/>
      <c r="AHG4" s="657"/>
      <c r="AHH4" s="657"/>
      <c r="AHI4" s="657"/>
      <c r="AHJ4" s="657"/>
      <c r="AHK4" s="657"/>
      <c r="AHL4" s="657"/>
      <c r="AHM4" s="657"/>
      <c r="AHN4" s="657"/>
      <c r="AHO4" s="657"/>
      <c r="AHP4" s="657"/>
      <c r="AHQ4" s="657"/>
      <c r="AHR4" s="657"/>
      <c r="AHS4" s="657"/>
      <c r="AHT4" s="657"/>
      <c r="AHU4" s="657"/>
      <c r="AHV4" s="657"/>
      <c r="AHW4" s="657"/>
      <c r="AHX4" s="657"/>
      <c r="AHY4" s="657"/>
      <c r="AHZ4" s="657"/>
      <c r="AIA4" s="657"/>
      <c r="AIB4" s="657"/>
      <c r="AIC4" s="657"/>
      <c r="AID4" s="657"/>
      <c r="AIE4" s="657"/>
      <c r="AIF4" s="657"/>
      <c r="AIG4" s="657"/>
      <c r="AIH4" s="657"/>
      <c r="AII4" s="657"/>
      <c r="AIJ4" s="657"/>
      <c r="AIK4" s="657"/>
      <c r="AIL4" s="657"/>
      <c r="AIM4" s="657"/>
      <c r="AIN4" s="657"/>
      <c r="AIO4" s="657"/>
      <c r="AIP4" s="657"/>
      <c r="AIQ4" s="657"/>
      <c r="AIR4" s="657"/>
      <c r="AIS4" s="657"/>
      <c r="AIT4" s="657"/>
      <c r="AIU4" s="657"/>
      <c r="AIV4" s="657"/>
      <c r="AIW4" s="657"/>
      <c r="AIX4" s="657"/>
      <c r="AIY4" s="657"/>
      <c r="AIZ4" s="657"/>
      <c r="AJA4" s="657"/>
      <c r="AJB4" s="657"/>
      <c r="AJC4" s="657"/>
      <c r="AJD4" s="657"/>
      <c r="AJE4" s="657"/>
      <c r="AJF4" s="657"/>
      <c r="AJG4" s="657"/>
      <c r="AJH4" s="657"/>
      <c r="AJI4" s="657"/>
      <c r="AJJ4" s="657"/>
      <c r="AJK4" s="657"/>
      <c r="AJL4" s="657"/>
      <c r="AJM4" s="657"/>
      <c r="AJN4" s="657"/>
      <c r="AJO4" s="657"/>
      <c r="AJP4" s="657"/>
      <c r="AJQ4" s="657"/>
      <c r="AJR4" s="657"/>
      <c r="AJS4" s="657"/>
      <c r="AJT4" s="657"/>
      <c r="AJU4" s="657"/>
      <c r="AJV4" s="657"/>
      <c r="AJW4" s="657"/>
      <c r="AJX4" s="657"/>
      <c r="AJY4" s="657"/>
      <c r="AJZ4" s="657"/>
      <c r="AKA4" s="657"/>
      <c r="AKB4" s="657"/>
      <c r="AKC4" s="657"/>
      <c r="AKD4" s="657"/>
      <c r="AKE4" s="657"/>
      <c r="AKF4" s="657"/>
      <c r="AKG4" s="657"/>
      <c r="AKH4" s="657"/>
      <c r="AKI4" s="657"/>
      <c r="AKJ4" s="657"/>
      <c r="AKK4" s="657"/>
      <c r="AKL4" s="657"/>
      <c r="AKM4" s="657"/>
      <c r="AKN4" s="657"/>
      <c r="AKO4" s="657"/>
      <c r="AKP4" s="657"/>
      <c r="AKQ4" s="657"/>
      <c r="AKR4" s="657"/>
      <c r="AKS4" s="657"/>
      <c r="AKT4" s="657"/>
      <c r="AKU4" s="657"/>
      <c r="AKV4" s="657"/>
      <c r="AKW4" s="657"/>
      <c r="AKX4" s="657"/>
      <c r="AKY4" s="657"/>
      <c r="AKZ4" s="657"/>
      <c r="ALA4" s="657"/>
      <c r="ALB4" s="657"/>
      <c r="ALC4" s="657"/>
      <c r="ALD4" s="657"/>
      <c r="ALE4" s="657"/>
      <c r="ALF4" s="657"/>
      <c r="ALG4" s="657"/>
      <c r="ALH4" s="657"/>
      <c r="ALI4" s="657"/>
      <c r="ALJ4" s="657"/>
      <c r="ALK4" s="657"/>
      <c r="ALL4" s="657"/>
      <c r="ALM4" s="657"/>
      <c r="ALN4" s="657"/>
      <c r="ALO4" s="657"/>
      <c r="ALP4" s="657"/>
      <c r="ALQ4" s="657"/>
      <c r="ALR4" s="657"/>
      <c r="ALS4" s="657"/>
      <c r="ALT4" s="657"/>
      <c r="ALU4" s="657"/>
      <c r="ALV4" s="657"/>
      <c r="ALW4" s="657"/>
      <c r="ALX4" s="657"/>
      <c r="ALY4" s="657"/>
      <c r="ALZ4" s="657"/>
      <c r="AMA4" s="657"/>
      <c r="AMB4" s="657"/>
      <c r="AMC4" s="657"/>
      <c r="AMD4" s="657"/>
      <c r="AME4" s="657"/>
      <c r="AMF4" s="657"/>
      <c r="AMG4" s="657"/>
      <c r="AMH4" s="657"/>
      <c r="AMI4" s="657"/>
      <c r="AMJ4" s="657"/>
      <c r="AMK4" s="657"/>
      <c r="AML4" s="657"/>
      <c r="AMM4" s="657"/>
      <c r="AMN4" s="657"/>
      <c r="AMO4" s="657"/>
      <c r="AMP4" s="657"/>
      <c r="AMQ4" s="657"/>
      <c r="AMR4" s="657"/>
      <c r="AMS4" s="657"/>
      <c r="AMT4" s="657"/>
      <c r="AMU4" s="657"/>
      <c r="AMV4" s="657"/>
      <c r="AMW4" s="657"/>
      <c r="AMX4" s="657"/>
      <c r="AMY4" s="657"/>
      <c r="AMZ4" s="657"/>
      <c r="ANA4" s="657"/>
      <c r="ANB4" s="657"/>
      <c r="ANC4" s="657"/>
      <c r="AND4" s="657"/>
      <c r="ANE4" s="657"/>
      <c r="ANF4" s="657"/>
      <c r="ANG4" s="657"/>
      <c r="ANH4" s="657"/>
      <c r="ANI4" s="657"/>
      <c r="ANJ4" s="657"/>
      <c r="ANK4" s="657"/>
      <c r="ANL4" s="657"/>
      <c r="ANM4" s="657"/>
      <c r="ANN4" s="657"/>
      <c r="ANO4" s="657"/>
      <c r="ANP4" s="657"/>
      <c r="ANQ4" s="657"/>
      <c r="ANR4" s="657"/>
      <c r="ANS4" s="657"/>
      <c r="ANT4" s="657"/>
      <c r="ANU4" s="657"/>
      <c r="ANV4" s="657"/>
      <c r="ANW4" s="657"/>
      <c r="ANX4" s="657"/>
      <c r="ANY4" s="657"/>
      <c r="ANZ4" s="657"/>
      <c r="AOA4" s="657"/>
      <c r="AOB4" s="657"/>
      <c r="AOC4" s="657"/>
      <c r="AOD4" s="657"/>
      <c r="AOE4" s="657"/>
      <c r="AOF4" s="657"/>
      <c r="AOG4" s="657"/>
      <c r="AOH4" s="657"/>
      <c r="AOI4" s="657"/>
      <c r="AOJ4" s="657"/>
      <c r="AOK4" s="657"/>
      <c r="AOL4" s="657"/>
      <c r="AOM4" s="657"/>
      <c r="AON4" s="657"/>
      <c r="AOO4" s="657"/>
      <c r="AOP4" s="657"/>
      <c r="AOQ4" s="657"/>
      <c r="AOR4" s="657"/>
      <c r="AOS4" s="657"/>
      <c r="AOT4" s="657"/>
      <c r="AOU4" s="657"/>
      <c r="AOV4" s="657"/>
      <c r="AOW4" s="657"/>
      <c r="AOX4" s="657"/>
      <c r="AOY4" s="657"/>
      <c r="AOZ4" s="657"/>
      <c r="APA4" s="657"/>
      <c r="APB4" s="657"/>
      <c r="APC4" s="657"/>
      <c r="APD4" s="657"/>
      <c r="APE4" s="657"/>
      <c r="APF4" s="657"/>
      <c r="APG4" s="657"/>
      <c r="APH4" s="657"/>
      <c r="API4" s="657"/>
      <c r="APJ4" s="657"/>
      <c r="APK4" s="657"/>
      <c r="APL4" s="657"/>
      <c r="APM4" s="657"/>
      <c r="APN4" s="657"/>
      <c r="APO4" s="657"/>
      <c r="APP4" s="657"/>
      <c r="APQ4" s="657"/>
      <c r="APR4" s="657"/>
      <c r="APS4" s="657"/>
      <c r="APT4" s="657"/>
      <c r="APU4" s="657"/>
      <c r="APV4" s="657"/>
      <c r="APW4" s="657"/>
      <c r="APX4" s="657"/>
      <c r="APY4" s="657"/>
      <c r="APZ4" s="657"/>
      <c r="AQA4" s="657"/>
      <c r="AQB4" s="657"/>
      <c r="AQC4" s="657"/>
      <c r="AQD4" s="657"/>
      <c r="AQE4" s="657"/>
      <c r="AQF4" s="657"/>
      <c r="AQG4" s="657"/>
      <c r="AQH4" s="657"/>
      <c r="AQI4" s="657"/>
      <c r="AQJ4" s="657"/>
      <c r="AQK4" s="657"/>
      <c r="AQL4" s="657"/>
      <c r="AQM4" s="657"/>
      <c r="AQN4" s="657"/>
      <c r="AQO4" s="657"/>
      <c r="AQP4" s="657"/>
      <c r="AQQ4" s="657"/>
      <c r="AQR4" s="657"/>
      <c r="AQS4" s="657"/>
      <c r="AQT4" s="657"/>
      <c r="AQU4" s="657"/>
      <c r="AQV4" s="657"/>
      <c r="AQW4" s="657"/>
      <c r="AQX4" s="657"/>
      <c r="AQY4" s="657"/>
      <c r="AQZ4" s="657"/>
      <c r="ARA4" s="657"/>
      <c r="ARB4" s="657"/>
      <c r="ARC4" s="657"/>
      <c r="ARD4" s="657"/>
      <c r="ARE4" s="657"/>
      <c r="ARF4" s="657"/>
      <c r="ARG4" s="657"/>
      <c r="ARH4" s="657"/>
      <c r="ARI4" s="657"/>
      <c r="ARJ4" s="657"/>
      <c r="ARK4" s="657"/>
      <c r="ARL4" s="657"/>
      <c r="ARM4" s="657"/>
      <c r="ARN4" s="657"/>
      <c r="ARO4" s="657"/>
      <c r="ARP4" s="657"/>
      <c r="ARQ4" s="657"/>
      <c r="ARR4" s="657"/>
      <c r="ARS4" s="657"/>
      <c r="ART4" s="657"/>
      <c r="ARU4" s="657"/>
      <c r="ARV4" s="657"/>
      <c r="ARW4" s="657"/>
      <c r="ARX4" s="657"/>
      <c r="ARY4" s="657"/>
      <c r="ARZ4" s="657"/>
      <c r="ASA4" s="657"/>
      <c r="ASB4" s="657"/>
      <c r="ASC4" s="657"/>
      <c r="ASD4" s="657"/>
      <c r="ASE4" s="657"/>
      <c r="ASF4" s="657"/>
      <c r="ASG4" s="657"/>
      <c r="ASH4" s="657"/>
      <c r="ASI4" s="657"/>
      <c r="ASJ4" s="657"/>
      <c r="ASK4" s="657"/>
      <c r="ASL4" s="657"/>
      <c r="ASM4" s="657"/>
      <c r="ASN4" s="657"/>
      <c r="ASO4" s="657"/>
      <c r="ASP4" s="657"/>
      <c r="ASQ4" s="657"/>
      <c r="ASR4" s="657"/>
      <c r="ASS4" s="657"/>
      <c r="AST4" s="657"/>
      <c r="ASU4" s="657"/>
      <c r="ASV4" s="657"/>
      <c r="ASW4" s="657"/>
      <c r="ASX4" s="657"/>
      <c r="ASY4" s="657"/>
      <c r="ASZ4" s="657"/>
      <c r="ATA4" s="657"/>
      <c r="ATB4" s="657"/>
      <c r="ATC4" s="657"/>
      <c r="ATD4" s="657"/>
      <c r="ATE4" s="657"/>
      <c r="ATF4" s="657"/>
      <c r="ATG4" s="657"/>
      <c r="ATH4" s="657"/>
      <c r="ATI4" s="657"/>
      <c r="ATJ4" s="657"/>
      <c r="ATK4" s="657"/>
      <c r="ATL4" s="657"/>
      <c r="ATM4" s="657"/>
      <c r="ATN4" s="657"/>
      <c r="ATO4" s="657"/>
      <c r="ATP4" s="657"/>
      <c r="ATQ4" s="657"/>
      <c r="ATR4" s="657"/>
      <c r="ATS4" s="657"/>
      <c r="ATT4" s="657"/>
      <c r="ATU4" s="657"/>
      <c r="ATV4" s="657"/>
      <c r="ATW4" s="657"/>
      <c r="ATX4" s="657"/>
      <c r="ATY4" s="657"/>
      <c r="ATZ4" s="657"/>
      <c r="AUA4" s="657"/>
      <c r="AUB4" s="657"/>
      <c r="AUC4" s="657"/>
      <c r="AUD4" s="657"/>
      <c r="AUE4" s="657"/>
      <c r="AUF4" s="657"/>
      <c r="AUG4" s="657"/>
      <c r="AUH4" s="657"/>
      <c r="AUI4" s="657"/>
      <c r="AUJ4" s="657"/>
      <c r="AUK4" s="657"/>
      <c r="AUL4" s="657"/>
      <c r="AUM4" s="657"/>
      <c r="AUN4" s="657"/>
      <c r="AUO4" s="657"/>
      <c r="AUP4" s="657"/>
      <c r="AUQ4" s="657"/>
      <c r="AUR4" s="657"/>
      <c r="AUS4" s="657"/>
      <c r="AUT4" s="657"/>
      <c r="AUU4" s="657"/>
      <c r="AUV4" s="657"/>
      <c r="AUW4" s="657"/>
      <c r="AUX4" s="657"/>
      <c r="AUY4" s="657"/>
      <c r="AUZ4" s="657"/>
      <c r="AVA4" s="657"/>
      <c r="AVB4" s="657"/>
      <c r="AVC4" s="657"/>
      <c r="AVD4" s="657"/>
      <c r="AVE4" s="657"/>
      <c r="AVF4" s="657"/>
      <c r="AVG4" s="657"/>
      <c r="AVH4" s="657"/>
      <c r="AVI4" s="657"/>
      <c r="AVJ4" s="657"/>
      <c r="AVK4" s="657"/>
      <c r="AVL4" s="657"/>
      <c r="AVM4" s="657"/>
      <c r="AVN4" s="657"/>
      <c r="AVO4" s="657"/>
      <c r="AVP4" s="657"/>
      <c r="AVQ4" s="657"/>
      <c r="AVR4" s="657"/>
      <c r="AVS4" s="657"/>
      <c r="AVT4" s="657"/>
      <c r="AVU4" s="657"/>
      <c r="AVV4" s="657"/>
      <c r="AVW4" s="657"/>
      <c r="AVX4" s="657"/>
      <c r="AVY4" s="657"/>
      <c r="AVZ4" s="657"/>
      <c r="AWA4" s="657"/>
      <c r="AWB4" s="657"/>
      <c r="AWC4" s="657"/>
      <c r="AWD4" s="657"/>
      <c r="AWE4" s="657"/>
      <c r="AWF4" s="657"/>
      <c r="AWG4" s="657"/>
      <c r="AWH4" s="657"/>
      <c r="AWI4" s="657"/>
      <c r="AWJ4" s="657"/>
      <c r="AWK4" s="657"/>
      <c r="AWL4" s="657"/>
      <c r="AWM4" s="657"/>
      <c r="AWN4" s="657"/>
      <c r="AWO4" s="657"/>
      <c r="AWP4" s="657"/>
      <c r="AWQ4" s="657"/>
      <c r="AWR4" s="657"/>
      <c r="AWS4" s="657"/>
      <c r="AWT4" s="657"/>
      <c r="AWU4" s="657"/>
      <c r="AWV4" s="657"/>
      <c r="AWW4" s="657"/>
      <c r="AWX4" s="657"/>
      <c r="AWY4" s="657"/>
      <c r="AWZ4" s="657"/>
      <c r="AXA4" s="657"/>
      <c r="AXB4" s="657"/>
      <c r="AXC4" s="657"/>
      <c r="AXD4" s="657"/>
      <c r="AXE4" s="657"/>
      <c r="AXF4" s="657"/>
      <c r="AXG4" s="657"/>
      <c r="AXH4" s="657"/>
      <c r="AXI4" s="657"/>
      <c r="AXJ4" s="657"/>
      <c r="AXK4" s="657"/>
      <c r="AXL4" s="657"/>
      <c r="AXM4" s="657"/>
      <c r="AXN4" s="657"/>
      <c r="AXO4" s="657"/>
      <c r="AXP4" s="657"/>
      <c r="AXQ4" s="657"/>
      <c r="AXR4" s="657"/>
      <c r="AXS4" s="657"/>
      <c r="AXT4" s="657"/>
      <c r="AXU4" s="657"/>
      <c r="AXV4" s="657"/>
      <c r="AXW4" s="657"/>
      <c r="AXX4" s="657"/>
      <c r="AXY4" s="657"/>
      <c r="AXZ4" s="657"/>
      <c r="AYA4" s="657"/>
      <c r="AYB4" s="657"/>
      <c r="AYC4" s="657"/>
      <c r="AYD4" s="657"/>
      <c r="AYE4" s="657"/>
      <c r="AYF4" s="657"/>
      <c r="AYG4" s="657"/>
      <c r="AYH4" s="657"/>
      <c r="AYI4" s="657"/>
      <c r="AYJ4" s="657"/>
      <c r="AYK4" s="657"/>
      <c r="AYL4" s="657"/>
      <c r="AYM4" s="657"/>
      <c r="AYN4" s="657"/>
      <c r="AYO4" s="657"/>
      <c r="AYP4" s="657"/>
      <c r="AYQ4" s="657"/>
      <c r="AYR4" s="657"/>
      <c r="AYS4" s="657"/>
      <c r="AYT4" s="657"/>
      <c r="AYU4" s="657"/>
      <c r="AYV4" s="657"/>
      <c r="AYW4" s="657"/>
      <c r="AYX4" s="657"/>
      <c r="AYY4" s="657"/>
      <c r="AYZ4" s="657"/>
      <c r="AZA4" s="657"/>
      <c r="AZB4" s="657"/>
      <c r="AZC4" s="657"/>
      <c r="AZD4" s="657"/>
      <c r="AZE4" s="657"/>
      <c r="AZF4" s="657"/>
      <c r="AZG4" s="657"/>
      <c r="AZH4" s="657"/>
      <c r="AZI4" s="657"/>
      <c r="AZJ4" s="657"/>
      <c r="AZK4" s="657"/>
      <c r="AZL4" s="657"/>
      <c r="AZM4" s="657"/>
      <c r="AZN4" s="657"/>
      <c r="AZO4" s="657"/>
      <c r="AZP4" s="657"/>
      <c r="AZQ4" s="657"/>
      <c r="AZR4" s="657"/>
      <c r="AZS4" s="657"/>
      <c r="AZT4" s="657"/>
      <c r="AZU4" s="657"/>
      <c r="AZV4" s="657"/>
      <c r="AZW4" s="657"/>
      <c r="AZX4" s="657"/>
      <c r="AZY4" s="657"/>
      <c r="AZZ4" s="657"/>
      <c r="BAA4" s="657"/>
      <c r="BAB4" s="657"/>
      <c r="BAC4" s="657"/>
      <c r="BAD4" s="657"/>
      <c r="BAE4" s="657"/>
      <c r="BAF4" s="657"/>
      <c r="BAG4" s="657"/>
      <c r="BAH4" s="657"/>
      <c r="BAI4" s="657"/>
      <c r="BAJ4" s="657"/>
      <c r="BAK4" s="657"/>
      <c r="BAL4" s="657"/>
      <c r="BAM4" s="657"/>
      <c r="BAN4" s="657"/>
      <c r="BAO4" s="657"/>
      <c r="BAP4" s="657"/>
      <c r="BAQ4" s="657"/>
      <c r="BAR4" s="657"/>
      <c r="BAS4" s="657"/>
      <c r="BAT4" s="657"/>
      <c r="BAU4" s="657"/>
      <c r="BAV4" s="657"/>
      <c r="BAW4" s="657"/>
      <c r="BAX4" s="657"/>
      <c r="BAY4" s="657"/>
      <c r="BAZ4" s="657"/>
      <c r="BBA4" s="657"/>
      <c r="BBB4" s="657"/>
      <c r="BBC4" s="657"/>
      <c r="BBD4" s="657"/>
      <c r="BBE4" s="657"/>
      <c r="BBF4" s="657"/>
      <c r="BBG4" s="657"/>
      <c r="BBH4" s="657"/>
      <c r="BBI4" s="657"/>
      <c r="BBJ4" s="657"/>
      <c r="BBK4" s="657"/>
      <c r="BBL4" s="657"/>
      <c r="BBM4" s="657"/>
      <c r="BBN4" s="657"/>
      <c r="BBO4" s="657"/>
      <c r="BBP4" s="657"/>
      <c r="BBQ4" s="657"/>
      <c r="BBR4" s="657"/>
      <c r="BBS4" s="657"/>
      <c r="BBT4" s="657"/>
      <c r="BBU4" s="657"/>
      <c r="BBV4" s="657"/>
      <c r="BBW4" s="657"/>
      <c r="BBX4" s="657"/>
      <c r="BBY4" s="657"/>
      <c r="BBZ4" s="657"/>
      <c r="BCA4" s="657"/>
      <c r="BCB4" s="657"/>
      <c r="BCC4" s="657"/>
      <c r="BCD4" s="657"/>
      <c r="BCE4" s="657"/>
      <c r="BCF4" s="657"/>
      <c r="BCG4" s="657"/>
      <c r="BCH4" s="657"/>
      <c r="BCI4" s="657"/>
      <c r="BCJ4" s="657"/>
      <c r="BCK4" s="657"/>
      <c r="BCL4" s="657"/>
      <c r="BCM4" s="657"/>
      <c r="BCN4" s="657"/>
      <c r="BCO4" s="657"/>
      <c r="BCP4" s="657"/>
      <c r="BCQ4" s="657"/>
      <c r="BCR4" s="657"/>
      <c r="BCS4" s="657"/>
      <c r="BCT4" s="657"/>
      <c r="BCU4" s="657"/>
      <c r="BCV4" s="657"/>
      <c r="BCW4" s="657"/>
      <c r="BCX4" s="657"/>
      <c r="BCY4" s="657"/>
      <c r="BCZ4" s="657"/>
      <c r="BDA4" s="657"/>
      <c r="BDB4" s="657"/>
      <c r="BDC4" s="657"/>
      <c r="BDD4" s="657"/>
      <c r="BDE4" s="657"/>
      <c r="BDF4" s="657"/>
      <c r="BDG4" s="657"/>
      <c r="BDH4" s="657"/>
      <c r="BDI4" s="657"/>
      <c r="BDJ4" s="657"/>
      <c r="BDK4" s="657"/>
      <c r="BDL4" s="657"/>
      <c r="BDM4" s="657"/>
      <c r="BDN4" s="657"/>
      <c r="BDO4" s="657"/>
      <c r="BDP4" s="657"/>
      <c r="BDQ4" s="657"/>
      <c r="BDR4" s="657"/>
      <c r="BDS4" s="657"/>
      <c r="BDT4" s="657"/>
      <c r="BDU4" s="657"/>
      <c r="BDV4" s="657"/>
      <c r="BDW4" s="657"/>
      <c r="BDX4" s="657"/>
      <c r="BDY4" s="657"/>
      <c r="BDZ4" s="657"/>
      <c r="BEA4" s="657"/>
      <c r="BEB4" s="657"/>
      <c r="BEC4" s="657"/>
      <c r="BED4" s="657"/>
      <c r="BEE4" s="657"/>
      <c r="BEF4" s="657"/>
      <c r="BEG4" s="657"/>
      <c r="BEH4" s="657"/>
      <c r="BEI4" s="657"/>
      <c r="BEJ4" s="657"/>
      <c r="BEK4" s="657"/>
      <c r="BEL4" s="657"/>
      <c r="BEM4" s="657"/>
      <c r="BEN4" s="657"/>
      <c r="BEO4" s="657"/>
      <c r="BEP4" s="657"/>
      <c r="BEQ4" s="657"/>
      <c r="BER4" s="657"/>
      <c r="BES4" s="657"/>
      <c r="BET4" s="657"/>
      <c r="BEU4" s="657"/>
      <c r="BEV4" s="657"/>
      <c r="BEW4" s="657"/>
      <c r="BEX4" s="657"/>
      <c r="BEY4" s="657"/>
      <c r="BEZ4" s="657"/>
      <c r="BFA4" s="657"/>
      <c r="BFB4" s="657"/>
      <c r="BFC4" s="657"/>
      <c r="BFD4" s="657"/>
      <c r="BFE4" s="657"/>
      <c r="BFF4" s="657"/>
      <c r="BFG4" s="657"/>
      <c r="BFH4" s="657"/>
      <c r="BFI4" s="657"/>
      <c r="BFJ4" s="657"/>
      <c r="BFK4" s="657"/>
      <c r="BFL4" s="657"/>
      <c r="BFM4" s="657"/>
      <c r="BFN4" s="657"/>
      <c r="BFO4" s="657"/>
      <c r="BFP4" s="657"/>
      <c r="BFQ4" s="657"/>
      <c r="BFR4" s="657"/>
      <c r="BFS4" s="657"/>
      <c r="BFT4" s="657"/>
      <c r="BFU4" s="657"/>
      <c r="BFV4" s="657"/>
      <c r="BFW4" s="657"/>
      <c r="BFX4" s="657"/>
      <c r="BFY4" s="657"/>
      <c r="BFZ4" s="657"/>
      <c r="BGA4" s="657"/>
      <c r="BGB4" s="657"/>
      <c r="BGC4" s="657"/>
      <c r="BGD4" s="657"/>
      <c r="BGE4" s="657"/>
      <c r="BGF4" s="657"/>
      <c r="BGG4" s="657"/>
      <c r="BGH4" s="657"/>
      <c r="BGI4" s="657"/>
      <c r="BGJ4" s="657"/>
      <c r="BGK4" s="657"/>
      <c r="BGL4" s="657"/>
      <c r="BGM4" s="657"/>
      <c r="BGN4" s="657"/>
      <c r="BGO4" s="657"/>
      <c r="BGP4" s="657"/>
      <c r="BGQ4" s="657"/>
      <c r="BGR4" s="657"/>
      <c r="BGS4" s="657"/>
      <c r="BGT4" s="657"/>
      <c r="BGU4" s="657"/>
      <c r="BGV4" s="657"/>
      <c r="BGW4" s="657"/>
      <c r="BGX4" s="657"/>
      <c r="BGY4" s="657"/>
      <c r="BGZ4" s="657"/>
      <c r="BHA4" s="657"/>
      <c r="BHB4" s="657"/>
      <c r="BHC4" s="657"/>
      <c r="BHD4" s="657"/>
      <c r="BHE4" s="657"/>
      <c r="BHF4" s="657"/>
      <c r="BHG4" s="657"/>
      <c r="BHH4" s="657"/>
      <c r="BHI4" s="657"/>
      <c r="BHJ4" s="657"/>
      <c r="BHK4" s="657"/>
      <c r="BHL4" s="657"/>
      <c r="BHM4" s="657"/>
      <c r="BHN4" s="657"/>
      <c r="BHO4" s="657"/>
      <c r="BHP4" s="657"/>
      <c r="BHQ4" s="657"/>
      <c r="BHR4" s="657"/>
      <c r="BHS4" s="657"/>
      <c r="BHT4" s="657"/>
      <c r="BHU4" s="657"/>
      <c r="BHV4" s="657"/>
      <c r="BHW4" s="657"/>
      <c r="BHX4" s="657"/>
      <c r="BHY4" s="657"/>
      <c r="BHZ4" s="657"/>
      <c r="BIA4" s="657"/>
      <c r="BIB4" s="657"/>
      <c r="BIC4" s="657"/>
      <c r="BID4" s="657"/>
      <c r="BIE4" s="657"/>
      <c r="BIF4" s="657"/>
      <c r="BIG4" s="657"/>
      <c r="BIH4" s="657"/>
      <c r="BII4" s="657"/>
      <c r="BIJ4" s="657"/>
      <c r="BIK4" s="657"/>
      <c r="BIL4" s="657"/>
      <c r="BIM4" s="657"/>
      <c r="BIN4" s="657"/>
      <c r="BIO4" s="657"/>
      <c r="BIP4" s="657"/>
      <c r="BIQ4" s="657"/>
      <c r="BIR4" s="657"/>
      <c r="BIS4" s="657"/>
      <c r="BIT4" s="657"/>
      <c r="BIU4" s="657"/>
      <c r="BIV4" s="657"/>
      <c r="BIW4" s="657"/>
      <c r="BIX4" s="657"/>
      <c r="BIY4" s="657"/>
      <c r="BIZ4" s="657"/>
      <c r="BJA4" s="657"/>
      <c r="BJB4" s="657"/>
      <c r="BJC4" s="657"/>
      <c r="BJD4" s="657"/>
      <c r="BJE4" s="657"/>
      <c r="BJF4" s="657"/>
      <c r="BJG4" s="657"/>
      <c r="BJH4" s="657"/>
      <c r="BJI4" s="657"/>
      <c r="BJJ4" s="657"/>
      <c r="BJK4" s="657"/>
      <c r="BJL4" s="657"/>
      <c r="BJM4" s="657"/>
      <c r="BJN4" s="657"/>
      <c r="BJO4" s="657"/>
      <c r="BJP4" s="657"/>
      <c r="BJQ4" s="657"/>
      <c r="BJR4" s="657"/>
      <c r="BJS4" s="657"/>
      <c r="BJT4" s="657"/>
      <c r="BJU4" s="657"/>
      <c r="BJV4" s="657"/>
      <c r="BJW4" s="657"/>
      <c r="BJX4" s="657"/>
      <c r="BJY4" s="657"/>
      <c r="BJZ4" s="657"/>
      <c r="BKA4" s="657"/>
      <c r="BKB4" s="657"/>
      <c r="BKC4" s="657"/>
      <c r="BKD4" s="657"/>
      <c r="BKE4" s="657"/>
      <c r="BKF4" s="657"/>
      <c r="BKG4" s="657"/>
      <c r="BKH4" s="657"/>
      <c r="BKI4" s="657"/>
      <c r="BKJ4" s="657"/>
      <c r="BKK4" s="657"/>
      <c r="BKL4" s="657"/>
      <c r="BKM4" s="657"/>
      <c r="BKN4" s="657"/>
      <c r="BKO4" s="657"/>
      <c r="BKP4" s="657"/>
      <c r="BKQ4" s="657"/>
      <c r="BKR4" s="657"/>
      <c r="BKS4" s="657"/>
      <c r="BKT4" s="657"/>
      <c r="BKU4" s="657"/>
      <c r="BKV4" s="657"/>
      <c r="BKW4" s="657"/>
      <c r="BKX4" s="657"/>
      <c r="BKY4" s="657"/>
      <c r="BKZ4" s="657"/>
      <c r="BLA4" s="657"/>
      <c r="BLB4" s="657"/>
      <c r="BLC4" s="657"/>
      <c r="BLD4" s="657"/>
      <c r="BLE4" s="657"/>
      <c r="BLF4" s="657"/>
      <c r="BLG4" s="657"/>
      <c r="BLH4" s="657"/>
      <c r="BLI4" s="657"/>
      <c r="BLJ4" s="657"/>
      <c r="BLK4" s="657"/>
      <c r="BLL4" s="657"/>
      <c r="BLM4" s="657"/>
      <c r="BLN4" s="657"/>
      <c r="BLO4" s="657"/>
      <c r="BLP4" s="657"/>
      <c r="BLQ4" s="657"/>
      <c r="BLR4" s="657"/>
      <c r="BLS4" s="657"/>
      <c r="BLT4" s="657"/>
      <c r="BLU4" s="657"/>
      <c r="BLV4" s="657"/>
      <c r="BLW4" s="657"/>
      <c r="BLX4" s="657"/>
      <c r="BLY4" s="657"/>
      <c r="BLZ4" s="657"/>
      <c r="BMA4" s="657"/>
      <c r="BMB4" s="657"/>
      <c r="BMC4" s="657"/>
      <c r="BMD4" s="657"/>
      <c r="BME4" s="657"/>
      <c r="BMF4" s="657"/>
      <c r="BMG4" s="657"/>
      <c r="BMH4" s="657"/>
      <c r="BMI4" s="657"/>
      <c r="BMJ4" s="657"/>
      <c r="BMK4" s="657"/>
      <c r="BML4" s="657"/>
      <c r="BMM4" s="657"/>
      <c r="BMN4" s="657"/>
      <c r="BMO4" s="657"/>
      <c r="BMP4" s="657"/>
      <c r="BMQ4" s="657"/>
      <c r="BMR4" s="657"/>
      <c r="BMS4" s="657"/>
      <c r="BMT4" s="657"/>
      <c r="BMU4" s="657"/>
      <c r="BMV4" s="657"/>
      <c r="BMW4" s="657"/>
      <c r="BMX4" s="657"/>
      <c r="BMY4" s="657"/>
      <c r="BMZ4" s="657"/>
      <c r="BNA4" s="657"/>
      <c r="BNB4" s="657"/>
      <c r="BNC4" s="657"/>
      <c r="BND4" s="657"/>
      <c r="BNE4" s="657"/>
      <c r="BNF4" s="657"/>
      <c r="BNG4" s="657"/>
      <c r="BNH4" s="657"/>
      <c r="BNI4" s="657"/>
      <c r="BNJ4" s="657"/>
      <c r="BNK4" s="657"/>
      <c r="BNL4" s="657"/>
      <c r="BNM4" s="657"/>
      <c r="BNN4" s="657"/>
      <c r="BNO4" s="657"/>
      <c r="BNP4" s="657"/>
      <c r="BNQ4" s="657"/>
      <c r="BNR4" s="657"/>
      <c r="BNS4" s="657"/>
      <c r="BNT4" s="657"/>
      <c r="BNU4" s="657"/>
      <c r="BNV4" s="657"/>
      <c r="BNW4" s="657"/>
      <c r="BNX4" s="657"/>
      <c r="BNY4" s="657"/>
      <c r="BNZ4" s="657"/>
      <c r="BOA4" s="657"/>
      <c r="BOB4" s="657"/>
      <c r="BOC4" s="657"/>
      <c r="BOD4" s="657"/>
      <c r="BOE4" s="657"/>
      <c r="BOF4" s="657"/>
      <c r="BOG4" s="657"/>
      <c r="BOH4" s="657"/>
      <c r="BOI4" s="657"/>
      <c r="BOJ4" s="657"/>
      <c r="BOK4" s="657"/>
      <c r="BOL4" s="657"/>
      <c r="BOM4" s="657"/>
      <c r="BON4" s="657"/>
      <c r="BOO4" s="657"/>
      <c r="BOP4" s="657"/>
      <c r="BOQ4" s="657"/>
      <c r="BOR4" s="657"/>
      <c r="BOS4" s="657"/>
      <c r="BOT4" s="657"/>
      <c r="BOU4" s="657"/>
      <c r="BOV4" s="657"/>
      <c r="BOW4" s="657"/>
      <c r="BOX4" s="657"/>
      <c r="BOY4" s="657"/>
      <c r="BOZ4" s="657"/>
      <c r="BPA4" s="657"/>
      <c r="BPB4" s="657"/>
      <c r="BPC4" s="657"/>
      <c r="BPD4" s="657"/>
      <c r="BPE4" s="657"/>
      <c r="BPF4" s="657"/>
      <c r="BPG4" s="657"/>
      <c r="BPH4" s="657"/>
      <c r="BPI4" s="657"/>
      <c r="BPJ4" s="657"/>
      <c r="BPK4" s="657"/>
      <c r="BPL4" s="657"/>
      <c r="BPM4" s="657"/>
      <c r="BPN4" s="657"/>
      <c r="BPO4" s="657"/>
      <c r="BPP4" s="657"/>
      <c r="BPQ4" s="657"/>
      <c r="BPR4" s="657"/>
      <c r="BPS4" s="657"/>
      <c r="BPT4" s="657"/>
      <c r="BPU4" s="657"/>
      <c r="BPV4" s="657"/>
      <c r="BPW4" s="657"/>
      <c r="BPX4" s="657"/>
      <c r="BPY4" s="657"/>
      <c r="BPZ4" s="657"/>
      <c r="BQA4" s="657"/>
      <c r="BQB4" s="657"/>
      <c r="BQC4" s="657"/>
      <c r="BQD4" s="657"/>
      <c r="BQE4" s="657"/>
      <c r="BQF4" s="657"/>
      <c r="BQG4" s="657"/>
      <c r="BQH4" s="657"/>
      <c r="BQI4" s="657"/>
      <c r="BQJ4" s="657"/>
      <c r="BQK4" s="657"/>
      <c r="BQL4" s="657"/>
      <c r="BQM4" s="657"/>
      <c r="BQN4" s="657"/>
      <c r="BQO4" s="657"/>
      <c r="BQP4" s="657"/>
      <c r="BQQ4" s="657"/>
      <c r="BQR4" s="657"/>
      <c r="BQS4" s="657"/>
      <c r="BQT4" s="657"/>
      <c r="BQU4" s="657"/>
      <c r="BQV4" s="657"/>
      <c r="BQW4" s="657"/>
      <c r="BQX4" s="657"/>
      <c r="BQY4" s="657"/>
      <c r="BQZ4" s="657"/>
      <c r="BRA4" s="657"/>
      <c r="BRB4" s="657"/>
      <c r="BRC4" s="657"/>
      <c r="BRD4" s="657"/>
      <c r="BRE4" s="657"/>
      <c r="BRF4" s="657"/>
      <c r="BRG4" s="657"/>
      <c r="BRH4" s="657"/>
      <c r="BRI4" s="657"/>
      <c r="BRJ4" s="657"/>
      <c r="BRK4" s="657"/>
      <c r="BRL4" s="657"/>
      <c r="BRM4" s="657"/>
      <c r="BRN4" s="657"/>
      <c r="BRO4" s="657"/>
      <c r="BRP4" s="657"/>
      <c r="BRQ4" s="657"/>
      <c r="BRR4" s="657"/>
      <c r="BRS4" s="657"/>
      <c r="BRT4" s="657"/>
      <c r="BRU4" s="657"/>
      <c r="BRV4" s="657"/>
      <c r="BRW4" s="657"/>
      <c r="BRX4" s="657"/>
      <c r="BRY4" s="657"/>
      <c r="BRZ4" s="657"/>
      <c r="BSA4" s="657"/>
      <c r="BSB4" s="657"/>
      <c r="BSC4" s="657"/>
      <c r="BSD4" s="657"/>
      <c r="BSE4" s="657"/>
      <c r="BSF4" s="657"/>
      <c r="BSG4" s="657"/>
      <c r="BSH4" s="657"/>
      <c r="BSI4" s="657"/>
      <c r="BSJ4" s="657"/>
      <c r="BSK4" s="657"/>
      <c r="BSL4" s="657"/>
      <c r="BSM4" s="657"/>
      <c r="BSN4" s="657"/>
      <c r="BSO4" s="657"/>
      <c r="BSP4" s="657"/>
      <c r="BSQ4" s="657"/>
      <c r="BSR4" s="657"/>
      <c r="BSS4" s="657"/>
      <c r="BST4" s="657"/>
      <c r="BSU4" s="657"/>
      <c r="BSV4" s="657"/>
      <c r="BSW4" s="657"/>
      <c r="BSX4" s="657"/>
      <c r="BSY4" s="657"/>
      <c r="BSZ4" s="657"/>
      <c r="BTA4" s="657"/>
      <c r="BTB4" s="657"/>
      <c r="BTC4" s="657"/>
      <c r="BTD4" s="657"/>
      <c r="BTE4" s="657"/>
      <c r="BTF4" s="657"/>
      <c r="BTG4" s="657"/>
      <c r="BTH4" s="657"/>
      <c r="BTI4" s="657"/>
      <c r="BTJ4" s="657"/>
      <c r="BTK4" s="657"/>
      <c r="BTL4" s="657"/>
      <c r="BTM4" s="657"/>
      <c r="BTN4" s="657"/>
      <c r="BTO4" s="657"/>
      <c r="BTP4" s="657"/>
      <c r="BTQ4" s="657"/>
      <c r="BTR4" s="657"/>
      <c r="BTS4" s="657"/>
      <c r="BTT4" s="657"/>
      <c r="BTU4" s="657"/>
      <c r="BTV4" s="657"/>
      <c r="BTW4" s="657"/>
      <c r="BTX4" s="657"/>
      <c r="BTY4" s="657"/>
      <c r="BTZ4" s="657"/>
      <c r="BUA4" s="657"/>
      <c r="BUB4" s="657"/>
      <c r="BUC4" s="657"/>
      <c r="BUD4" s="657"/>
      <c r="BUE4" s="657"/>
      <c r="BUF4" s="657"/>
      <c r="BUG4" s="657"/>
      <c r="BUH4" s="657"/>
      <c r="BUI4" s="657"/>
      <c r="BUJ4" s="657"/>
      <c r="BUK4" s="657"/>
      <c r="BUL4" s="657"/>
      <c r="BUM4" s="657"/>
      <c r="BUN4" s="657"/>
      <c r="BUO4" s="657"/>
      <c r="BUP4" s="657"/>
      <c r="BUQ4" s="657"/>
      <c r="BUR4" s="657"/>
      <c r="BUS4" s="657"/>
      <c r="BUT4" s="657"/>
      <c r="BUU4" s="657"/>
      <c r="BUV4" s="657"/>
      <c r="BUW4" s="657"/>
      <c r="BUX4" s="657"/>
      <c r="BUY4" s="657"/>
      <c r="BUZ4" s="657"/>
      <c r="BVA4" s="657"/>
      <c r="BVB4" s="657"/>
      <c r="BVC4" s="657"/>
      <c r="BVD4" s="657"/>
      <c r="BVE4" s="657"/>
      <c r="BVF4" s="657"/>
      <c r="BVG4" s="657"/>
      <c r="BVH4" s="657"/>
      <c r="BVI4" s="657"/>
      <c r="BVJ4" s="657"/>
      <c r="BVK4" s="657"/>
      <c r="BVL4" s="657"/>
      <c r="BVM4" s="657"/>
      <c r="BVN4" s="657"/>
      <c r="BVO4" s="657"/>
      <c r="BVP4" s="657"/>
      <c r="BVQ4" s="657"/>
      <c r="BVR4" s="657"/>
      <c r="BVS4" s="657"/>
      <c r="BVT4" s="657"/>
      <c r="BVU4" s="657"/>
      <c r="BVV4" s="657"/>
      <c r="BVW4" s="657"/>
      <c r="BVX4" s="657"/>
      <c r="BVY4" s="657"/>
      <c r="BVZ4" s="657"/>
      <c r="BWA4" s="657"/>
      <c r="BWB4" s="657"/>
      <c r="BWC4" s="657"/>
      <c r="BWD4" s="657"/>
      <c r="BWE4" s="657"/>
      <c r="BWF4" s="657"/>
      <c r="BWG4" s="657"/>
      <c r="BWH4" s="657"/>
      <c r="BWI4" s="657"/>
      <c r="BWJ4" s="657"/>
      <c r="BWK4" s="657"/>
      <c r="BWL4" s="657"/>
      <c r="BWM4" s="657"/>
      <c r="BWN4" s="657"/>
      <c r="BWO4" s="657"/>
      <c r="BWP4" s="657"/>
      <c r="BWQ4" s="657"/>
      <c r="BWR4" s="657"/>
      <c r="BWS4" s="657"/>
      <c r="BWT4" s="657"/>
      <c r="BWU4" s="657"/>
      <c r="BWV4" s="657"/>
      <c r="BWW4" s="657"/>
      <c r="BWX4" s="657"/>
      <c r="BWY4" s="657"/>
      <c r="BWZ4" s="657"/>
      <c r="BXA4" s="657"/>
      <c r="BXB4" s="657"/>
      <c r="BXC4" s="657"/>
      <c r="BXD4" s="657"/>
      <c r="BXE4" s="657"/>
      <c r="BXF4" s="657"/>
      <c r="BXG4" s="657"/>
      <c r="BXH4" s="657"/>
      <c r="BXI4" s="657"/>
      <c r="BXJ4" s="657"/>
      <c r="BXK4" s="657"/>
      <c r="BXL4" s="657"/>
      <c r="BXM4" s="657"/>
      <c r="BXN4" s="657"/>
      <c r="BXO4" s="657"/>
      <c r="BXP4" s="657"/>
      <c r="BXQ4" s="657"/>
      <c r="BXR4" s="657"/>
      <c r="BXS4" s="657"/>
      <c r="BXT4" s="657"/>
      <c r="BXU4" s="657"/>
      <c r="BXV4" s="657"/>
      <c r="BXW4" s="657"/>
      <c r="BXX4" s="657"/>
      <c r="BXY4" s="657"/>
      <c r="BXZ4" s="657"/>
      <c r="BYA4" s="657"/>
      <c r="BYB4" s="657"/>
      <c r="BYC4" s="657"/>
      <c r="BYD4" s="657"/>
      <c r="BYE4" s="657"/>
      <c r="BYF4" s="657"/>
      <c r="BYG4" s="657"/>
      <c r="BYH4" s="657"/>
      <c r="BYI4" s="657"/>
      <c r="BYJ4" s="657"/>
      <c r="BYK4" s="657"/>
      <c r="BYL4" s="657"/>
      <c r="BYM4" s="657"/>
      <c r="BYN4" s="657"/>
      <c r="BYO4" s="657"/>
      <c r="BYP4" s="657"/>
      <c r="BYQ4" s="657"/>
      <c r="BYR4" s="657"/>
      <c r="BYS4" s="657"/>
      <c r="BYT4" s="657"/>
      <c r="BYU4" s="657"/>
      <c r="BYV4" s="657"/>
      <c r="BYW4" s="657"/>
      <c r="BYX4" s="657"/>
      <c r="BYY4" s="657"/>
      <c r="BYZ4" s="657"/>
      <c r="BZA4" s="657"/>
      <c r="BZB4" s="657"/>
      <c r="BZC4" s="657"/>
      <c r="BZD4" s="657"/>
      <c r="BZE4" s="657"/>
      <c r="BZF4" s="657"/>
      <c r="BZG4" s="657"/>
      <c r="BZH4" s="657"/>
      <c r="BZI4" s="657"/>
      <c r="BZJ4" s="657"/>
      <c r="BZK4" s="657"/>
      <c r="BZL4" s="657"/>
      <c r="BZM4" s="657"/>
      <c r="BZN4" s="657"/>
      <c r="BZO4" s="657"/>
      <c r="BZP4" s="657"/>
      <c r="BZQ4" s="657"/>
      <c r="BZR4" s="657"/>
      <c r="BZS4" s="657"/>
      <c r="BZT4" s="657"/>
      <c r="BZU4" s="657"/>
      <c r="BZV4" s="657"/>
      <c r="BZW4" s="657"/>
      <c r="BZX4" s="657"/>
      <c r="BZY4" s="657"/>
      <c r="BZZ4" s="657"/>
      <c r="CAA4" s="657"/>
      <c r="CAB4" s="657"/>
      <c r="CAC4" s="657"/>
      <c r="CAD4" s="657"/>
      <c r="CAE4" s="657"/>
      <c r="CAF4" s="657"/>
      <c r="CAG4" s="657"/>
      <c r="CAH4" s="657"/>
      <c r="CAI4" s="657"/>
      <c r="CAJ4" s="657"/>
      <c r="CAK4" s="657"/>
      <c r="CAL4" s="657"/>
      <c r="CAM4" s="657"/>
      <c r="CAN4" s="657"/>
      <c r="CAO4" s="657"/>
      <c r="CAP4" s="657"/>
      <c r="CAQ4" s="657"/>
      <c r="CAR4" s="657"/>
      <c r="CAS4" s="657"/>
      <c r="CAT4" s="657"/>
      <c r="CAU4" s="657"/>
      <c r="CAV4" s="657"/>
      <c r="CAW4" s="657"/>
      <c r="CAX4" s="657"/>
      <c r="CAY4" s="657"/>
      <c r="CAZ4" s="657"/>
      <c r="CBA4" s="657"/>
      <c r="CBB4" s="657"/>
      <c r="CBC4" s="657"/>
      <c r="CBD4" s="657"/>
      <c r="CBE4" s="657"/>
      <c r="CBF4" s="657"/>
      <c r="CBG4" s="657"/>
      <c r="CBH4" s="657"/>
      <c r="CBI4" s="657"/>
      <c r="CBJ4" s="657"/>
      <c r="CBK4" s="657"/>
      <c r="CBL4" s="657"/>
      <c r="CBM4" s="657"/>
      <c r="CBN4" s="657"/>
      <c r="CBO4" s="657"/>
      <c r="CBP4" s="657"/>
      <c r="CBQ4" s="657"/>
      <c r="CBR4" s="657"/>
      <c r="CBS4" s="657"/>
      <c r="CBT4" s="657"/>
      <c r="CBU4" s="657"/>
      <c r="CBV4" s="657"/>
      <c r="CBW4" s="657"/>
      <c r="CBX4" s="657"/>
      <c r="CBY4" s="657"/>
      <c r="CBZ4" s="657"/>
      <c r="CCA4" s="657"/>
      <c r="CCB4" s="657"/>
      <c r="CCC4" s="657"/>
      <c r="CCD4" s="657"/>
      <c r="CCE4" s="657"/>
      <c r="CCF4" s="657"/>
      <c r="CCG4" s="657"/>
      <c r="CCH4" s="657"/>
      <c r="CCI4" s="657"/>
      <c r="CCJ4" s="657"/>
      <c r="CCK4" s="657"/>
      <c r="CCL4" s="657"/>
      <c r="CCM4" s="657"/>
      <c r="CCN4" s="657"/>
      <c r="CCO4" s="657"/>
      <c r="CCP4" s="657"/>
      <c r="CCQ4" s="657"/>
      <c r="CCR4" s="657"/>
      <c r="CCS4" s="657"/>
      <c r="CCT4" s="657"/>
      <c r="CCU4" s="657"/>
      <c r="CCV4" s="657"/>
      <c r="CCW4" s="657"/>
      <c r="CCX4" s="657"/>
      <c r="CCY4" s="657"/>
      <c r="CCZ4" s="657"/>
      <c r="CDA4" s="657"/>
      <c r="CDB4" s="657"/>
      <c r="CDC4" s="657"/>
      <c r="CDD4" s="657"/>
      <c r="CDE4" s="657"/>
      <c r="CDF4" s="657"/>
      <c r="CDG4" s="657"/>
      <c r="CDH4" s="657"/>
      <c r="CDI4" s="657"/>
      <c r="CDJ4" s="657"/>
      <c r="CDK4" s="657"/>
      <c r="CDL4" s="657"/>
      <c r="CDM4" s="657"/>
      <c r="CDN4" s="657"/>
      <c r="CDO4" s="657"/>
      <c r="CDP4" s="657"/>
      <c r="CDQ4" s="657"/>
      <c r="CDR4" s="657"/>
      <c r="CDS4" s="657"/>
      <c r="CDT4" s="657"/>
      <c r="CDU4" s="657"/>
      <c r="CDV4" s="657"/>
      <c r="CDW4" s="657"/>
      <c r="CDX4" s="657"/>
      <c r="CDY4" s="657"/>
      <c r="CDZ4" s="657"/>
      <c r="CEA4" s="657"/>
      <c r="CEB4" s="657"/>
      <c r="CEC4" s="657"/>
      <c r="CED4" s="657"/>
      <c r="CEE4" s="657"/>
      <c r="CEF4" s="657"/>
      <c r="CEG4" s="657"/>
      <c r="CEH4" s="657"/>
      <c r="CEI4" s="657"/>
      <c r="CEJ4" s="657"/>
      <c r="CEK4" s="657"/>
      <c r="CEL4" s="657"/>
      <c r="CEM4" s="657"/>
      <c r="CEN4" s="657"/>
      <c r="CEO4" s="657"/>
      <c r="CEP4" s="657"/>
      <c r="CEQ4" s="657"/>
      <c r="CER4" s="657"/>
      <c r="CES4" s="657"/>
      <c r="CET4" s="657"/>
      <c r="CEU4" s="657"/>
      <c r="CEV4" s="657"/>
      <c r="CEW4" s="657"/>
      <c r="CEX4" s="657"/>
      <c r="CEY4" s="657"/>
      <c r="CEZ4" s="657"/>
      <c r="CFA4" s="657"/>
      <c r="CFB4" s="657"/>
      <c r="CFC4" s="657"/>
      <c r="CFD4" s="657"/>
      <c r="CFE4" s="657"/>
      <c r="CFF4" s="657"/>
      <c r="CFG4" s="657"/>
      <c r="CFH4" s="657"/>
      <c r="CFI4" s="657"/>
      <c r="CFJ4" s="657"/>
      <c r="CFK4" s="657"/>
      <c r="CFL4" s="657"/>
      <c r="CFM4" s="657"/>
      <c r="CFN4" s="657"/>
      <c r="CFO4" s="657"/>
      <c r="CFP4" s="657"/>
      <c r="CFQ4" s="657"/>
      <c r="CFR4" s="657"/>
      <c r="CFS4" s="657"/>
      <c r="CFT4" s="657"/>
      <c r="CFU4" s="657"/>
      <c r="CFV4" s="657"/>
      <c r="CFW4" s="657"/>
      <c r="CFX4" s="657"/>
      <c r="CFY4" s="657"/>
      <c r="CFZ4" s="657"/>
      <c r="CGA4" s="657"/>
      <c r="CGB4" s="657"/>
      <c r="CGC4" s="657"/>
      <c r="CGD4" s="657"/>
      <c r="CGE4" s="657"/>
      <c r="CGF4" s="657"/>
      <c r="CGG4" s="657"/>
      <c r="CGH4" s="657"/>
      <c r="CGI4" s="657"/>
      <c r="CGJ4" s="657"/>
      <c r="CGK4" s="657"/>
      <c r="CGL4" s="657"/>
      <c r="CGM4" s="657"/>
      <c r="CGN4" s="657"/>
      <c r="CGO4" s="657"/>
      <c r="CGP4" s="657"/>
      <c r="CGQ4" s="657"/>
      <c r="CGR4" s="657"/>
      <c r="CGS4" s="657"/>
      <c r="CGT4" s="657"/>
      <c r="CGU4" s="657"/>
      <c r="CGV4" s="657"/>
      <c r="CGW4" s="657"/>
      <c r="CGX4" s="657"/>
      <c r="CGY4" s="657"/>
      <c r="CGZ4" s="657"/>
      <c r="CHA4" s="657"/>
      <c r="CHB4" s="657"/>
      <c r="CHC4" s="657"/>
      <c r="CHD4" s="657"/>
      <c r="CHE4" s="657"/>
      <c r="CHF4" s="657"/>
      <c r="CHG4" s="657"/>
      <c r="CHH4" s="657"/>
      <c r="CHI4" s="657"/>
      <c r="CHJ4" s="657"/>
      <c r="CHK4" s="657"/>
      <c r="CHL4" s="657"/>
      <c r="CHM4" s="657"/>
      <c r="CHN4" s="657"/>
      <c r="CHO4" s="657"/>
      <c r="CHP4" s="657"/>
      <c r="CHQ4" s="657"/>
      <c r="CHR4" s="657"/>
      <c r="CHS4" s="657"/>
      <c r="CHT4" s="657"/>
      <c r="CHU4" s="657"/>
      <c r="CHV4" s="657"/>
      <c r="CHW4" s="657"/>
      <c r="CHX4" s="657"/>
      <c r="CHY4" s="657"/>
      <c r="CHZ4" s="657"/>
      <c r="CIA4" s="657"/>
      <c r="CIB4" s="657"/>
      <c r="CIC4" s="657"/>
      <c r="CID4" s="657"/>
      <c r="CIE4" s="657"/>
      <c r="CIF4" s="657"/>
      <c r="CIG4" s="657"/>
      <c r="CIH4" s="657"/>
      <c r="CII4" s="657"/>
      <c r="CIJ4" s="657"/>
      <c r="CIK4" s="657"/>
      <c r="CIL4" s="657"/>
      <c r="CIM4" s="657"/>
      <c r="CIN4" s="657"/>
      <c r="CIO4" s="657"/>
      <c r="CIP4" s="657"/>
      <c r="CIQ4" s="657"/>
      <c r="CIR4" s="657"/>
      <c r="CIS4" s="657"/>
      <c r="CIT4" s="657"/>
      <c r="CIU4" s="657"/>
      <c r="CIV4" s="657"/>
      <c r="CIW4" s="657"/>
      <c r="CIX4" s="657"/>
      <c r="CIY4" s="657"/>
      <c r="CIZ4" s="657"/>
      <c r="CJA4" s="657"/>
      <c r="CJB4" s="657"/>
      <c r="CJC4" s="657"/>
      <c r="CJD4" s="657"/>
      <c r="CJE4" s="657"/>
      <c r="CJF4" s="657"/>
      <c r="CJG4" s="657"/>
      <c r="CJH4" s="657"/>
      <c r="CJI4" s="657"/>
      <c r="CJJ4" s="657"/>
      <c r="CJK4" s="657"/>
      <c r="CJL4" s="657"/>
      <c r="CJM4" s="657"/>
      <c r="CJN4" s="657"/>
      <c r="CJO4" s="657"/>
      <c r="CJP4" s="657"/>
      <c r="CJQ4" s="657"/>
      <c r="CJR4" s="657"/>
      <c r="CJS4" s="657"/>
      <c r="CJT4" s="657"/>
      <c r="CJU4" s="657"/>
      <c r="CJV4" s="657"/>
      <c r="CJW4" s="657"/>
      <c r="CJX4" s="657"/>
      <c r="CJY4" s="657"/>
      <c r="CJZ4" s="657"/>
      <c r="CKA4" s="657"/>
      <c r="CKB4" s="657"/>
      <c r="CKC4" s="657"/>
      <c r="CKD4" s="657"/>
      <c r="CKE4" s="657"/>
      <c r="CKF4" s="657"/>
      <c r="CKG4" s="657"/>
      <c r="CKH4" s="657"/>
      <c r="CKI4" s="657"/>
      <c r="CKJ4" s="657"/>
      <c r="CKK4" s="657"/>
      <c r="CKL4" s="657"/>
      <c r="CKM4" s="657"/>
      <c r="CKN4" s="657"/>
      <c r="CKO4" s="657"/>
      <c r="CKP4" s="657"/>
      <c r="CKQ4" s="657"/>
      <c r="CKR4" s="657"/>
      <c r="CKS4" s="657"/>
      <c r="CKT4" s="657"/>
      <c r="CKU4" s="657"/>
      <c r="CKV4" s="657"/>
      <c r="CKW4" s="657"/>
      <c r="CKX4" s="657"/>
      <c r="CKY4" s="657"/>
      <c r="CKZ4" s="657"/>
      <c r="CLA4" s="657"/>
      <c r="CLB4" s="657"/>
      <c r="CLC4" s="657"/>
      <c r="CLD4" s="657"/>
      <c r="CLE4" s="657"/>
      <c r="CLF4" s="657"/>
      <c r="CLG4" s="657"/>
      <c r="CLH4" s="657"/>
      <c r="CLI4" s="657"/>
      <c r="CLJ4" s="657"/>
      <c r="CLK4" s="657"/>
      <c r="CLL4" s="657"/>
      <c r="CLM4" s="657"/>
      <c r="CLN4" s="657"/>
      <c r="CLO4" s="657"/>
      <c r="CLP4" s="657"/>
      <c r="CLQ4" s="657"/>
      <c r="CLR4" s="657"/>
      <c r="CLS4" s="657"/>
      <c r="CLT4" s="657"/>
      <c r="CLU4" s="657"/>
      <c r="CLV4" s="657"/>
      <c r="CLW4" s="657"/>
      <c r="CLX4" s="657"/>
      <c r="CLY4" s="657"/>
      <c r="CLZ4" s="657"/>
      <c r="CMA4" s="657"/>
      <c r="CMB4" s="657"/>
      <c r="CMC4" s="657"/>
      <c r="CMD4" s="657"/>
      <c r="CME4" s="657"/>
      <c r="CMF4" s="657"/>
      <c r="CMG4" s="657"/>
      <c r="CMH4" s="657"/>
      <c r="CMI4" s="657"/>
      <c r="CMJ4" s="657"/>
      <c r="CMK4" s="657"/>
      <c r="CML4" s="657"/>
      <c r="CMM4" s="657"/>
      <c r="CMN4" s="657"/>
      <c r="CMO4" s="657"/>
      <c r="CMP4" s="657"/>
      <c r="CMQ4" s="657"/>
      <c r="CMR4" s="657"/>
      <c r="CMS4" s="657"/>
      <c r="CMT4" s="657"/>
      <c r="CMU4" s="657"/>
      <c r="CMV4" s="657"/>
      <c r="CMW4" s="657"/>
      <c r="CMX4" s="657"/>
      <c r="CMY4" s="657"/>
      <c r="CMZ4" s="657"/>
      <c r="CNA4" s="657"/>
      <c r="CNB4" s="657"/>
      <c r="CNC4" s="657"/>
      <c r="CND4" s="657"/>
      <c r="CNE4" s="657"/>
      <c r="CNF4" s="657"/>
      <c r="CNG4" s="657"/>
      <c r="CNH4" s="657"/>
      <c r="CNI4" s="657"/>
      <c r="CNJ4" s="657"/>
      <c r="CNK4" s="657"/>
      <c r="CNL4" s="657"/>
      <c r="CNM4" s="657"/>
      <c r="CNN4" s="657"/>
      <c r="CNO4" s="657"/>
      <c r="CNP4" s="657"/>
      <c r="CNQ4" s="657"/>
      <c r="CNR4" s="657"/>
      <c r="CNS4" s="657"/>
      <c r="CNT4" s="657"/>
      <c r="CNU4" s="657"/>
      <c r="CNV4" s="657"/>
      <c r="CNW4" s="657"/>
      <c r="CNX4" s="657"/>
      <c r="CNY4" s="657"/>
      <c r="CNZ4" s="657"/>
      <c r="COA4" s="657"/>
      <c r="COB4" s="657"/>
      <c r="COC4" s="657"/>
      <c r="COD4" s="657"/>
      <c r="COE4" s="657"/>
      <c r="COF4" s="657"/>
      <c r="COG4" s="657"/>
      <c r="COH4" s="657"/>
      <c r="COI4" s="657"/>
      <c r="COJ4" s="657"/>
      <c r="COK4" s="657"/>
      <c r="COL4" s="657"/>
      <c r="COM4" s="657"/>
      <c r="CON4" s="657"/>
      <c r="COO4" s="657"/>
      <c r="COP4" s="657"/>
      <c r="COQ4" s="657"/>
      <c r="COR4" s="657"/>
      <c r="COS4" s="657"/>
      <c r="COT4" s="657"/>
      <c r="COU4" s="657"/>
      <c r="COV4" s="657"/>
      <c r="COW4" s="657"/>
      <c r="COX4" s="657"/>
      <c r="COY4" s="657"/>
      <c r="COZ4" s="657"/>
      <c r="CPA4" s="657"/>
      <c r="CPB4" s="657"/>
      <c r="CPC4" s="657"/>
      <c r="CPD4" s="657"/>
      <c r="CPE4" s="657"/>
      <c r="CPF4" s="657"/>
      <c r="CPG4" s="657"/>
      <c r="CPH4" s="657"/>
      <c r="CPI4" s="657"/>
      <c r="CPJ4" s="657"/>
      <c r="CPK4" s="657"/>
      <c r="CPL4" s="657"/>
      <c r="CPM4" s="657"/>
      <c r="CPN4" s="657"/>
      <c r="CPO4" s="657"/>
      <c r="CPP4" s="657"/>
      <c r="CPQ4" s="657"/>
      <c r="CPR4" s="657"/>
      <c r="CPS4" s="657"/>
      <c r="CPT4" s="657"/>
      <c r="CPU4" s="657"/>
      <c r="CPV4" s="657"/>
      <c r="CPW4" s="657"/>
      <c r="CPX4" s="657"/>
      <c r="CPY4" s="657"/>
      <c r="CPZ4" s="657"/>
      <c r="CQA4" s="657"/>
      <c r="CQB4" s="657"/>
      <c r="CQC4" s="657"/>
      <c r="CQD4" s="657"/>
      <c r="CQE4" s="657"/>
      <c r="CQF4" s="657"/>
      <c r="CQG4" s="657"/>
      <c r="CQH4" s="657"/>
      <c r="CQI4" s="657"/>
      <c r="CQJ4" s="657"/>
      <c r="CQK4" s="657"/>
      <c r="CQL4" s="657"/>
      <c r="CQM4" s="657"/>
      <c r="CQN4" s="657"/>
      <c r="CQO4" s="657"/>
      <c r="CQP4" s="657"/>
      <c r="CQQ4" s="657"/>
      <c r="CQR4" s="657"/>
      <c r="CQS4" s="657"/>
      <c r="CQT4" s="657"/>
      <c r="CQU4" s="657"/>
      <c r="CQV4" s="657"/>
      <c r="CQW4" s="657"/>
      <c r="CQX4" s="657"/>
      <c r="CQY4" s="657"/>
      <c r="CQZ4" s="657"/>
      <c r="CRA4" s="657"/>
      <c r="CRB4" s="657"/>
      <c r="CRC4" s="657"/>
      <c r="CRD4" s="657"/>
      <c r="CRE4" s="657"/>
      <c r="CRF4" s="657"/>
      <c r="CRG4" s="657"/>
      <c r="CRH4" s="657"/>
      <c r="CRI4" s="657"/>
      <c r="CRJ4" s="657"/>
      <c r="CRK4" s="657"/>
      <c r="CRL4" s="657"/>
      <c r="CRM4" s="657"/>
      <c r="CRN4" s="657"/>
      <c r="CRO4" s="657"/>
      <c r="CRP4" s="657"/>
      <c r="CRQ4" s="657"/>
      <c r="CRR4" s="657"/>
      <c r="CRS4" s="657"/>
      <c r="CRT4" s="657"/>
      <c r="CRU4" s="657"/>
      <c r="CRV4" s="657"/>
      <c r="CRW4" s="657"/>
      <c r="CRX4" s="657"/>
      <c r="CRY4" s="657"/>
      <c r="CRZ4" s="657"/>
      <c r="CSA4" s="657"/>
      <c r="CSB4" s="657"/>
      <c r="CSC4" s="657"/>
      <c r="CSD4" s="657"/>
      <c r="CSE4" s="657"/>
      <c r="CSF4" s="657"/>
      <c r="CSG4" s="657"/>
      <c r="CSH4" s="657"/>
      <c r="CSI4" s="657"/>
      <c r="CSJ4" s="657"/>
      <c r="CSK4" s="657"/>
      <c r="CSL4" s="657"/>
      <c r="CSM4" s="657"/>
      <c r="CSN4" s="657"/>
      <c r="CSO4" s="657"/>
      <c r="CSP4" s="657"/>
      <c r="CSQ4" s="657"/>
      <c r="CSR4" s="657"/>
      <c r="CSS4" s="657"/>
      <c r="CST4" s="657"/>
      <c r="CSU4" s="657"/>
      <c r="CSV4" s="657"/>
      <c r="CSW4" s="657"/>
      <c r="CSX4" s="657"/>
      <c r="CSY4" s="657"/>
      <c r="CSZ4" s="657"/>
      <c r="CTA4" s="657"/>
      <c r="CTB4" s="657"/>
      <c r="CTC4" s="657"/>
      <c r="CTD4" s="657"/>
      <c r="CTE4" s="657"/>
      <c r="CTF4" s="657"/>
      <c r="CTG4" s="657"/>
      <c r="CTH4" s="657"/>
      <c r="CTI4" s="657"/>
      <c r="CTJ4" s="657"/>
      <c r="CTK4" s="657"/>
      <c r="CTL4" s="657"/>
      <c r="CTM4" s="657"/>
      <c r="CTN4" s="657"/>
      <c r="CTO4" s="657"/>
      <c r="CTP4" s="657"/>
      <c r="CTQ4" s="657"/>
      <c r="CTR4" s="657"/>
      <c r="CTS4" s="657"/>
      <c r="CTT4" s="657"/>
      <c r="CTU4" s="657"/>
      <c r="CTV4" s="657"/>
      <c r="CTW4" s="657"/>
      <c r="CTX4" s="657"/>
      <c r="CTY4" s="657"/>
      <c r="CTZ4" s="657"/>
      <c r="CUA4" s="657"/>
      <c r="CUB4" s="657"/>
      <c r="CUC4" s="657"/>
      <c r="CUD4" s="657"/>
      <c r="CUE4" s="657"/>
      <c r="CUF4" s="657"/>
      <c r="CUG4" s="657"/>
      <c r="CUH4" s="657"/>
      <c r="CUI4" s="657"/>
      <c r="CUJ4" s="657"/>
      <c r="CUK4" s="657"/>
      <c r="CUL4" s="657"/>
      <c r="CUM4" s="657"/>
      <c r="CUN4" s="657"/>
      <c r="CUO4" s="657"/>
      <c r="CUP4" s="657"/>
      <c r="CUQ4" s="657"/>
      <c r="CUR4" s="657"/>
      <c r="CUS4" s="657"/>
      <c r="CUT4" s="657"/>
      <c r="CUU4" s="657"/>
      <c r="CUV4" s="657"/>
      <c r="CUW4" s="657"/>
      <c r="CUX4" s="657"/>
      <c r="CUY4" s="657"/>
      <c r="CUZ4" s="657"/>
      <c r="CVA4" s="657"/>
      <c r="CVB4" s="657"/>
      <c r="CVC4" s="657"/>
      <c r="CVD4" s="657"/>
      <c r="CVE4" s="657"/>
      <c r="CVF4" s="657"/>
      <c r="CVG4" s="657"/>
      <c r="CVH4" s="657"/>
      <c r="CVI4" s="657"/>
      <c r="CVJ4" s="657"/>
      <c r="CVK4" s="657"/>
      <c r="CVL4" s="657"/>
      <c r="CVM4" s="657"/>
      <c r="CVN4" s="657"/>
      <c r="CVO4" s="657"/>
      <c r="CVP4" s="657"/>
      <c r="CVQ4" s="657"/>
      <c r="CVR4" s="657"/>
      <c r="CVS4" s="657"/>
      <c r="CVT4" s="657"/>
      <c r="CVU4" s="657"/>
      <c r="CVV4" s="657"/>
      <c r="CVW4" s="657"/>
      <c r="CVX4" s="657"/>
      <c r="CVY4" s="657"/>
      <c r="CVZ4" s="657"/>
      <c r="CWA4" s="657"/>
      <c r="CWB4" s="657"/>
      <c r="CWC4" s="657"/>
      <c r="CWD4" s="657"/>
      <c r="CWE4" s="657"/>
      <c r="CWF4" s="657"/>
      <c r="CWG4" s="657"/>
      <c r="CWH4" s="657"/>
      <c r="CWI4" s="657"/>
      <c r="CWJ4" s="657"/>
      <c r="CWK4" s="657"/>
      <c r="CWL4" s="657"/>
      <c r="CWM4" s="657"/>
      <c r="CWN4" s="657"/>
      <c r="CWO4" s="657"/>
      <c r="CWP4" s="657"/>
      <c r="CWQ4" s="657"/>
      <c r="CWR4" s="657"/>
      <c r="CWS4" s="657"/>
      <c r="CWT4" s="657"/>
      <c r="CWU4" s="657"/>
      <c r="CWV4" s="657"/>
      <c r="CWW4" s="657"/>
      <c r="CWX4" s="657"/>
      <c r="CWY4" s="657"/>
      <c r="CWZ4" s="657"/>
      <c r="CXA4" s="657"/>
      <c r="CXB4" s="657"/>
      <c r="CXC4" s="657"/>
      <c r="CXD4" s="657"/>
      <c r="CXE4" s="657"/>
      <c r="CXF4" s="657"/>
      <c r="CXG4" s="657"/>
      <c r="CXH4" s="657"/>
      <c r="CXI4" s="657"/>
      <c r="CXJ4" s="657"/>
      <c r="CXK4" s="657"/>
      <c r="CXL4" s="657"/>
      <c r="CXM4" s="657"/>
      <c r="CXN4" s="657"/>
      <c r="CXO4" s="657"/>
      <c r="CXP4" s="657"/>
      <c r="CXQ4" s="657"/>
      <c r="CXR4" s="657"/>
      <c r="CXS4" s="657"/>
      <c r="CXT4" s="657"/>
      <c r="CXU4" s="657"/>
      <c r="CXV4" s="657"/>
      <c r="CXW4" s="657"/>
      <c r="CXX4" s="657"/>
      <c r="CXY4" s="657"/>
      <c r="CXZ4" s="657"/>
      <c r="CYA4" s="657"/>
      <c r="CYB4" s="657"/>
      <c r="CYC4" s="657"/>
      <c r="CYD4" s="657"/>
      <c r="CYE4" s="657"/>
      <c r="CYF4" s="657"/>
      <c r="CYG4" s="657"/>
      <c r="CYH4" s="657"/>
      <c r="CYI4" s="657"/>
      <c r="CYJ4" s="657"/>
      <c r="CYK4" s="657"/>
      <c r="CYL4" s="657"/>
      <c r="CYM4" s="657"/>
      <c r="CYN4" s="657"/>
      <c r="CYO4" s="657"/>
      <c r="CYP4" s="657"/>
      <c r="CYQ4" s="657"/>
      <c r="CYR4" s="657"/>
      <c r="CYS4" s="657"/>
      <c r="CYT4" s="657"/>
      <c r="CYU4" s="657"/>
      <c r="CYV4" s="657"/>
      <c r="CYW4" s="657"/>
      <c r="CYX4" s="657"/>
      <c r="CYY4" s="657"/>
      <c r="CYZ4" s="657"/>
      <c r="CZA4" s="657"/>
      <c r="CZB4" s="657"/>
      <c r="CZC4" s="657"/>
      <c r="CZD4" s="657"/>
      <c r="CZE4" s="657"/>
      <c r="CZF4" s="657"/>
      <c r="CZG4" s="657"/>
      <c r="CZH4" s="657"/>
      <c r="CZI4" s="657"/>
      <c r="CZJ4" s="657"/>
      <c r="CZK4" s="657"/>
      <c r="CZL4" s="657"/>
      <c r="CZM4" s="657"/>
      <c r="CZN4" s="657"/>
      <c r="CZO4" s="657"/>
      <c r="CZP4" s="657"/>
      <c r="CZQ4" s="657"/>
      <c r="CZR4" s="657"/>
      <c r="CZS4" s="657"/>
      <c r="CZT4" s="657"/>
      <c r="CZU4" s="657"/>
      <c r="CZV4" s="657"/>
      <c r="CZW4" s="657"/>
      <c r="CZX4" s="657"/>
      <c r="CZY4" s="657"/>
      <c r="CZZ4" s="657"/>
      <c r="DAA4" s="657"/>
      <c r="DAB4" s="657"/>
      <c r="DAC4" s="657"/>
      <c r="DAD4" s="657"/>
      <c r="DAE4" s="657"/>
      <c r="DAF4" s="657"/>
      <c r="DAG4" s="657"/>
      <c r="DAH4" s="657"/>
      <c r="DAI4" s="657"/>
      <c r="DAJ4" s="657"/>
      <c r="DAK4" s="657"/>
      <c r="DAL4" s="657"/>
      <c r="DAM4" s="657"/>
      <c r="DAN4" s="657"/>
      <c r="DAO4" s="657"/>
      <c r="DAP4" s="657"/>
      <c r="DAQ4" s="657"/>
      <c r="DAR4" s="657"/>
      <c r="DAS4" s="657"/>
      <c r="DAT4" s="657"/>
      <c r="DAU4" s="657"/>
      <c r="DAV4" s="657"/>
      <c r="DAW4" s="657"/>
      <c r="DAX4" s="657"/>
      <c r="DAY4" s="657"/>
      <c r="DAZ4" s="657"/>
      <c r="DBA4" s="657"/>
      <c r="DBB4" s="657"/>
      <c r="DBC4" s="657"/>
      <c r="DBD4" s="657"/>
      <c r="DBE4" s="657"/>
      <c r="DBF4" s="657"/>
      <c r="DBG4" s="657"/>
      <c r="DBH4" s="657"/>
      <c r="DBI4" s="657"/>
      <c r="DBJ4" s="657"/>
      <c r="DBK4" s="657"/>
      <c r="DBL4" s="657"/>
      <c r="DBM4" s="657"/>
      <c r="DBN4" s="657"/>
      <c r="DBO4" s="657"/>
      <c r="DBP4" s="657"/>
      <c r="DBQ4" s="657"/>
      <c r="DBR4" s="657"/>
      <c r="DBS4" s="657"/>
      <c r="DBT4" s="657"/>
      <c r="DBU4" s="657"/>
      <c r="DBV4" s="657"/>
      <c r="DBW4" s="657"/>
      <c r="DBX4" s="657"/>
      <c r="DBY4" s="657"/>
      <c r="DBZ4" s="657"/>
      <c r="DCA4" s="657"/>
      <c r="DCB4" s="657"/>
      <c r="DCC4" s="657"/>
      <c r="DCD4" s="657"/>
      <c r="DCE4" s="657"/>
      <c r="DCF4" s="657"/>
      <c r="DCG4" s="657"/>
      <c r="DCH4" s="657"/>
      <c r="DCI4" s="657"/>
      <c r="DCJ4" s="657"/>
      <c r="DCK4" s="657"/>
      <c r="DCL4" s="657"/>
      <c r="DCM4" s="657"/>
      <c r="DCN4" s="657"/>
      <c r="DCO4" s="657"/>
      <c r="DCP4" s="657"/>
      <c r="DCQ4" s="657"/>
      <c r="DCR4" s="657"/>
      <c r="DCS4" s="657"/>
      <c r="DCT4" s="657"/>
      <c r="DCU4" s="657"/>
      <c r="DCV4" s="657"/>
      <c r="DCW4" s="657"/>
      <c r="DCX4" s="657"/>
      <c r="DCY4" s="657"/>
      <c r="DCZ4" s="657"/>
      <c r="DDA4" s="657"/>
      <c r="DDB4" s="657"/>
      <c r="DDC4" s="657"/>
      <c r="DDD4" s="657"/>
      <c r="DDE4" s="657"/>
      <c r="DDF4" s="657"/>
      <c r="DDG4" s="657"/>
      <c r="DDH4" s="657"/>
      <c r="DDI4" s="657"/>
      <c r="DDJ4" s="657"/>
      <c r="DDK4" s="657"/>
      <c r="DDL4" s="657"/>
      <c r="DDM4" s="657"/>
      <c r="DDN4" s="657"/>
      <c r="DDO4" s="657"/>
      <c r="DDP4" s="657"/>
      <c r="DDQ4" s="657"/>
      <c r="DDR4" s="657"/>
      <c r="DDS4" s="657"/>
      <c r="DDT4" s="657"/>
      <c r="DDU4" s="657"/>
      <c r="DDV4" s="657"/>
      <c r="DDW4" s="657"/>
      <c r="DDX4" s="657"/>
      <c r="DDY4" s="657"/>
      <c r="DDZ4" s="657"/>
      <c r="DEA4" s="657"/>
      <c r="DEB4" s="657"/>
      <c r="DEC4" s="657"/>
      <c r="DED4" s="657"/>
      <c r="DEE4" s="657"/>
      <c r="DEF4" s="657"/>
      <c r="DEG4" s="657"/>
      <c r="DEH4" s="657"/>
      <c r="DEI4" s="657"/>
      <c r="DEJ4" s="657"/>
      <c r="DEK4" s="657"/>
      <c r="DEL4" s="657"/>
      <c r="DEM4" s="657"/>
      <c r="DEN4" s="657"/>
      <c r="DEO4" s="657"/>
      <c r="DEP4" s="657"/>
      <c r="DEQ4" s="657"/>
      <c r="DER4" s="657"/>
      <c r="DES4" s="657"/>
      <c r="DET4" s="657"/>
      <c r="DEU4" s="657"/>
      <c r="DEV4" s="657"/>
      <c r="DEW4" s="657"/>
      <c r="DEX4" s="657"/>
      <c r="DEY4" s="657"/>
      <c r="DEZ4" s="657"/>
      <c r="DFA4" s="657"/>
      <c r="DFB4" s="657"/>
      <c r="DFC4" s="657"/>
      <c r="DFD4" s="657"/>
      <c r="DFE4" s="657"/>
      <c r="DFF4" s="657"/>
      <c r="DFG4" s="657"/>
      <c r="DFH4" s="657"/>
      <c r="DFI4" s="657"/>
      <c r="DFJ4" s="657"/>
      <c r="DFK4" s="657"/>
      <c r="DFL4" s="657"/>
      <c r="DFM4" s="657"/>
      <c r="DFN4" s="657"/>
      <c r="DFO4" s="657"/>
      <c r="DFP4" s="657"/>
      <c r="DFQ4" s="657"/>
      <c r="DFR4" s="657"/>
      <c r="DFS4" s="657"/>
      <c r="DFT4" s="657"/>
      <c r="DFU4" s="657"/>
      <c r="DFV4" s="657"/>
      <c r="DFW4" s="657"/>
      <c r="DFX4" s="657"/>
      <c r="DFY4" s="657"/>
      <c r="DFZ4" s="657"/>
      <c r="DGA4" s="657"/>
      <c r="DGB4" s="657"/>
      <c r="DGC4" s="657"/>
      <c r="DGD4" s="657"/>
      <c r="DGE4" s="657"/>
      <c r="DGF4" s="657"/>
      <c r="DGG4" s="657"/>
      <c r="DGH4" s="657"/>
      <c r="DGI4" s="657"/>
      <c r="DGJ4" s="657"/>
      <c r="DGK4" s="657"/>
      <c r="DGL4" s="657"/>
      <c r="DGM4" s="657"/>
      <c r="DGN4" s="657"/>
      <c r="DGO4" s="657"/>
      <c r="DGP4" s="657"/>
      <c r="DGQ4" s="657"/>
      <c r="DGR4" s="657"/>
      <c r="DGS4" s="657"/>
      <c r="DGT4" s="657"/>
      <c r="DGU4" s="657"/>
      <c r="DGV4" s="657"/>
      <c r="DGW4" s="657"/>
      <c r="DGX4" s="657"/>
      <c r="DGY4" s="657"/>
      <c r="DGZ4" s="657"/>
      <c r="DHA4" s="657"/>
      <c r="DHB4" s="657"/>
      <c r="DHC4" s="657"/>
      <c r="DHD4" s="657"/>
      <c r="DHE4" s="657"/>
      <c r="DHF4" s="657"/>
      <c r="DHG4" s="657"/>
      <c r="DHH4" s="657"/>
      <c r="DHI4" s="657"/>
      <c r="DHJ4" s="657"/>
      <c r="DHK4" s="657"/>
      <c r="DHL4" s="657"/>
      <c r="DHM4" s="657"/>
      <c r="DHN4" s="657"/>
      <c r="DHO4" s="657"/>
      <c r="DHP4" s="657"/>
      <c r="DHQ4" s="657"/>
      <c r="DHR4" s="657"/>
      <c r="DHS4" s="657"/>
      <c r="DHT4" s="657"/>
      <c r="DHU4" s="657"/>
      <c r="DHV4" s="657"/>
      <c r="DHW4" s="657"/>
      <c r="DHX4" s="657"/>
      <c r="DHY4" s="657"/>
      <c r="DHZ4" s="657"/>
      <c r="DIA4" s="657"/>
      <c r="DIB4" s="657"/>
      <c r="DIC4" s="657"/>
      <c r="DID4" s="657"/>
      <c r="DIE4" s="657"/>
      <c r="DIF4" s="657"/>
      <c r="DIG4" s="657"/>
      <c r="DIH4" s="657"/>
      <c r="DII4" s="657"/>
      <c r="DIJ4" s="657"/>
      <c r="DIK4" s="657"/>
      <c r="DIL4" s="657"/>
      <c r="DIM4" s="657"/>
      <c r="DIN4" s="657"/>
      <c r="DIO4" s="657"/>
      <c r="DIP4" s="657"/>
      <c r="DIQ4" s="657"/>
      <c r="DIR4" s="657"/>
      <c r="DIS4" s="657"/>
      <c r="DIT4" s="657"/>
      <c r="DIU4" s="657"/>
      <c r="DIV4" s="657"/>
      <c r="DIW4" s="657"/>
      <c r="DIX4" s="657"/>
      <c r="DIY4" s="657"/>
      <c r="DIZ4" s="657"/>
      <c r="DJA4" s="657"/>
      <c r="DJB4" s="657"/>
      <c r="DJC4" s="657"/>
      <c r="DJD4" s="657"/>
      <c r="DJE4" s="657"/>
      <c r="DJF4" s="657"/>
      <c r="DJG4" s="657"/>
      <c r="DJH4" s="657"/>
      <c r="DJI4" s="657"/>
      <c r="DJJ4" s="657"/>
      <c r="DJK4" s="657"/>
      <c r="DJL4" s="657"/>
      <c r="DJM4" s="657"/>
      <c r="DJN4" s="657"/>
      <c r="DJO4" s="657"/>
      <c r="DJP4" s="657"/>
      <c r="DJQ4" s="657"/>
      <c r="DJR4" s="657"/>
      <c r="DJS4" s="657"/>
      <c r="DJT4" s="657"/>
      <c r="DJU4" s="657"/>
      <c r="DJV4" s="657"/>
      <c r="DJW4" s="657"/>
      <c r="DJX4" s="657"/>
      <c r="DJY4" s="657"/>
      <c r="DJZ4" s="657"/>
      <c r="DKA4" s="657"/>
      <c r="DKB4" s="657"/>
      <c r="DKC4" s="657"/>
      <c r="DKD4" s="657"/>
      <c r="DKE4" s="657"/>
      <c r="DKF4" s="657"/>
      <c r="DKG4" s="657"/>
      <c r="DKH4" s="657"/>
      <c r="DKI4" s="657"/>
      <c r="DKJ4" s="657"/>
      <c r="DKK4" s="657"/>
      <c r="DKL4" s="657"/>
      <c r="DKM4" s="657"/>
      <c r="DKN4" s="657"/>
      <c r="DKO4" s="657"/>
      <c r="DKP4" s="657"/>
      <c r="DKQ4" s="657"/>
      <c r="DKR4" s="657"/>
      <c r="DKS4" s="657"/>
      <c r="DKT4" s="657"/>
      <c r="DKU4" s="657"/>
      <c r="DKV4" s="657"/>
      <c r="DKW4" s="657"/>
      <c r="DKX4" s="657"/>
      <c r="DKY4" s="657"/>
      <c r="DKZ4" s="657"/>
      <c r="DLA4" s="657"/>
      <c r="DLB4" s="657"/>
      <c r="DLC4" s="657"/>
      <c r="DLD4" s="657"/>
      <c r="DLE4" s="657"/>
      <c r="DLF4" s="657"/>
      <c r="DLG4" s="657"/>
      <c r="DLH4" s="657"/>
      <c r="DLI4" s="657"/>
      <c r="DLJ4" s="657"/>
      <c r="DLK4" s="657"/>
      <c r="DLL4" s="657"/>
      <c r="DLM4" s="657"/>
      <c r="DLN4" s="657"/>
      <c r="DLO4" s="657"/>
      <c r="DLP4" s="657"/>
      <c r="DLQ4" s="657"/>
      <c r="DLR4" s="657"/>
      <c r="DLS4" s="657"/>
      <c r="DLT4" s="657"/>
      <c r="DLU4" s="657"/>
      <c r="DLV4" s="657"/>
      <c r="DLW4" s="657"/>
      <c r="DLX4" s="657"/>
      <c r="DLY4" s="657"/>
      <c r="DLZ4" s="657"/>
      <c r="DMA4" s="657"/>
      <c r="DMB4" s="657"/>
      <c r="DMC4" s="657"/>
      <c r="DMD4" s="657"/>
      <c r="DME4" s="657"/>
      <c r="DMF4" s="657"/>
      <c r="DMG4" s="657"/>
      <c r="DMH4" s="657"/>
      <c r="DMI4" s="657"/>
      <c r="DMJ4" s="657"/>
      <c r="DMK4" s="657"/>
      <c r="DML4" s="657"/>
      <c r="DMM4" s="657"/>
      <c r="DMN4" s="657"/>
      <c r="DMO4" s="657"/>
      <c r="DMP4" s="657"/>
      <c r="DMQ4" s="657"/>
      <c r="DMR4" s="657"/>
      <c r="DMS4" s="657"/>
      <c r="DMT4" s="657"/>
      <c r="DMU4" s="657"/>
      <c r="DMV4" s="657"/>
      <c r="DMW4" s="657"/>
      <c r="DMX4" s="657"/>
      <c r="DMY4" s="657"/>
      <c r="DMZ4" s="657"/>
      <c r="DNA4" s="657"/>
      <c r="DNB4" s="657"/>
      <c r="DNC4" s="657"/>
      <c r="DND4" s="657"/>
      <c r="DNE4" s="657"/>
      <c r="DNF4" s="657"/>
      <c r="DNG4" s="657"/>
      <c r="DNH4" s="657"/>
      <c r="DNI4" s="657"/>
      <c r="DNJ4" s="657"/>
      <c r="DNK4" s="657"/>
      <c r="DNL4" s="657"/>
      <c r="DNM4" s="657"/>
      <c r="DNN4" s="657"/>
      <c r="DNO4" s="657"/>
      <c r="DNP4" s="657"/>
      <c r="DNQ4" s="657"/>
      <c r="DNR4" s="657"/>
      <c r="DNS4" s="657"/>
      <c r="DNT4" s="657"/>
      <c r="DNU4" s="657"/>
      <c r="DNV4" s="657"/>
      <c r="DNW4" s="657"/>
      <c r="DNX4" s="657"/>
      <c r="DNY4" s="657"/>
      <c r="DNZ4" s="657"/>
      <c r="DOA4" s="657"/>
      <c r="DOB4" s="657"/>
      <c r="DOC4" s="657"/>
      <c r="DOD4" s="657"/>
      <c r="DOE4" s="657"/>
      <c r="DOF4" s="657"/>
      <c r="DOG4" s="657"/>
      <c r="DOH4" s="657"/>
      <c r="DOI4" s="657"/>
      <c r="DOJ4" s="657"/>
      <c r="DOK4" s="657"/>
      <c r="DOL4" s="657"/>
      <c r="DOM4" s="657"/>
      <c r="DON4" s="657"/>
      <c r="DOO4" s="657"/>
      <c r="DOP4" s="657"/>
      <c r="DOQ4" s="657"/>
      <c r="DOR4" s="657"/>
      <c r="DOS4" s="657"/>
      <c r="DOT4" s="657"/>
      <c r="DOU4" s="657"/>
      <c r="DOV4" s="657"/>
      <c r="DOW4" s="657"/>
      <c r="DOX4" s="657"/>
      <c r="DOY4" s="657"/>
      <c r="DOZ4" s="657"/>
      <c r="DPA4" s="657"/>
      <c r="DPB4" s="657"/>
      <c r="DPC4" s="657"/>
      <c r="DPD4" s="657"/>
      <c r="DPE4" s="657"/>
      <c r="DPF4" s="657"/>
      <c r="DPG4" s="657"/>
      <c r="DPH4" s="657"/>
      <c r="DPI4" s="657"/>
      <c r="DPJ4" s="657"/>
      <c r="DPK4" s="657"/>
      <c r="DPL4" s="657"/>
      <c r="DPM4" s="657"/>
      <c r="DPN4" s="657"/>
      <c r="DPO4" s="657"/>
      <c r="DPP4" s="657"/>
      <c r="DPQ4" s="657"/>
      <c r="DPR4" s="657"/>
      <c r="DPS4" s="657"/>
      <c r="DPT4" s="657"/>
      <c r="DPU4" s="657"/>
      <c r="DPV4" s="657"/>
      <c r="DPW4" s="657"/>
      <c r="DPX4" s="657"/>
      <c r="DPY4" s="657"/>
      <c r="DPZ4" s="657"/>
      <c r="DQA4" s="657"/>
      <c r="DQB4" s="657"/>
      <c r="DQC4" s="657"/>
      <c r="DQD4" s="657"/>
      <c r="DQE4" s="657"/>
      <c r="DQF4" s="657"/>
      <c r="DQG4" s="657"/>
      <c r="DQH4" s="657"/>
      <c r="DQI4" s="657"/>
      <c r="DQJ4" s="657"/>
      <c r="DQK4" s="657"/>
      <c r="DQL4" s="657"/>
      <c r="DQM4" s="657"/>
      <c r="DQN4" s="657"/>
      <c r="DQO4" s="657"/>
      <c r="DQP4" s="657"/>
      <c r="DQQ4" s="657"/>
      <c r="DQR4" s="657"/>
      <c r="DQS4" s="657"/>
      <c r="DQT4" s="657"/>
      <c r="DQU4" s="657"/>
      <c r="DQV4" s="657"/>
      <c r="DQW4" s="657"/>
      <c r="DQX4" s="657"/>
      <c r="DQY4" s="657"/>
      <c r="DQZ4" s="657"/>
      <c r="DRA4" s="657"/>
      <c r="DRB4" s="657"/>
      <c r="DRC4" s="657"/>
      <c r="DRD4" s="657"/>
      <c r="DRE4" s="657"/>
      <c r="DRF4" s="657"/>
      <c r="DRG4" s="657"/>
      <c r="DRH4" s="657"/>
      <c r="DRI4" s="657"/>
      <c r="DRJ4" s="657"/>
      <c r="DRK4" s="657"/>
      <c r="DRL4" s="657"/>
      <c r="DRM4" s="657"/>
      <c r="DRN4" s="657"/>
      <c r="DRO4" s="657"/>
      <c r="DRP4" s="657"/>
      <c r="DRQ4" s="657"/>
      <c r="DRR4" s="657"/>
      <c r="DRS4" s="657"/>
      <c r="DRT4" s="657"/>
      <c r="DRU4" s="657"/>
      <c r="DRV4" s="657"/>
      <c r="DRW4" s="657"/>
      <c r="DRX4" s="657"/>
      <c r="DRY4" s="657"/>
      <c r="DRZ4" s="657"/>
      <c r="DSA4" s="657"/>
      <c r="DSB4" s="657"/>
      <c r="DSC4" s="657"/>
      <c r="DSD4" s="657"/>
      <c r="DSE4" s="657"/>
      <c r="DSF4" s="657"/>
      <c r="DSG4" s="657"/>
      <c r="DSH4" s="657"/>
      <c r="DSI4" s="657"/>
      <c r="DSJ4" s="657"/>
      <c r="DSK4" s="657"/>
      <c r="DSL4" s="657"/>
      <c r="DSM4" s="657"/>
      <c r="DSN4" s="657"/>
      <c r="DSO4" s="657"/>
      <c r="DSP4" s="657"/>
      <c r="DSQ4" s="657"/>
      <c r="DSR4" s="657"/>
      <c r="DSS4" s="657"/>
      <c r="DST4" s="657"/>
      <c r="DSU4" s="657"/>
      <c r="DSV4" s="657"/>
      <c r="DSW4" s="657"/>
      <c r="DSX4" s="657"/>
      <c r="DSY4" s="657"/>
      <c r="DSZ4" s="657"/>
      <c r="DTA4" s="657"/>
      <c r="DTB4" s="657"/>
      <c r="DTC4" s="657"/>
      <c r="DTD4" s="657"/>
      <c r="DTE4" s="657"/>
      <c r="DTF4" s="657"/>
      <c r="DTG4" s="657"/>
      <c r="DTH4" s="657"/>
      <c r="DTI4" s="657"/>
      <c r="DTJ4" s="657"/>
      <c r="DTK4" s="657"/>
      <c r="DTL4" s="657"/>
      <c r="DTM4" s="657"/>
      <c r="DTN4" s="657"/>
      <c r="DTO4" s="657"/>
      <c r="DTP4" s="657"/>
      <c r="DTQ4" s="657"/>
      <c r="DTR4" s="657"/>
      <c r="DTS4" s="657"/>
      <c r="DTT4" s="657"/>
      <c r="DTU4" s="657"/>
      <c r="DTV4" s="657"/>
      <c r="DTW4" s="657"/>
      <c r="DTX4" s="657"/>
      <c r="DTY4" s="657"/>
      <c r="DTZ4" s="657"/>
      <c r="DUA4" s="657"/>
      <c r="DUB4" s="657"/>
      <c r="DUC4" s="657"/>
      <c r="DUD4" s="657"/>
      <c r="DUE4" s="657"/>
      <c r="DUF4" s="657"/>
      <c r="DUG4" s="657"/>
      <c r="DUH4" s="657"/>
      <c r="DUI4" s="657"/>
      <c r="DUJ4" s="657"/>
      <c r="DUK4" s="657"/>
      <c r="DUL4" s="657"/>
      <c r="DUM4" s="657"/>
      <c r="DUN4" s="657"/>
      <c r="DUO4" s="657"/>
      <c r="DUP4" s="657"/>
      <c r="DUQ4" s="657"/>
      <c r="DUR4" s="657"/>
      <c r="DUS4" s="657"/>
      <c r="DUT4" s="657"/>
      <c r="DUU4" s="657"/>
      <c r="DUV4" s="657"/>
      <c r="DUW4" s="657"/>
      <c r="DUX4" s="657"/>
      <c r="DUY4" s="657"/>
      <c r="DUZ4" s="657"/>
      <c r="DVA4" s="657"/>
      <c r="DVB4" s="657"/>
      <c r="DVC4" s="657"/>
      <c r="DVD4" s="657"/>
      <c r="DVE4" s="657"/>
      <c r="DVF4" s="657"/>
      <c r="DVG4" s="657"/>
      <c r="DVH4" s="657"/>
      <c r="DVI4" s="657"/>
      <c r="DVJ4" s="657"/>
      <c r="DVK4" s="657"/>
      <c r="DVL4" s="657"/>
      <c r="DVM4" s="657"/>
      <c r="DVN4" s="657"/>
      <c r="DVO4" s="657"/>
      <c r="DVP4" s="657"/>
      <c r="DVQ4" s="657"/>
      <c r="DVR4" s="657"/>
      <c r="DVS4" s="657"/>
      <c r="DVT4" s="657"/>
      <c r="DVU4" s="657"/>
      <c r="DVV4" s="657"/>
      <c r="DVW4" s="657"/>
      <c r="DVX4" s="657"/>
      <c r="DVY4" s="657"/>
      <c r="DVZ4" s="657"/>
      <c r="DWA4" s="657"/>
      <c r="DWB4" s="657"/>
      <c r="DWC4" s="657"/>
      <c r="DWD4" s="657"/>
      <c r="DWE4" s="657"/>
      <c r="DWF4" s="657"/>
      <c r="DWG4" s="657"/>
      <c r="DWH4" s="657"/>
      <c r="DWI4" s="657"/>
      <c r="DWJ4" s="657"/>
      <c r="DWK4" s="657"/>
      <c r="DWL4" s="657"/>
      <c r="DWM4" s="657"/>
      <c r="DWN4" s="657"/>
      <c r="DWO4" s="657"/>
      <c r="DWP4" s="657"/>
      <c r="DWQ4" s="657"/>
      <c r="DWR4" s="657"/>
      <c r="DWS4" s="657"/>
      <c r="DWT4" s="657"/>
      <c r="DWU4" s="657"/>
      <c r="DWV4" s="657"/>
      <c r="DWW4" s="657"/>
      <c r="DWX4" s="657"/>
      <c r="DWY4" s="657"/>
      <c r="DWZ4" s="657"/>
      <c r="DXA4" s="657"/>
      <c r="DXB4" s="657"/>
      <c r="DXC4" s="657"/>
      <c r="DXD4" s="657"/>
      <c r="DXE4" s="657"/>
      <c r="DXF4" s="657"/>
      <c r="DXG4" s="657"/>
      <c r="DXH4" s="657"/>
      <c r="DXI4" s="657"/>
      <c r="DXJ4" s="657"/>
      <c r="DXK4" s="657"/>
      <c r="DXL4" s="657"/>
      <c r="DXM4" s="657"/>
      <c r="DXN4" s="657"/>
      <c r="DXO4" s="657"/>
      <c r="DXP4" s="657"/>
      <c r="DXQ4" s="657"/>
      <c r="DXR4" s="657"/>
      <c r="DXS4" s="657"/>
      <c r="DXT4" s="657"/>
      <c r="DXU4" s="657"/>
      <c r="DXV4" s="657"/>
      <c r="DXW4" s="657"/>
      <c r="DXX4" s="657"/>
      <c r="DXY4" s="657"/>
      <c r="DXZ4" s="657"/>
      <c r="DYA4" s="657"/>
      <c r="DYB4" s="657"/>
      <c r="DYC4" s="657"/>
      <c r="DYD4" s="657"/>
      <c r="DYE4" s="657"/>
      <c r="DYF4" s="657"/>
      <c r="DYG4" s="657"/>
      <c r="DYH4" s="657"/>
      <c r="DYI4" s="657"/>
      <c r="DYJ4" s="657"/>
      <c r="DYK4" s="657"/>
      <c r="DYL4" s="657"/>
      <c r="DYM4" s="657"/>
      <c r="DYN4" s="657"/>
      <c r="DYO4" s="657"/>
      <c r="DYP4" s="657"/>
      <c r="DYQ4" s="657"/>
      <c r="DYR4" s="657"/>
      <c r="DYS4" s="657"/>
      <c r="DYT4" s="657"/>
      <c r="DYU4" s="657"/>
      <c r="DYV4" s="657"/>
      <c r="DYW4" s="657"/>
      <c r="DYX4" s="657"/>
      <c r="DYY4" s="657"/>
      <c r="DYZ4" s="657"/>
      <c r="DZA4" s="657"/>
      <c r="DZB4" s="657"/>
      <c r="DZC4" s="657"/>
      <c r="DZD4" s="657"/>
      <c r="DZE4" s="657"/>
      <c r="DZF4" s="657"/>
      <c r="DZG4" s="657"/>
      <c r="DZH4" s="657"/>
      <c r="DZI4" s="657"/>
      <c r="DZJ4" s="657"/>
      <c r="DZK4" s="657"/>
      <c r="DZL4" s="657"/>
      <c r="DZM4" s="657"/>
      <c r="DZN4" s="657"/>
      <c r="DZO4" s="657"/>
      <c r="DZP4" s="657"/>
      <c r="DZQ4" s="657"/>
      <c r="DZR4" s="657"/>
      <c r="DZS4" s="657"/>
      <c r="DZT4" s="657"/>
      <c r="DZU4" s="657"/>
      <c r="DZV4" s="657"/>
      <c r="DZW4" s="657"/>
      <c r="DZX4" s="657"/>
      <c r="DZY4" s="657"/>
      <c r="DZZ4" s="657"/>
      <c r="EAA4" s="657"/>
      <c r="EAB4" s="657"/>
      <c r="EAC4" s="657"/>
      <c r="EAD4" s="657"/>
      <c r="EAE4" s="657"/>
      <c r="EAF4" s="657"/>
      <c r="EAG4" s="657"/>
      <c r="EAH4" s="657"/>
      <c r="EAI4" s="657"/>
      <c r="EAJ4" s="657"/>
      <c r="EAK4" s="657"/>
      <c r="EAL4" s="657"/>
      <c r="EAM4" s="657"/>
      <c r="EAN4" s="657"/>
      <c r="EAO4" s="657"/>
      <c r="EAP4" s="657"/>
      <c r="EAQ4" s="657"/>
      <c r="EAR4" s="657"/>
      <c r="EAS4" s="657"/>
      <c r="EAT4" s="657"/>
      <c r="EAU4" s="657"/>
      <c r="EAV4" s="657"/>
      <c r="EAW4" s="657"/>
      <c r="EAX4" s="657"/>
      <c r="EAY4" s="657"/>
      <c r="EAZ4" s="657"/>
      <c r="EBA4" s="657"/>
      <c r="EBB4" s="657"/>
      <c r="EBC4" s="657"/>
      <c r="EBD4" s="657"/>
      <c r="EBE4" s="657"/>
      <c r="EBF4" s="657"/>
      <c r="EBG4" s="657"/>
      <c r="EBH4" s="657"/>
      <c r="EBI4" s="657"/>
      <c r="EBJ4" s="657"/>
      <c r="EBK4" s="657"/>
      <c r="EBL4" s="657"/>
      <c r="EBM4" s="657"/>
      <c r="EBN4" s="657"/>
      <c r="EBO4" s="657"/>
      <c r="EBP4" s="657"/>
      <c r="EBQ4" s="657"/>
      <c r="EBR4" s="657"/>
      <c r="EBS4" s="657"/>
      <c r="EBT4" s="657"/>
      <c r="EBU4" s="657"/>
      <c r="EBV4" s="657"/>
      <c r="EBW4" s="657"/>
      <c r="EBX4" s="657"/>
      <c r="EBY4" s="657"/>
      <c r="EBZ4" s="657"/>
      <c r="ECA4" s="657"/>
      <c r="ECB4" s="657"/>
      <c r="ECC4" s="657"/>
      <c r="ECD4" s="657"/>
      <c r="ECE4" s="657"/>
      <c r="ECF4" s="657"/>
      <c r="ECG4" s="657"/>
      <c r="ECH4" s="657"/>
      <c r="ECI4" s="657"/>
      <c r="ECJ4" s="657"/>
      <c r="ECK4" s="657"/>
      <c r="ECL4" s="657"/>
      <c r="ECM4" s="657"/>
      <c r="ECN4" s="657"/>
      <c r="ECO4" s="657"/>
      <c r="ECP4" s="657"/>
      <c r="ECQ4" s="657"/>
      <c r="ECR4" s="657"/>
      <c r="ECS4" s="657"/>
      <c r="ECT4" s="657"/>
      <c r="ECU4" s="657"/>
      <c r="ECV4" s="657"/>
      <c r="ECW4" s="657"/>
      <c r="ECX4" s="657"/>
      <c r="ECY4" s="657"/>
      <c r="ECZ4" s="657"/>
      <c r="EDA4" s="657"/>
      <c r="EDB4" s="657"/>
      <c r="EDC4" s="657"/>
      <c r="EDD4" s="657"/>
      <c r="EDE4" s="657"/>
      <c r="EDF4" s="657"/>
      <c r="EDG4" s="657"/>
      <c r="EDH4" s="657"/>
      <c r="EDI4" s="657"/>
      <c r="EDJ4" s="657"/>
      <c r="EDK4" s="657"/>
      <c r="EDL4" s="657"/>
      <c r="EDM4" s="657"/>
      <c r="EDN4" s="657"/>
      <c r="EDO4" s="657"/>
      <c r="EDP4" s="657"/>
      <c r="EDQ4" s="657"/>
      <c r="EDR4" s="657"/>
      <c r="EDS4" s="657"/>
      <c r="EDT4" s="657"/>
      <c r="EDU4" s="657"/>
      <c r="EDV4" s="657"/>
      <c r="EDW4" s="657"/>
      <c r="EDX4" s="657"/>
      <c r="EDY4" s="657"/>
      <c r="EDZ4" s="657"/>
      <c r="EEA4" s="657"/>
      <c r="EEB4" s="657"/>
      <c r="EEC4" s="657"/>
      <c r="EED4" s="657"/>
      <c r="EEE4" s="657"/>
      <c r="EEF4" s="657"/>
      <c r="EEG4" s="657"/>
      <c r="EEH4" s="657"/>
      <c r="EEI4" s="657"/>
      <c r="EEJ4" s="657"/>
      <c r="EEK4" s="657"/>
      <c r="EEL4" s="657"/>
      <c r="EEM4" s="657"/>
      <c r="EEN4" s="657"/>
      <c r="EEO4" s="657"/>
      <c r="EEP4" s="657"/>
      <c r="EEQ4" s="657"/>
      <c r="EER4" s="657"/>
      <c r="EES4" s="657"/>
      <c r="EET4" s="657"/>
      <c r="EEU4" s="657"/>
      <c r="EEV4" s="657"/>
      <c r="EEW4" s="657"/>
      <c r="EEX4" s="657"/>
      <c r="EEY4" s="657"/>
      <c r="EEZ4" s="657"/>
      <c r="EFA4" s="657"/>
      <c r="EFB4" s="657"/>
      <c r="EFC4" s="657"/>
      <c r="EFD4" s="657"/>
      <c r="EFE4" s="657"/>
      <c r="EFF4" s="657"/>
      <c r="EFG4" s="657"/>
      <c r="EFH4" s="657"/>
      <c r="EFI4" s="657"/>
      <c r="EFJ4" s="657"/>
      <c r="EFK4" s="657"/>
      <c r="EFL4" s="657"/>
      <c r="EFM4" s="657"/>
      <c r="EFN4" s="657"/>
      <c r="EFO4" s="657"/>
      <c r="EFP4" s="657"/>
      <c r="EFQ4" s="657"/>
      <c r="EFR4" s="657"/>
      <c r="EFS4" s="657"/>
      <c r="EFT4" s="657"/>
      <c r="EFU4" s="657"/>
      <c r="EFV4" s="657"/>
      <c r="EFW4" s="657"/>
      <c r="EFX4" s="657"/>
      <c r="EFY4" s="657"/>
      <c r="EFZ4" s="657"/>
      <c r="EGA4" s="657"/>
      <c r="EGB4" s="657"/>
      <c r="EGC4" s="657"/>
      <c r="EGD4" s="657"/>
      <c r="EGE4" s="657"/>
      <c r="EGF4" s="657"/>
      <c r="EGG4" s="657"/>
      <c r="EGH4" s="657"/>
      <c r="EGI4" s="657"/>
      <c r="EGJ4" s="657"/>
      <c r="EGK4" s="657"/>
      <c r="EGL4" s="657"/>
      <c r="EGM4" s="657"/>
      <c r="EGN4" s="657"/>
      <c r="EGO4" s="657"/>
      <c r="EGP4" s="657"/>
      <c r="EGQ4" s="657"/>
      <c r="EGR4" s="657"/>
      <c r="EGS4" s="657"/>
      <c r="EGT4" s="657"/>
      <c r="EGU4" s="657"/>
      <c r="EGV4" s="657"/>
      <c r="EGW4" s="657"/>
      <c r="EGX4" s="657"/>
      <c r="EGY4" s="657"/>
      <c r="EGZ4" s="657"/>
      <c r="EHA4" s="657"/>
      <c r="EHB4" s="657"/>
      <c r="EHC4" s="657"/>
      <c r="EHD4" s="657"/>
      <c r="EHE4" s="657"/>
      <c r="EHF4" s="657"/>
      <c r="EHG4" s="657"/>
      <c r="EHH4" s="657"/>
      <c r="EHI4" s="657"/>
      <c r="EHJ4" s="657"/>
      <c r="EHK4" s="657"/>
      <c r="EHL4" s="657"/>
      <c r="EHM4" s="657"/>
      <c r="EHN4" s="657"/>
      <c r="EHO4" s="657"/>
      <c r="EHP4" s="657"/>
      <c r="EHQ4" s="657"/>
      <c r="EHR4" s="657"/>
      <c r="EHS4" s="657"/>
      <c r="EHT4" s="657"/>
      <c r="EHU4" s="657"/>
      <c r="EHV4" s="657"/>
      <c r="EHW4" s="657"/>
      <c r="EHX4" s="657"/>
      <c r="EHY4" s="657"/>
      <c r="EHZ4" s="657"/>
      <c r="EIA4" s="657"/>
      <c r="EIB4" s="657"/>
      <c r="EIC4" s="657"/>
      <c r="EID4" s="657"/>
      <c r="EIE4" s="657"/>
      <c r="EIF4" s="657"/>
      <c r="EIG4" s="657"/>
      <c r="EIH4" s="657"/>
      <c r="EII4" s="657"/>
      <c r="EIJ4" s="657"/>
      <c r="EIK4" s="657"/>
      <c r="EIL4" s="657"/>
      <c r="EIM4" s="657"/>
      <c r="EIN4" s="657"/>
      <c r="EIO4" s="657"/>
      <c r="EIP4" s="657"/>
      <c r="EIQ4" s="657"/>
      <c r="EIR4" s="657"/>
      <c r="EIS4" s="657"/>
      <c r="EIT4" s="657"/>
      <c r="EIU4" s="657"/>
      <c r="EIV4" s="657"/>
      <c r="EIW4" s="657"/>
      <c r="EIX4" s="657"/>
      <c r="EIY4" s="657"/>
      <c r="EIZ4" s="657"/>
      <c r="EJA4" s="657"/>
      <c r="EJB4" s="657"/>
      <c r="EJC4" s="657"/>
      <c r="EJD4" s="657"/>
      <c r="EJE4" s="657"/>
      <c r="EJF4" s="657"/>
      <c r="EJG4" s="657"/>
      <c r="EJH4" s="657"/>
      <c r="EJI4" s="657"/>
      <c r="EJJ4" s="657"/>
      <c r="EJK4" s="657"/>
      <c r="EJL4" s="657"/>
      <c r="EJM4" s="657"/>
      <c r="EJN4" s="657"/>
      <c r="EJO4" s="657"/>
      <c r="EJP4" s="657"/>
      <c r="EJQ4" s="657"/>
      <c r="EJR4" s="657"/>
      <c r="EJS4" s="657"/>
      <c r="EJT4" s="657"/>
      <c r="EJU4" s="657"/>
      <c r="EJV4" s="657"/>
      <c r="EJW4" s="657"/>
      <c r="EJX4" s="657"/>
      <c r="EJY4" s="657"/>
      <c r="EJZ4" s="657"/>
      <c r="EKA4" s="657"/>
      <c r="EKB4" s="657"/>
      <c r="EKC4" s="657"/>
      <c r="EKD4" s="657"/>
      <c r="EKE4" s="657"/>
      <c r="EKF4" s="657"/>
      <c r="EKG4" s="657"/>
      <c r="EKH4" s="657"/>
      <c r="EKI4" s="657"/>
      <c r="EKJ4" s="657"/>
      <c r="EKK4" s="657"/>
      <c r="EKL4" s="657"/>
      <c r="EKM4" s="657"/>
      <c r="EKN4" s="657"/>
      <c r="EKO4" s="657"/>
      <c r="EKP4" s="657"/>
      <c r="EKQ4" s="657"/>
      <c r="EKR4" s="657"/>
      <c r="EKS4" s="657"/>
      <c r="EKT4" s="657"/>
      <c r="EKU4" s="657"/>
      <c r="EKV4" s="657"/>
      <c r="EKW4" s="657"/>
      <c r="EKX4" s="657"/>
      <c r="EKY4" s="657"/>
      <c r="EKZ4" s="657"/>
      <c r="ELA4" s="657"/>
      <c r="ELB4" s="657"/>
      <c r="ELC4" s="657"/>
      <c r="ELD4" s="657"/>
      <c r="ELE4" s="657"/>
      <c r="ELF4" s="657"/>
      <c r="ELG4" s="657"/>
      <c r="ELH4" s="657"/>
      <c r="ELI4" s="657"/>
      <c r="ELJ4" s="657"/>
      <c r="ELK4" s="657"/>
      <c r="ELL4" s="657"/>
      <c r="ELM4" s="657"/>
      <c r="ELN4" s="657"/>
      <c r="ELO4" s="657"/>
      <c r="ELP4" s="657"/>
      <c r="ELQ4" s="657"/>
      <c r="ELR4" s="657"/>
      <c r="ELS4" s="657"/>
      <c r="ELT4" s="657"/>
      <c r="ELU4" s="657"/>
      <c r="ELV4" s="657"/>
      <c r="ELW4" s="657"/>
      <c r="ELX4" s="657"/>
      <c r="ELY4" s="657"/>
      <c r="ELZ4" s="657"/>
      <c r="EMA4" s="657"/>
      <c r="EMB4" s="657"/>
      <c r="EMC4" s="657"/>
      <c r="EMD4" s="657"/>
      <c r="EME4" s="657"/>
      <c r="EMF4" s="657"/>
      <c r="EMG4" s="657"/>
      <c r="EMH4" s="657"/>
      <c r="EMI4" s="657"/>
      <c r="EMJ4" s="657"/>
      <c r="EMK4" s="657"/>
      <c r="EML4" s="657"/>
      <c r="EMM4" s="657"/>
      <c r="EMN4" s="657"/>
      <c r="EMO4" s="657"/>
      <c r="EMP4" s="657"/>
      <c r="EMQ4" s="657"/>
      <c r="EMR4" s="657"/>
      <c r="EMS4" s="657"/>
      <c r="EMT4" s="657"/>
      <c r="EMU4" s="657"/>
      <c r="EMV4" s="657"/>
      <c r="EMW4" s="657"/>
      <c r="EMX4" s="657"/>
      <c r="EMY4" s="657"/>
      <c r="EMZ4" s="657"/>
      <c r="ENA4" s="657"/>
      <c r="ENB4" s="657"/>
      <c r="ENC4" s="657"/>
      <c r="END4" s="657"/>
      <c r="ENE4" s="657"/>
      <c r="ENF4" s="657"/>
      <c r="ENG4" s="657"/>
      <c r="ENH4" s="657"/>
      <c r="ENI4" s="657"/>
      <c r="ENJ4" s="657"/>
      <c r="ENK4" s="657"/>
      <c r="ENL4" s="657"/>
      <c r="ENM4" s="657"/>
      <c r="ENN4" s="657"/>
      <c r="ENO4" s="657"/>
      <c r="ENP4" s="657"/>
      <c r="ENQ4" s="657"/>
      <c r="ENR4" s="657"/>
      <c r="ENS4" s="657"/>
      <c r="ENT4" s="657"/>
      <c r="ENU4" s="657"/>
      <c r="ENV4" s="657"/>
      <c r="ENW4" s="657"/>
      <c r="ENX4" s="657"/>
      <c r="ENY4" s="657"/>
      <c r="ENZ4" s="657"/>
      <c r="EOA4" s="657"/>
      <c r="EOB4" s="657"/>
      <c r="EOC4" s="657"/>
      <c r="EOD4" s="657"/>
      <c r="EOE4" s="657"/>
      <c r="EOF4" s="657"/>
      <c r="EOG4" s="657"/>
      <c r="EOH4" s="657"/>
      <c r="EOI4" s="657"/>
      <c r="EOJ4" s="657"/>
      <c r="EOK4" s="657"/>
      <c r="EOL4" s="657"/>
      <c r="EOM4" s="657"/>
      <c r="EON4" s="657"/>
      <c r="EOO4" s="657"/>
      <c r="EOP4" s="657"/>
      <c r="EOQ4" s="657"/>
      <c r="EOR4" s="657"/>
      <c r="EOS4" s="657"/>
      <c r="EOT4" s="657"/>
      <c r="EOU4" s="657"/>
      <c r="EOV4" s="657"/>
      <c r="EOW4" s="657"/>
      <c r="EOX4" s="657"/>
      <c r="EOY4" s="657"/>
      <c r="EOZ4" s="657"/>
      <c r="EPA4" s="657"/>
      <c r="EPB4" s="657"/>
      <c r="EPC4" s="657"/>
      <c r="EPD4" s="657"/>
      <c r="EPE4" s="657"/>
      <c r="EPF4" s="657"/>
      <c r="EPG4" s="657"/>
      <c r="EPH4" s="657"/>
      <c r="EPI4" s="657"/>
      <c r="EPJ4" s="657"/>
      <c r="EPK4" s="657"/>
      <c r="EPL4" s="657"/>
      <c r="EPM4" s="657"/>
      <c r="EPN4" s="657"/>
      <c r="EPO4" s="657"/>
      <c r="EPP4" s="657"/>
      <c r="EPQ4" s="657"/>
      <c r="EPR4" s="657"/>
      <c r="EPS4" s="657"/>
      <c r="EPT4" s="657"/>
      <c r="EPU4" s="657"/>
      <c r="EPV4" s="657"/>
      <c r="EPW4" s="657"/>
      <c r="EPX4" s="657"/>
      <c r="EPY4" s="657"/>
      <c r="EPZ4" s="657"/>
      <c r="EQA4" s="657"/>
      <c r="EQB4" s="657"/>
      <c r="EQC4" s="657"/>
      <c r="EQD4" s="657"/>
      <c r="EQE4" s="657"/>
      <c r="EQF4" s="657"/>
      <c r="EQG4" s="657"/>
      <c r="EQH4" s="657"/>
      <c r="EQI4" s="657"/>
      <c r="EQJ4" s="657"/>
      <c r="EQK4" s="657"/>
      <c r="EQL4" s="657"/>
      <c r="EQM4" s="657"/>
      <c r="EQN4" s="657"/>
      <c r="EQO4" s="657"/>
      <c r="EQP4" s="657"/>
      <c r="EQQ4" s="657"/>
      <c r="EQR4" s="657"/>
      <c r="EQS4" s="657"/>
      <c r="EQT4" s="657"/>
      <c r="EQU4" s="657"/>
      <c r="EQV4" s="657"/>
      <c r="EQW4" s="657"/>
      <c r="EQX4" s="657"/>
      <c r="EQY4" s="657"/>
      <c r="EQZ4" s="657"/>
      <c r="ERA4" s="657"/>
      <c r="ERB4" s="657"/>
      <c r="ERC4" s="657"/>
      <c r="ERD4" s="657"/>
      <c r="ERE4" s="657"/>
      <c r="ERF4" s="657"/>
      <c r="ERG4" s="657"/>
      <c r="ERH4" s="657"/>
      <c r="ERI4" s="657"/>
      <c r="ERJ4" s="657"/>
      <c r="ERK4" s="657"/>
      <c r="ERL4" s="657"/>
      <c r="ERM4" s="657"/>
      <c r="ERN4" s="657"/>
      <c r="ERO4" s="657"/>
      <c r="ERP4" s="657"/>
      <c r="ERQ4" s="657"/>
      <c r="ERR4" s="657"/>
      <c r="ERS4" s="657"/>
      <c r="ERT4" s="657"/>
      <c r="ERU4" s="657"/>
      <c r="ERV4" s="657"/>
      <c r="ERW4" s="657"/>
      <c r="ERX4" s="657"/>
      <c r="ERY4" s="657"/>
      <c r="ERZ4" s="657"/>
      <c r="ESA4" s="657"/>
      <c r="ESB4" s="657"/>
      <c r="ESC4" s="657"/>
      <c r="ESD4" s="657"/>
      <c r="ESE4" s="657"/>
      <c r="ESF4" s="657"/>
      <c r="ESG4" s="657"/>
      <c r="ESH4" s="657"/>
      <c r="ESI4" s="657"/>
      <c r="ESJ4" s="657"/>
      <c r="ESK4" s="657"/>
      <c r="ESL4" s="657"/>
      <c r="ESM4" s="657"/>
      <c r="ESN4" s="657"/>
      <c r="ESO4" s="657"/>
      <c r="ESP4" s="657"/>
      <c r="ESQ4" s="657"/>
      <c r="ESR4" s="657"/>
      <c r="ESS4" s="657"/>
      <c r="EST4" s="657"/>
      <c r="ESU4" s="657"/>
      <c r="ESV4" s="657"/>
      <c r="ESW4" s="657"/>
      <c r="ESX4" s="657"/>
      <c r="ESY4" s="657"/>
      <c r="ESZ4" s="657"/>
      <c r="ETA4" s="657"/>
      <c r="ETB4" s="657"/>
      <c r="ETC4" s="657"/>
      <c r="ETD4" s="657"/>
      <c r="ETE4" s="657"/>
      <c r="ETF4" s="657"/>
      <c r="ETG4" s="657"/>
      <c r="ETH4" s="657"/>
      <c r="ETI4" s="657"/>
      <c r="ETJ4" s="657"/>
      <c r="ETK4" s="657"/>
      <c r="ETL4" s="657"/>
      <c r="ETM4" s="657"/>
      <c r="ETN4" s="657"/>
      <c r="ETO4" s="657"/>
      <c r="ETP4" s="657"/>
      <c r="ETQ4" s="657"/>
      <c r="ETR4" s="657"/>
      <c r="ETS4" s="657"/>
      <c r="ETT4" s="657"/>
      <c r="ETU4" s="657"/>
      <c r="ETV4" s="657"/>
      <c r="ETW4" s="657"/>
      <c r="ETX4" s="657"/>
      <c r="ETY4" s="657"/>
      <c r="ETZ4" s="657"/>
      <c r="EUA4" s="657"/>
      <c r="EUB4" s="657"/>
      <c r="EUC4" s="657"/>
      <c r="EUD4" s="657"/>
      <c r="EUE4" s="657"/>
      <c r="EUF4" s="657"/>
      <c r="EUG4" s="657"/>
      <c r="EUH4" s="657"/>
      <c r="EUI4" s="657"/>
      <c r="EUJ4" s="657"/>
      <c r="EUK4" s="657"/>
      <c r="EUL4" s="657"/>
      <c r="EUM4" s="657"/>
      <c r="EUN4" s="657"/>
      <c r="EUO4" s="657"/>
      <c r="EUP4" s="657"/>
      <c r="EUQ4" s="657"/>
      <c r="EUR4" s="657"/>
      <c r="EUS4" s="657"/>
      <c r="EUT4" s="657"/>
      <c r="EUU4" s="657"/>
      <c r="EUV4" s="657"/>
      <c r="EUW4" s="657"/>
      <c r="EUX4" s="657"/>
      <c r="EUY4" s="657"/>
      <c r="EUZ4" s="657"/>
      <c r="EVA4" s="657"/>
      <c r="EVB4" s="657"/>
      <c r="EVC4" s="657"/>
      <c r="EVD4" s="657"/>
      <c r="EVE4" s="657"/>
      <c r="EVF4" s="657"/>
      <c r="EVG4" s="657"/>
      <c r="EVH4" s="657"/>
      <c r="EVI4" s="657"/>
      <c r="EVJ4" s="657"/>
      <c r="EVK4" s="657"/>
      <c r="EVL4" s="657"/>
      <c r="EVM4" s="657"/>
      <c r="EVN4" s="657"/>
      <c r="EVO4" s="657"/>
      <c r="EVP4" s="657"/>
      <c r="EVQ4" s="657"/>
      <c r="EVR4" s="657"/>
      <c r="EVS4" s="657"/>
      <c r="EVT4" s="657"/>
      <c r="EVU4" s="657"/>
      <c r="EVV4" s="657"/>
      <c r="EVW4" s="657"/>
      <c r="EVX4" s="657"/>
      <c r="EVY4" s="657"/>
      <c r="EVZ4" s="657"/>
      <c r="EWA4" s="657"/>
      <c r="EWB4" s="657"/>
      <c r="EWC4" s="657"/>
      <c r="EWD4" s="657"/>
      <c r="EWE4" s="657"/>
      <c r="EWF4" s="657"/>
      <c r="EWG4" s="657"/>
      <c r="EWH4" s="657"/>
      <c r="EWI4" s="657"/>
      <c r="EWJ4" s="657"/>
      <c r="EWK4" s="657"/>
      <c r="EWL4" s="657"/>
      <c r="EWM4" s="657"/>
      <c r="EWN4" s="657"/>
      <c r="EWO4" s="657"/>
      <c r="EWP4" s="657"/>
      <c r="EWQ4" s="657"/>
      <c r="EWR4" s="657"/>
      <c r="EWS4" s="657"/>
      <c r="EWT4" s="657"/>
      <c r="EWU4" s="657"/>
      <c r="EWV4" s="657"/>
      <c r="EWW4" s="657"/>
      <c r="EWX4" s="657"/>
      <c r="EWY4" s="657"/>
      <c r="EWZ4" s="657"/>
      <c r="EXA4" s="657"/>
      <c r="EXB4" s="657"/>
      <c r="EXC4" s="657"/>
      <c r="EXD4" s="657"/>
      <c r="EXE4" s="657"/>
      <c r="EXF4" s="657"/>
      <c r="EXG4" s="657"/>
      <c r="EXH4" s="657"/>
      <c r="EXI4" s="657"/>
      <c r="EXJ4" s="657"/>
      <c r="EXK4" s="657"/>
      <c r="EXL4" s="657"/>
      <c r="EXM4" s="657"/>
      <c r="EXN4" s="657"/>
      <c r="EXO4" s="657"/>
      <c r="EXP4" s="657"/>
      <c r="EXQ4" s="657"/>
      <c r="EXR4" s="657"/>
      <c r="EXS4" s="657"/>
      <c r="EXT4" s="657"/>
      <c r="EXU4" s="657"/>
      <c r="EXV4" s="657"/>
      <c r="EXW4" s="657"/>
      <c r="EXX4" s="657"/>
      <c r="EXY4" s="657"/>
      <c r="EXZ4" s="657"/>
      <c r="EYA4" s="657"/>
      <c r="EYB4" s="657"/>
      <c r="EYC4" s="657"/>
      <c r="EYD4" s="657"/>
      <c r="EYE4" s="657"/>
      <c r="EYF4" s="657"/>
      <c r="EYG4" s="657"/>
      <c r="EYH4" s="657"/>
      <c r="EYI4" s="657"/>
      <c r="EYJ4" s="657"/>
      <c r="EYK4" s="657"/>
      <c r="EYL4" s="657"/>
      <c r="EYM4" s="657"/>
      <c r="EYN4" s="657"/>
      <c r="EYO4" s="657"/>
      <c r="EYP4" s="657"/>
      <c r="EYQ4" s="657"/>
      <c r="EYR4" s="657"/>
      <c r="EYS4" s="657"/>
      <c r="EYT4" s="657"/>
      <c r="EYU4" s="657"/>
      <c r="EYV4" s="657"/>
      <c r="EYW4" s="657"/>
      <c r="EYX4" s="657"/>
      <c r="EYY4" s="657"/>
      <c r="EYZ4" s="657"/>
      <c r="EZA4" s="657"/>
      <c r="EZB4" s="657"/>
      <c r="EZC4" s="657"/>
      <c r="EZD4" s="657"/>
      <c r="EZE4" s="657"/>
      <c r="EZF4" s="657"/>
      <c r="EZG4" s="657"/>
      <c r="EZH4" s="657"/>
      <c r="EZI4" s="657"/>
      <c r="EZJ4" s="657"/>
      <c r="EZK4" s="657"/>
      <c r="EZL4" s="657"/>
      <c r="EZM4" s="657"/>
      <c r="EZN4" s="657"/>
      <c r="EZO4" s="657"/>
      <c r="EZP4" s="657"/>
      <c r="EZQ4" s="657"/>
      <c r="EZR4" s="657"/>
      <c r="EZS4" s="657"/>
      <c r="EZT4" s="657"/>
      <c r="EZU4" s="657"/>
      <c r="EZV4" s="657"/>
      <c r="EZW4" s="657"/>
      <c r="EZX4" s="657"/>
      <c r="EZY4" s="657"/>
      <c r="EZZ4" s="657"/>
      <c r="FAA4" s="657"/>
      <c r="FAB4" s="657"/>
      <c r="FAC4" s="657"/>
      <c r="FAD4" s="657"/>
      <c r="FAE4" s="657"/>
      <c r="FAF4" s="657"/>
      <c r="FAG4" s="657"/>
      <c r="FAH4" s="657"/>
      <c r="FAI4" s="657"/>
      <c r="FAJ4" s="657"/>
      <c r="FAK4" s="657"/>
      <c r="FAL4" s="657"/>
      <c r="FAM4" s="657"/>
      <c r="FAN4" s="657"/>
      <c r="FAO4" s="657"/>
      <c r="FAP4" s="657"/>
      <c r="FAQ4" s="657"/>
      <c r="FAR4" s="657"/>
      <c r="FAS4" s="657"/>
      <c r="FAT4" s="657"/>
      <c r="FAU4" s="657"/>
      <c r="FAV4" s="657"/>
      <c r="FAW4" s="657"/>
      <c r="FAX4" s="657"/>
      <c r="FAY4" s="657"/>
      <c r="FAZ4" s="657"/>
      <c r="FBA4" s="657"/>
      <c r="FBB4" s="657"/>
      <c r="FBC4" s="657"/>
      <c r="FBD4" s="657"/>
      <c r="FBE4" s="657"/>
      <c r="FBF4" s="657"/>
      <c r="FBG4" s="657"/>
      <c r="FBH4" s="657"/>
      <c r="FBI4" s="657"/>
      <c r="FBJ4" s="657"/>
      <c r="FBK4" s="657"/>
      <c r="FBL4" s="657"/>
      <c r="FBM4" s="657"/>
      <c r="FBN4" s="657"/>
      <c r="FBO4" s="657"/>
      <c r="FBP4" s="657"/>
      <c r="FBQ4" s="657"/>
      <c r="FBR4" s="657"/>
      <c r="FBS4" s="657"/>
      <c r="FBT4" s="657"/>
      <c r="FBU4" s="657"/>
      <c r="FBV4" s="657"/>
      <c r="FBW4" s="657"/>
      <c r="FBX4" s="657"/>
      <c r="FBY4" s="657"/>
      <c r="FBZ4" s="657"/>
      <c r="FCA4" s="657"/>
      <c r="FCB4" s="657"/>
      <c r="FCC4" s="657"/>
      <c r="FCD4" s="657"/>
      <c r="FCE4" s="657"/>
      <c r="FCF4" s="657"/>
      <c r="FCG4" s="657"/>
      <c r="FCH4" s="657"/>
      <c r="FCI4" s="657"/>
      <c r="FCJ4" s="657"/>
      <c r="FCK4" s="657"/>
      <c r="FCL4" s="657"/>
      <c r="FCM4" s="657"/>
      <c r="FCN4" s="657"/>
      <c r="FCO4" s="657"/>
      <c r="FCP4" s="657"/>
      <c r="FCQ4" s="657"/>
      <c r="FCR4" s="657"/>
      <c r="FCS4" s="657"/>
      <c r="FCT4" s="657"/>
      <c r="FCU4" s="657"/>
      <c r="FCV4" s="657"/>
      <c r="FCW4" s="657"/>
      <c r="FCX4" s="657"/>
      <c r="FCY4" s="657"/>
      <c r="FCZ4" s="657"/>
      <c r="FDA4" s="657"/>
      <c r="FDB4" s="657"/>
      <c r="FDC4" s="657"/>
      <c r="FDD4" s="657"/>
      <c r="FDE4" s="657"/>
      <c r="FDF4" s="657"/>
      <c r="FDG4" s="657"/>
      <c r="FDH4" s="657"/>
      <c r="FDI4" s="657"/>
      <c r="FDJ4" s="657"/>
      <c r="FDK4" s="657"/>
      <c r="FDL4" s="657"/>
      <c r="FDM4" s="657"/>
      <c r="FDN4" s="657"/>
      <c r="FDO4" s="657"/>
      <c r="FDP4" s="657"/>
      <c r="FDQ4" s="657"/>
      <c r="FDR4" s="657"/>
      <c r="FDS4" s="657"/>
      <c r="FDT4" s="657"/>
      <c r="FDU4" s="657"/>
      <c r="FDV4" s="657"/>
      <c r="FDW4" s="657"/>
      <c r="FDX4" s="657"/>
      <c r="FDY4" s="657"/>
      <c r="FDZ4" s="657"/>
      <c r="FEA4" s="657"/>
      <c r="FEB4" s="657"/>
      <c r="FEC4" s="657"/>
      <c r="FED4" s="657"/>
      <c r="FEE4" s="657"/>
      <c r="FEF4" s="657"/>
      <c r="FEG4" s="657"/>
      <c r="FEH4" s="657"/>
      <c r="FEI4" s="657"/>
      <c r="FEJ4" s="657"/>
      <c r="FEK4" s="657"/>
      <c r="FEL4" s="657"/>
      <c r="FEM4" s="657"/>
      <c r="FEN4" s="657"/>
      <c r="FEO4" s="657"/>
      <c r="FEP4" s="657"/>
      <c r="FEQ4" s="657"/>
      <c r="FER4" s="657"/>
      <c r="FES4" s="657"/>
      <c r="FET4" s="657"/>
      <c r="FEU4" s="657"/>
      <c r="FEV4" s="657"/>
      <c r="FEW4" s="657"/>
      <c r="FEX4" s="657"/>
      <c r="FEY4" s="657"/>
      <c r="FEZ4" s="657"/>
      <c r="FFA4" s="657"/>
      <c r="FFB4" s="657"/>
      <c r="FFC4" s="657"/>
      <c r="FFD4" s="657"/>
      <c r="FFE4" s="657"/>
      <c r="FFF4" s="657"/>
      <c r="FFG4" s="657"/>
      <c r="FFH4" s="657"/>
      <c r="FFI4" s="657"/>
      <c r="FFJ4" s="657"/>
      <c r="FFK4" s="657"/>
      <c r="FFL4" s="657"/>
      <c r="FFM4" s="657"/>
      <c r="FFN4" s="657"/>
      <c r="FFO4" s="657"/>
      <c r="FFP4" s="657"/>
      <c r="FFQ4" s="657"/>
      <c r="FFR4" s="657"/>
      <c r="FFS4" s="657"/>
      <c r="FFT4" s="657"/>
      <c r="FFU4" s="657"/>
      <c r="FFV4" s="657"/>
      <c r="FFW4" s="657"/>
      <c r="FFX4" s="657"/>
      <c r="FFY4" s="657"/>
      <c r="FFZ4" s="657"/>
      <c r="FGA4" s="657"/>
      <c r="FGB4" s="657"/>
      <c r="FGC4" s="657"/>
      <c r="FGD4" s="657"/>
      <c r="FGE4" s="657"/>
      <c r="FGF4" s="657"/>
      <c r="FGG4" s="657"/>
      <c r="FGH4" s="657"/>
      <c r="FGI4" s="657"/>
      <c r="FGJ4" s="657"/>
      <c r="FGK4" s="657"/>
      <c r="FGL4" s="657"/>
      <c r="FGM4" s="657"/>
      <c r="FGN4" s="657"/>
      <c r="FGO4" s="657"/>
      <c r="FGP4" s="657"/>
      <c r="FGQ4" s="657"/>
      <c r="FGR4" s="657"/>
      <c r="FGS4" s="657"/>
      <c r="FGT4" s="657"/>
      <c r="FGU4" s="657"/>
      <c r="FGV4" s="657"/>
      <c r="FGW4" s="657"/>
      <c r="FGX4" s="657"/>
      <c r="FGY4" s="657"/>
      <c r="FGZ4" s="657"/>
      <c r="FHA4" s="657"/>
      <c r="FHB4" s="657"/>
      <c r="FHC4" s="657"/>
      <c r="FHD4" s="657"/>
      <c r="FHE4" s="657"/>
      <c r="FHF4" s="657"/>
      <c r="FHG4" s="657"/>
      <c r="FHH4" s="657"/>
      <c r="FHI4" s="657"/>
      <c r="FHJ4" s="657"/>
      <c r="FHK4" s="657"/>
      <c r="FHL4" s="657"/>
      <c r="FHM4" s="657"/>
      <c r="FHN4" s="657"/>
      <c r="FHO4" s="657"/>
      <c r="FHP4" s="657"/>
      <c r="FHQ4" s="657"/>
      <c r="FHR4" s="657"/>
      <c r="FHS4" s="657"/>
      <c r="FHT4" s="657"/>
      <c r="FHU4" s="657"/>
      <c r="FHV4" s="657"/>
      <c r="FHW4" s="657"/>
      <c r="FHX4" s="657"/>
      <c r="FHY4" s="657"/>
      <c r="FHZ4" s="657"/>
      <c r="FIA4" s="657"/>
      <c r="FIB4" s="657"/>
      <c r="FIC4" s="657"/>
      <c r="FID4" s="657"/>
      <c r="FIE4" s="657"/>
      <c r="FIF4" s="657"/>
      <c r="FIG4" s="657"/>
      <c r="FIH4" s="657"/>
      <c r="FII4" s="657"/>
      <c r="FIJ4" s="657"/>
      <c r="FIK4" s="657"/>
      <c r="FIL4" s="657"/>
      <c r="FIM4" s="657"/>
      <c r="FIN4" s="657"/>
      <c r="FIO4" s="657"/>
      <c r="FIP4" s="657"/>
      <c r="FIQ4" s="657"/>
      <c r="FIR4" s="657"/>
      <c r="FIS4" s="657"/>
      <c r="FIT4" s="657"/>
      <c r="FIU4" s="657"/>
      <c r="FIV4" s="657"/>
      <c r="FIW4" s="657"/>
      <c r="FIX4" s="657"/>
      <c r="FIY4" s="657"/>
      <c r="FIZ4" s="657"/>
      <c r="FJA4" s="657"/>
      <c r="FJB4" s="657"/>
      <c r="FJC4" s="657"/>
      <c r="FJD4" s="657"/>
      <c r="FJE4" s="657"/>
      <c r="FJF4" s="657"/>
      <c r="FJG4" s="657"/>
      <c r="FJH4" s="657"/>
      <c r="FJI4" s="657"/>
      <c r="FJJ4" s="657"/>
      <c r="FJK4" s="657"/>
      <c r="FJL4" s="657"/>
      <c r="FJM4" s="657"/>
      <c r="FJN4" s="657"/>
      <c r="FJO4" s="657"/>
      <c r="FJP4" s="657"/>
      <c r="FJQ4" s="657"/>
      <c r="FJR4" s="657"/>
      <c r="FJS4" s="657"/>
      <c r="FJT4" s="657"/>
      <c r="FJU4" s="657"/>
      <c r="FJV4" s="657"/>
      <c r="FJW4" s="657"/>
      <c r="FJX4" s="657"/>
      <c r="FJY4" s="657"/>
      <c r="FJZ4" s="657"/>
      <c r="FKA4" s="657"/>
      <c r="FKB4" s="657"/>
      <c r="FKC4" s="657"/>
      <c r="FKD4" s="657"/>
      <c r="FKE4" s="657"/>
      <c r="FKF4" s="657"/>
      <c r="FKG4" s="657"/>
      <c r="FKH4" s="657"/>
      <c r="FKI4" s="657"/>
      <c r="FKJ4" s="657"/>
      <c r="FKK4" s="657"/>
      <c r="FKL4" s="657"/>
      <c r="FKM4" s="657"/>
      <c r="FKN4" s="657"/>
      <c r="FKO4" s="657"/>
      <c r="FKP4" s="657"/>
      <c r="FKQ4" s="657"/>
      <c r="FKR4" s="657"/>
      <c r="FKS4" s="657"/>
      <c r="FKT4" s="657"/>
      <c r="FKU4" s="657"/>
      <c r="FKV4" s="657"/>
      <c r="FKW4" s="657"/>
      <c r="FKX4" s="657"/>
      <c r="FKY4" s="657"/>
      <c r="FKZ4" s="657"/>
      <c r="FLA4" s="657"/>
      <c r="FLB4" s="657"/>
      <c r="FLC4" s="657"/>
      <c r="FLD4" s="657"/>
      <c r="FLE4" s="657"/>
      <c r="FLF4" s="657"/>
      <c r="FLG4" s="657"/>
      <c r="FLH4" s="657"/>
      <c r="FLI4" s="657"/>
      <c r="FLJ4" s="657"/>
      <c r="FLK4" s="657"/>
      <c r="FLL4" s="657"/>
      <c r="FLM4" s="657"/>
      <c r="FLN4" s="657"/>
      <c r="FLO4" s="657"/>
      <c r="FLP4" s="657"/>
      <c r="FLQ4" s="657"/>
      <c r="FLR4" s="657"/>
      <c r="FLS4" s="657"/>
      <c r="FLT4" s="657"/>
      <c r="FLU4" s="657"/>
      <c r="FLV4" s="657"/>
      <c r="FLW4" s="657"/>
      <c r="FLX4" s="657"/>
      <c r="FLY4" s="657"/>
      <c r="FLZ4" s="657"/>
      <c r="FMA4" s="657"/>
      <c r="FMB4" s="657"/>
      <c r="FMC4" s="657"/>
      <c r="FMD4" s="657"/>
      <c r="FME4" s="657"/>
      <c r="FMF4" s="657"/>
      <c r="FMG4" s="657"/>
      <c r="FMH4" s="657"/>
      <c r="FMI4" s="657"/>
      <c r="FMJ4" s="657"/>
      <c r="FMK4" s="657"/>
      <c r="FML4" s="657"/>
      <c r="FMM4" s="657"/>
      <c r="FMN4" s="657"/>
      <c r="FMO4" s="657"/>
      <c r="FMP4" s="657"/>
      <c r="FMQ4" s="657"/>
      <c r="FMR4" s="657"/>
      <c r="FMS4" s="657"/>
      <c r="FMT4" s="657"/>
      <c r="FMU4" s="657"/>
      <c r="FMV4" s="657"/>
      <c r="FMW4" s="657"/>
      <c r="FMX4" s="657"/>
      <c r="FMY4" s="657"/>
      <c r="FMZ4" s="657"/>
      <c r="FNA4" s="657"/>
      <c r="FNB4" s="657"/>
      <c r="FNC4" s="657"/>
      <c r="FND4" s="657"/>
      <c r="FNE4" s="657"/>
      <c r="FNF4" s="657"/>
      <c r="FNG4" s="657"/>
      <c r="FNH4" s="657"/>
      <c r="FNI4" s="657"/>
      <c r="FNJ4" s="657"/>
      <c r="FNK4" s="657"/>
      <c r="FNL4" s="657"/>
      <c r="FNM4" s="657"/>
      <c r="FNN4" s="657"/>
      <c r="FNO4" s="657"/>
      <c r="FNP4" s="657"/>
      <c r="FNQ4" s="657"/>
      <c r="FNR4" s="657"/>
      <c r="FNS4" s="657"/>
      <c r="FNT4" s="657"/>
      <c r="FNU4" s="657"/>
      <c r="FNV4" s="657"/>
      <c r="FNW4" s="657"/>
      <c r="FNX4" s="657"/>
      <c r="FNY4" s="657"/>
      <c r="FNZ4" s="657"/>
      <c r="FOA4" s="657"/>
      <c r="FOB4" s="657"/>
      <c r="FOC4" s="657"/>
      <c r="FOD4" s="657"/>
      <c r="FOE4" s="657"/>
      <c r="FOF4" s="657"/>
      <c r="FOG4" s="657"/>
      <c r="FOH4" s="657"/>
      <c r="FOI4" s="657"/>
      <c r="FOJ4" s="657"/>
      <c r="FOK4" s="657"/>
      <c r="FOL4" s="657"/>
      <c r="FOM4" s="657"/>
      <c r="FON4" s="657"/>
      <c r="FOO4" s="657"/>
      <c r="FOP4" s="657"/>
      <c r="FOQ4" s="657"/>
      <c r="FOR4" s="657"/>
      <c r="FOS4" s="657"/>
      <c r="FOT4" s="657"/>
      <c r="FOU4" s="657"/>
      <c r="FOV4" s="657"/>
      <c r="FOW4" s="657"/>
      <c r="FOX4" s="657"/>
      <c r="FOY4" s="657"/>
      <c r="FOZ4" s="657"/>
      <c r="FPA4" s="657"/>
      <c r="FPB4" s="657"/>
      <c r="FPC4" s="657"/>
      <c r="FPD4" s="657"/>
      <c r="FPE4" s="657"/>
      <c r="FPF4" s="657"/>
      <c r="FPG4" s="657"/>
      <c r="FPH4" s="657"/>
      <c r="FPI4" s="657"/>
      <c r="FPJ4" s="657"/>
      <c r="FPK4" s="657"/>
      <c r="FPL4" s="657"/>
      <c r="FPM4" s="657"/>
      <c r="FPN4" s="657"/>
      <c r="FPO4" s="657"/>
      <c r="FPP4" s="657"/>
      <c r="FPQ4" s="657"/>
      <c r="FPR4" s="657"/>
      <c r="FPS4" s="657"/>
      <c r="FPT4" s="657"/>
      <c r="FPU4" s="657"/>
      <c r="FPV4" s="657"/>
      <c r="FPW4" s="657"/>
      <c r="FPX4" s="657"/>
      <c r="FPY4" s="657"/>
      <c r="FPZ4" s="657"/>
      <c r="FQA4" s="657"/>
      <c r="FQB4" s="657"/>
      <c r="FQC4" s="657"/>
      <c r="FQD4" s="657"/>
      <c r="FQE4" s="657"/>
      <c r="FQF4" s="657"/>
      <c r="FQG4" s="657"/>
      <c r="FQH4" s="657"/>
      <c r="FQI4" s="657"/>
      <c r="FQJ4" s="657"/>
      <c r="FQK4" s="657"/>
      <c r="FQL4" s="657"/>
      <c r="FQM4" s="657"/>
      <c r="FQN4" s="657"/>
      <c r="FQO4" s="657"/>
      <c r="FQP4" s="657"/>
      <c r="FQQ4" s="657"/>
      <c r="FQR4" s="657"/>
      <c r="FQS4" s="657"/>
      <c r="FQT4" s="657"/>
      <c r="FQU4" s="657"/>
      <c r="FQV4" s="657"/>
      <c r="FQW4" s="657"/>
      <c r="FQX4" s="657"/>
      <c r="FQY4" s="657"/>
      <c r="FQZ4" s="657"/>
      <c r="FRA4" s="657"/>
      <c r="FRB4" s="657"/>
      <c r="FRC4" s="657"/>
      <c r="FRD4" s="657"/>
      <c r="FRE4" s="657"/>
      <c r="FRF4" s="657"/>
      <c r="FRG4" s="657"/>
      <c r="FRH4" s="657"/>
      <c r="FRI4" s="657"/>
      <c r="FRJ4" s="657"/>
      <c r="FRK4" s="657"/>
      <c r="FRL4" s="657"/>
      <c r="FRM4" s="657"/>
      <c r="FRN4" s="657"/>
      <c r="FRO4" s="657"/>
      <c r="FRP4" s="657"/>
      <c r="FRQ4" s="657"/>
      <c r="FRR4" s="657"/>
      <c r="FRS4" s="657"/>
      <c r="FRT4" s="657"/>
      <c r="FRU4" s="657"/>
      <c r="FRV4" s="657"/>
      <c r="FRW4" s="657"/>
      <c r="FRX4" s="657"/>
      <c r="FRY4" s="657"/>
      <c r="FRZ4" s="657"/>
      <c r="FSA4" s="657"/>
      <c r="FSB4" s="657"/>
      <c r="FSC4" s="657"/>
      <c r="FSD4" s="657"/>
      <c r="FSE4" s="657"/>
      <c r="FSF4" s="657"/>
      <c r="FSG4" s="657"/>
      <c r="FSH4" s="657"/>
      <c r="FSI4" s="657"/>
      <c r="FSJ4" s="657"/>
      <c r="FSK4" s="657"/>
      <c r="FSL4" s="657"/>
      <c r="FSM4" s="657"/>
      <c r="FSN4" s="657"/>
      <c r="FSO4" s="657"/>
      <c r="FSP4" s="657"/>
      <c r="FSQ4" s="657"/>
      <c r="FSR4" s="657"/>
      <c r="FSS4" s="657"/>
      <c r="FST4" s="657"/>
      <c r="FSU4" s="657"/>
      <c r="FSV4" s="657"/>
      <c r="FSW4" s="657"/>
      <c r="FSX4" s="657"/>
      <c r="FSY4" s="657"/>
      <c r="FSZ4" s="657"/>
      <c r="FTA4" s="657"/>
      <c r="FTB4" s="657"/>
      <c r="FTC4" s="657"/>
      <c r="FTD4" s="657"/>
      <c r="FTE4" s="657"/>
      <c r="FTF4" s="657"/>
      <c r="FTG4" s="657"/>
      <c r="FTH4" s="657"/>
      <c r="FTI4" s="657"/>
      <c r="FTJ4" s="657"/>
      <c r="FTK4" s="657"/>
      <c r="FTL4" s="657"/>
      <c r="FTM4" s="657"/>
      <c r="FTN4" s="657"/>
      <c r="FTO4" s="657"/>
      <c r="FTP4" s="657"/>
      <c r="FTQ4" s="657"/>
      <c r="FTR4" s="657"/>
      <c r="FTS4" s="657"/>
      <c r="FTT4" s="657"/>
      <c r="FTU4" s="657"/>
      <c r="FTV4" s="657"/>
      <c r="FTW4" s="657"/>
      <c r="FTX4" s="657"/>
      <c r="FTY4" s="657"/>
      <c r="FTZ4" s="657"/>
      <c r="FUA4" s="657"/>
      <c r="FUB4" s="657"/>
      <c r="FUC4" s="657"/>
      <c r="FUD4" s="657"/>
      <c r="FUE4" s="657"/>
      <c r="FUF4" s="657"/>
      <c r="FUG4" s="657"/>
      <c r="FUH4" s="657"/>
      <c r="FUI4" s="657"/>
      <c r="FUJ4" s="657"/>
      <c r="FUK4" s="657"/>
      <c r="FUL4" s="657"/>
      <c r="FUM4" s="657"/>
      <c r="FUN4" s="657"/>
      <c r="FUO4" s="657"/>
      <c r="FUP4" s="657"/>
      <c r="FUQ4" s="657"/>
      <c r="FUR4" s="657"/>
      <c r="FUS4" s="657"/>
      <c r="FUT4" s="657"/>
      <c r="FUU4" s="657"/>
      <c r="FUV4" s="657"/>
      <c r="FUW4" s="657"/>
      <c r="FUX4" s="657"/>
      <c r="FUY4" s="657"/>
      <c r="FUZ4" s="657"/>
      <c r="FVA4" s="657"/>
      <c r="FVB4" s="657"/>
      <c r="FVC4" s="657"/>
      <c r="FVD4" s="657"/>
      <c r="FVE4" s="657"/>
      <c r="FVF4" s="657"/>
      <c r="FVG4" s="657"/>
      <c r="FVH4" s="657"/>
      <c r="FVI4" s="657"/>
      <c r="FVJ4" s="657"/>
      <c r="FVK4" s="657"/>
      <c r="FVL4" s="657"/>
      <c r="FVM4" s="657"/>
      <c r="FVN4" s="657"/>
      <c r="FVO4" s="657"/>
      <c r="FVP4" s="657"/>
      <c r="FVQ4" s="657"/>
      <c r="FVR4" s="657"/>
      <c r="FVS4" s="657"/>
      <c r="FVT4" s="657"/>
      <c r="FVU4" s="657"/>
      <c r="FVV4" s="657"/>
      <c r="FVW4" s="657"/>
      <c r="FVX4" s="657"/>
      <c r="FVY4" s="657"/>
      <c r="FVZ4" s="657"/>
      <c r="FWA4" s="657"/>
      <c r="FWB4" s="657"/>
      <c r="FWC4" s="657"/>
      <c r="FWD4" s="657"/>
      <c r="FWE4" s="657"/>
      <c r="FWF4" s="657"/>
      <c r="FWG4" s="657"/>
      <c r="FWH4" s="657"/>
      <c r="FWI4" s="657"/>
      <c r="FWJ4" s="657"/>
      <c r="FWK4" s="657"/>
      <c r="FWL4" s="657"/>
      <c r="FWM4" s="657"/>
      <c r="FWN4" s="657"/>
      <c r="FWO4" s="657"/>
      <c r="FWP4" s="657"/>
      <c r="FWQ4" s="657"/>
      <c r="FWR4" s="657"/>
      <c r="FWS4" s="657"/>
      <c r="FWT4" s="657"/>
      <c r="FWU4" s="657"/>
      <c r="FWV4" s="657"/>
      <c r="FWW4" s="657"/>
      <c r="FWX4" s="657"/>
      <c r="FWY4" s="657"/>
      <c r="FWZ4" s="657"/>
      <c r="FXA4" s="657"/>
      <c r="FXB4" s="657"/>
      <c r="FXC4" s="657"/>
      <c r="FXD4" s="657"/>
      <c r="FXE4" s="657"/>
      <c r="FXF4" s="657"/>
      <c r="FXG4" s="657"/>
      <c r="FXH4" s="657"/>
      <c r="FXI4" s="657"/>
      <c r="FXJ4" s="657"/>
      <c r="FXK4" s="657"/>
      <c r="FXL4" s="657"/>
      <c r="FXM4" s="657"/>
      <c r="FXN4" s="657"/>
      <c r="FXO4" s="657"/>
      <c r="FXP4" s="657"/>
      <c r="FXQ4" s="657"/>
      <c r="FXR4" s="657"/>
      <c r="FXS4" s="657"/>
      <c r="FXT4" s="657"/>
      <c r="FXU4" s="657"/>
      <c r="FXV4" s="657"/>
      <c r="FXW4" s="657"/>
      <c r="FXX4" s="657"/>
      <c r="FXY4" s="657"/>
      <c r="FXZ4" s="657"/>
      <c r="FYA4" s="657"/>
      <c r="FYB4" s="657"/>
      <c r="FYC4" s="657"/>
      <c r="FYD4" s="657"/>
      <c r="FYE4" s="657"/>
      <c r="FYF4" s="657"/>
      <c r="FYG4" s="657"/>
      <c r="FYH4" s="657"/>
      <c r="FYI4" s="657"/>
      <c r="FYJ4" s="657"/>
      <c r="FYK4" s="657"/>
      <c r="FYL4" s="657"/>
      <c r="FYM4" s="657"/>
      <c r="FYN4" s="657"/>
      <c r="FYO4" s="657"/>
      <c r="FYP4" s="657"/>
      <c r="FYQ4" s="657"/>
      <c r="FYR4" s="657"/>
      <c r="FYS4" s="657"/>
      <c r="FYT4" s="657"/>
      <c r="FYU4" s="657"/>
      <c r="FYV4" s="657"/>
      <c r="FYW4" s="657"/>
      <c r="FYX4" s="657"/>
      <c r="FYY4" s="657"/>
      <c r="FYZ4" s="657"/>
      <c r="FZA4" s="657"/>
      <c r="FZB4" s="657"/>
      <c r="FZC4" s="657"/>
      <c r="FZD4" s="657"/>
      <c r="FZE4" s="657"/>
      <c r="FZF4" s="657"/>
      <c r="FZG4" s="657"/>
      <c r="FZH4" s="657"/>
      <c r="FZI4" s="657"/>
      <c r="FZJ4" s="657"/>
      <c r="FZK4" s="657"/>
      <c r="FZL4" s="657"/>
      <c r="FZM4" s="657"/>
      <c r="FZN4" s="657"/>
      <c r="FZO4" s="657"/>
      <c r="FZP4" s="657"/>
      <c r="FZQ4" s="657"/>
      <c r="FZR4" s="657"/>
      <c r="FZS4" s="657"/>
      <c r="FZT4" s="657"/>
      <c r="FZU4" s="657"/>
      <c r="FZV4" s="657"/>
      <c r="FZW4" s="657"/>
      <c r="FZX4" s="657"/>
      <c r="FZY4" s="657"/>
      <c r="FZZ4" s="657"/>
      <c r="GAA4" s="657"/>
      <c r="GAB4" s="657"/>
      <c r="GAC4" s="657"/>
      <c r="GAD4" s="657"/>
      <c r="GAE4" s="657"/>
      <c r="GAF4" s="657"/>
      <c r="GAG4" s="657"/>
      <c r="GAH4" s="657"/>
      <c r="GAI4" s="657"/>
      <c r="GAJ4" s="657"/>
      <c r="GAK4" s="657"/>
      <c r="GAL4" s="657"/>
      <c r="GAM4" s="657"/>
      <c r="GAN4" s="657"/>
      <c r="GAO4" s="657"/>
      <c r="GAP4" s="657"/>
      <c r="GAQ4" s="657"/>
      <c r="GAR4" s="657"/>
      <c r="GAS4" s="657"/>
      <c r="GAT4" s="657"/>
      <c r="GAU4" s="657"/>
      <c r="GAV4" s="657"/>
      <c r="GAW4" s="657"/>
      <c r="GAX4" s="657"/>
      <c r="GAY4" s="657"/>
      <c r="GAZ4" s="657"/>
      <c r="GBA4" s="657"/>
      <c r="GBB4" s="657"/>
      <c r="GBC4" s="657"/>
      <c r="GBD4" s="657"/>
      <c r="GBE4" s="657"/>
      <c r="GBF4" s="657"/>
      <c r="GBG4" s="657"/>
      <c r="GBH4" s="657"/>
      <c r="GBI4" s="657"/>
      <c r="GBJ4" s="657"/>
      <c r="GBK4" s="657"/>
      <c r="GBL4" s="657"/>
      <c r="GBM4" s="657"/>
      <c r="GBN4" s="657"/>
      <c r="GBO4" s="657"/>
      <c r="GBP4" s="657"/>
      <c r="GBQ4" s="657"/>
      <c r="GBR4" s="657"/>
      <c r="GBS4" s="657"/>
      <c r="GBT4" s="657"/>
      <c r="GBU4" s="657"/>
      <c r="GBV4" s="657"/>
      <c r="GBW4" s="657"/>
      <c r="GBX4" s="657"/>
      <c r="GBY4" s="657"/>
      <c r="GBZ4" s="657"/>
      <c r="GCA4" s="657"/>
      <c r="GCB4" s="657"/>
      <c r="GCC4" s="657"/>
      <c r="GCD4" s="657"/>
      <c r="GCE4" s="657"/>
      <c r="GCF4" s="657"/>
      <c r="GCG4" s="657"/>
      <c r="GCH4" s="657"/>
      <c r="GCI4" s="657"/>
      <c r="GCJ4" s="657"/>
      <c r="GCK4" s="657"/>
      <c r="GCL4" s="657"/>
      <c r="GCM4" s="657"/>
      <c r="GCN4" s="657"/>
      <c r="GCO4" s="657"/>
      <c r="GCP4" s="657"/>
      <c r="GCQ4" s="657"/>
      <c r="GCR4" s="657"/>
      <c r="GCS4" s="657"/>
      <c r="GCT4" s="657"/>
      <c r="GCU4" s="657"/>
      <c r="GCV4" s="657"/>
      <c r="GCW4" s="657"/>
      <c r="GCX4" s="657"/>
      <c r="GCY4" s="657"/>
      <c r="GCZ4" s="657"/>
      <c r="GDA4" s="657"/>
      <c r="GDB4" s="657"/>
      <c r="GDC4" s="657"/>
      <c r="GDD4" s="657"/>
      <c r="GDE4" s="657"/>
      <c r="GDF4" s="657"/>
      <c r="GDG4" s="657"/>
      <c r="GDH4" s="657"/>
      <c r="GDI4" s="657"/>
      <c r="GDJ4" s="657"/>
      <c r="GDK4" s="657"/>
      <c r="GDL4" s="657"/>
      <c r="GDM4" s="657"/>
      <c r="GDN4" s="657"/>
      <c r="GDO4" s="657"/>
      <c r="GDP4" s="657"/>
      <c r="GDQ4" s="657"/>
      <c r="GDR4" s="657"/>
      <c r="GDS4" s="657"/>
      <c r="GDT4" s="657"/>
      <c r="GDU4" s="657"/>
      <c r="GDV4" s="657"/>
      <c r="GDW4" s="657"/>
      <c r="GDX4" s="657"/>
      <c r="GDY4" s="657"/>
      <c r="GDZ4" s="657"/>
      <c r="GEA4" s="657"/>
      <c r="GEB4" s="657"/>
      <c r="GEC4" s="657"/>
      <c r="GED4" s="657"/>
      <c r="GEE4" s="657"/>
      <c r="GEF4" s="657"/>
      <c r="GEG4" s="657"/>
      <c r="GEH4" s="657"/>
      <c r="GEI4" s="657"/>
      <c r="GEJ4" s="657"/>
      <c r="GEK4" s="657"/>
      <c r="GEL4" s="657"/>
      <c r="GEM4" s="657"/>
      <c r="GEN4" s="657"/>
      <c r="GEO4" s="657"/>
      <c r="GEP4" s="657"/>
      <c r="GEQ4" s="657"/>
      <c r="GER4" s="657"/>
      <c r="GES4" s="657"/>
      <c r="GET4" s="657"/>
      <c r="GEU4" s="657"/>
      <c r="GEV4" s="657"/>
      <c r="GEW4" s="657"/>
      <c r="GEX4" s="657"/>
      <c r="GEY4" s="657"/>
      <c r="GEZ4" s="657"/>
      <c r="GFA4" s="657"/>
      <c r="GFB4" s="657"/>
      <c r="GFC4" s="657"/>
      <c r="GFD4" s="657"/>
      <c r="GFE4" s="657"/>
      <c r="GFF4" s="657"/>
      <c r="GFG4" s="657"/>
      <c r="GFH4" s="657"/>
      <c r="GFI4" s="657"/>
      <c r="GFJ4" s="657"/>
      <c r="GFK4" s="657"/>
      <c r="GFL4" s="657"/>
      <c r="GFM4" s="657"/>
      <c r="GFN4" s="657"/>
      <c r="GFO4" s="657"/>
      <c r="GFP4" s="657"/>
      <c r="GFQ4" s="657"/>
      <c r="GFR4" s="657"/>
      <c r="GFS4" s="657"/>
      <c r="GFT4" s="657"/>
      <c r="GFU4" s="657"/>
      <c r="GFV4" s="657"/>
      <c r="GFW4" s="657"/>
      <c r="GFX4" s="657"/>
      <c r="GFY4" s="657"/>
      <c r="GFZ4" s="657"/>
      <c r="GGA4" s="657"/>
      <c r="GGB4" s="657"/>
      <c r="GGC4" s="657"/>
      <c r="GGD4" s="657"/>
      <c r="GGE4" s="657"/>
      <c r="GGF4" s="657"/>
      <c r="GGG4" s="657"/>
      <c r="GGH4" s="657"/>
      <c r="GGI4" s="657"/>
      <c r="GGJ4" s="657"/>
      <c r="GGK4" s="657"/>
      <c r="GGL4" s="657"/>
      <c r="GGM4" s="657"/>
      <c r="GGN4" s="657"/>
      <c r="GGO4" s="657"/>
      <c r="GGP4" s="657"/>
      <c r="GGQ4" s="657"/>
      <c r="GGR4" s="657"/>
      <c r="GGS4" s="657"/>
      <c r="GGT4" s="657"/>
      <c r="GGU4" s="657"/>
      <c r="GGV4" s="657"/>
      <c r="GGW4" s="657"/>
      <c r="GGX4" s="657"/>
      <c r="GGY4" s="657"/>
      <c r="GGZ4" s="657"/>
      <c r="GHA4" s="657"/>
      <c r="GHB4" s="657"/>
      <c r="GHC4" s="657"/>
      <c r="GHD4" s="657"/>
      <c r="GHE4" s="657"/>
      <c r="GHF4" s="657"/>
      <c r="GHG4" s="657"/>
      <c r="GHH4" s="657"/>
      <c r="GHI4" s="657"/>
      <c r="GHJ4" s="657"/>
      <c r="GHK4" s="657"/>
      <c r="GHL4" s="657"/>
      <c r="GHM4" s="657"/>
      <c r="GHN4" s="657"/>
      <c r="GHO4" s="657"/>
      <c r="GHP4" s="657"/>
      <c r="GHQ4" s="657"/>
      <c r="GHR4" s="657"/>
      <c r="GHS4" s="657"/>
      <c r="GHT4" s="657"/>
      <c r="GHU4" s="657"/>
      <c r="GHV4" s="657"/>
      <c r="GHW4" s="657"/>
      <c r="GHX4" s="657"/>
      <c r="GHY4" s="657"/>
      <c r="GHZ4" s="657"/>
      <c r="GIA4" s="657"/>
      <c r="GIB4" s="657"/>
      <c r="GIC4" s="657"/>
      <c r="GID4" s="657"/>
      <c r="GIE4" s="657"/>
      <c r="GIF4" s="657"/>
      <c r="GIG4" s="657"/>
      <c r="GIH4" s="657"/>
      <c r="GII4" s="657"/>
      <c r="GIJ4" s="657"/>
      <c r="GIK4" s="657"/>
      <c r="GIL4" s="657"/>
      <c r="GIM4" s="657"/>
      <c r="GIN4" s="657"/>
      <c r="GIO4" s="657"/>
      <c r="GIP4" s="657"/>
      <c r="GIQ4" s="657"/>
      <c r="GIR4" s="657"/>
      <c r="GIS4" s="657"/>
      <c r="GIT4" s="657"/>
      <c r="GIU4" s="657"/>
      <c r="GIV4" s="657"/>
      <c r="GIW4" s="657"/>
      <c r="GIX4" s="657"/>
      <c r="GIY4" s="657"/>
      <c r="GIZ4" s="657"/>
      <c r="GJA4" s="657"/>
      <c r="GJB4" s="657"/>
      <c r="GJC4" s="657"/>
      <c r="GJD4" s="657"/>
      <c r="GJE4" s="657"/>
      <c r="GJF4" s="657"/>
      <c r="GJG4" s="657"/>
      <c r="GJH4" s="657"/>
      <c r="GJI4" s="657"/>
      <c r="GJJ4" s="657"/>
      <c r="GJK4" s="657"/>
      <c r="GJL4" s="657"/>
      <c r="GJM4" s="657"/>
      <c r="GJN4" s="657"/>
      <c r="GJO4" s="657"/>
      <c r="GJP4" s="657"/>
      <c r="GJQ4" s="657"/>
      <c r="GJR4" s="657"/>
      <c r="GJS4" s="657"/>
      <c r="GJT4" s="657"/>
      <c r="GJU4" s="657"/>
      <c r="GJV4" s="657"/>
      <c r="GJW4" s="657"/>
      <c r="GJX4" s="657"/>
      <c r="GJY4" s="657"/>
      <c r="GJZ4" s="657"/>
      <c r="GKA4" s="657"/>
      <c r="GKB4" s="657"/>
      <c r="GKC4" s="657"/>
      <c r="GKD4" s="657"/>
      <c r="GKE4" s="657"/>
      <c r="GKF4" s="657"/>
      <c r="GKG4" s="657"/>
      <c r="GKH4" s="657"/>
      <c r="GKI4" s="657"/>
      <c r="GKJ4" s="657"/>
      <c r="GKK4" s="657"/>
      <c r="GKL4" s="657"/>
      <c r="GKM4" s="657"/>
      <c r="GKN4" s="657"/>
      <c r="GKO4" s="657"/>
      <c r="GKP4" s="657"/>
      <c r="GKQ4" s="657"/>
      <c r="GKR4" s="657"/>
      <c r="GKS4" s="657"/>
      <c r="GKT4" s="657"/>
      <c r="GKU4" s="657"/>
      <c r="GKV4" s="657"/>
      <c r="GKW4" s="657"/>
      <c r="GKX4" s="657"/>
      <c r="GKY4" s="657"/>
      <c r="GKZ4" s="657"/>
      <c r="GLA4" s="657"/>
      <c r="GLB4" s="657"/>
      <c r="GLC4" s="657"/>
      <c r="GLD4" s="657"/>
      <c r="GLE4" s="657"/>
      <c r="GLF4" s="657"/>
      <c r="GLG4" s="657"/>
      <c r="GLH4" s="657"/>
      <c r="GLI4" s="657"/>
      <c r="GLJ4" s="657"/>
      <c r="GLK4" s="657"/>
      <c r="GLL4" s="657"/>
      <c r="GLM4" s="657"/>
      <c r="GLN4" s="657"/>
      <c r="GLO4" s="657"/>
      <c r="GLP4" s="657"/>
      <c r="GLQ4" s="657"/>
      <c r="GLR4" s="657"/>
      <c r="GLS4" s="657"/>
      <c r="GLT4" s="657"/>
      <c r="GLU4" s="657"/>
      <c r="GLV4" s="657"/>
      <c r="GLW4" s="657"/>
      <c r="GLX4" s="657"/>
      <c r="GLY4" s="657"/>
      <c r="GLZ4" s="657"/>
      <c r="GMA4" s="657"/>
      <c r="GMB4" s="657"/>
      <c r="GMC4" s="657"/>
      <c r="GMD4" s="657"/>
      <c r="GME4" s="657"/>
      <c r="GMF4" s="657"/>
      <c r="GMG4" s="657"/>
      <c r="GMH4" s="657"/>
      <c r="GMI4" s="657"/>
      <c r="GMJ4" s="657"/>
      <c r="GMK4" s="657"/>
      <c r="GML4" s="657"/>
      <c r="GMM4" s="657"/>
      <c r="GMN4" s="657"/>
      <c r="GMO4" s="657"/>
      <c r="GMP4" s="657"/>
      <c r="GMQ4" s="657"/>
      <c r="GMR4" s="657"/>
      <c r="GMS4" s="657"/>
      <c r="GMT4" s="657"/>
      <c r="GMU4" s="657"/>
      <c r="GMV4" s="657"/>
      <c r="GMW4" s="657"/>
      <c r="GMX4" s="657"/>
      <c r="GMY4" s="657"/>
      <c r="GMZ4" s="657"/>
      <c r="GNA4" s="657"/>
      <c r="GNB4" s="657"/>
      <c r="GNC4" s="657"/>
      <c r="GND4" s="657"/>
      <c r="GNE4" s="657"/>
      <c r="GNF4" s="657"/>
      <c r="GNG4" s="657"/>
      <c r="GNH4" s="657"/>
      <c r="GNI4" s="657"/>
      <c r="GNJ4" s="657"/>
      <c r="GNK4" s="657"/>
      <c r="GNL4" s="657"/>
      <c r="GNM4" s="657"/>
      <c r="GNN4" s="657"/>
      <c r="GNO4" s="657"/>
      <c r="GNP4" s="657"/>
      <c r="GNQ4" s="657"/>
      <c r="GNR4" s="657"/>
      <c r="GNS4" s="657"/>
      <c r="GNT4" s="657"/>
      <c r="GNU4" s="657"/>
      <c r="GNV4" s="657"/>
      <c r="GNW4" s="657"/>
      <c r="GNX4" s="657"/>
      <c r="GNY4" s="657"/>
      <c r="GNZ4" s="657"/>
      <c r="GOA4" s="657"/>
      <c r="GOB4" s="657"/>
      <c r="GOC4" s="657"/>
      <c r="GOD4" s="657"/>
      <c r="GOE4" s="657"/>
      <c r="GOF4" s="657"/>
      <c r="GOG4" s="657"/>
      <c r="GOH4" s="657"/>
      <c r="GOI4" s="657"/>
      <c r="GOJ4" s="657"/>
      <c r="GOK4" s="657"/>
      <c r="GOL4" s="657"/>
      <c r="GOM4" s="657"/>
      <c r="GON4" s="657"/>
      <c r="GOO4" s="657"/>
      <c r="GOP4" s="657"/>
      <c r="GOQ4" s="657"/>
      <c r="GOR4" s="657"/>
      <c r="GOS4" s="657"/>
      <c r="GOT4" s="657"/>
      <c r="GOU4" s="657"/>
      <c r="GOV4" s="657"/>
      <c r="GOW4" s="657"/>
      <c r="GOX4" s="657"/>
      <c r="GOY4" s="657"/>
      <c r="GOZ4" s="657"/>
      <c r="GPA4" s="657"/>
      <c r="GPB4" s="657"/>
      <c r="GPC4" s="657"/>
      <c r="GPD4" s="657"/>
      <c r="GPE4" s="657"/>
      <c r="GPF4" s="657"/>
      <c r="GPG4" s="657"/>
      <c r="GPH4" s="657"/>
      <c r="GPI4" s="657"/>
      <c r="GPJ4" s="657"/>
      <c r="GPK4" s="657"/>
      <c r="GPL4" s="657"/>
      <c r="GPM4" s="657"/>
      <c r="GPN4" s="657"/>
      <c r="GPO4" s="657"/>
      <c r="GPP4" s="657"/>
      <c r="GPQ4" s="657"/>
      <c r="GPR4" s="657"/>
      <c r="GPS4" s="657"/>
      <c r="GPT4" s="657"/>
      <c r="GPU4" s="657"/>
      <c r="GPV4" s="657"/>
      <c r="GPW4" s="657"/>
      <c r="GPX4" s="657"/>
      <c r="GPY4" s="657"/>
      <c r="GPZ4" s="657"/>
      <c r="GQA4" s="657"/>
      <c r="GQB4" s="657"/>
      <c r="GQC4" s="657"/>
      <c r="GQD4" s="657"/>
      <c r="GQE4" s="657"/>
      <c r="GQF4" s="657"/>
      <c r="GQG4" s="657"/>
      <c r="GQH4" s="657"/>
      <c r="GQI4" s="657"/>
      <c r="GQJ4" s="657"/>
      <c r="GQK4" s="657"/>
      <c r="GQL4" s="657"/>
      <c r="GQM4" s="657"/>
      <c r="GQN4" s="657"/>
      <c r="GQO4" s="657"/>
      <c r="GQP4" s="657"/>
      <c r="GQQ4" s="657"/>
      <c r="GQR4" s="657"/>
      <c r="GQS4" s="657"/>
      <c r="GQT4" s="657"/>
      <c r="GQU4" s="657"/>
      <c r="GQV4" s="657"/>
      <c r="GQW4" s="657"/>
      <c r="GQX4" s="657"/>
      <c r="GQY4" s="657"/>
      <c r="GQZ4" s="657"/>
      <c r="GRA4" s="657"/>
      <c r="GRB4" s="657"/>
      <c r="GRC4" s="657"/>
      <c r="GRD4" s="657"/>
      <c r="GRE4" s="657"/>
      <c r="GRF4" s="657"/>
      <c r="GRG4" s="657"/>
      <c r="GRH4" s="657"/>
      <c r="GRI4" s="657"/>
      <c r="GRJ4" s="657"/>
      <c r="GRK4" s="657"/>
      <c r="GRL4" s="657"/>
      <c r="GRM4" s="657"/>
      <c r="GRN4" s="657"/>
      <c r="GRO4" s="657"/>
      <c r="GRP4" s="657"/>
      <c r="GRQ4" s="657"/>
      <c r="GRR4" s="657"/>
      <c r="GRS4" s="657"/>
      <c r="GRT4" s="657"/>
      <c r="GRU4" s="657"/>
      <c r="GRV4" s="657"/>
      <c r="GRW4" s="657"/>
      <c r="GRX4" s="657"/>
      <c r="GRY4" s="657"/>
      <c r="GRZ4" s="657"/>
      <c r="GSA4" s="657"/>
      <c r="GSB4" s="657"/>
      <c r="GSC4" s="657"/>
      <c r="GSD4" s="657"/>
      <c r="GSE4" s="657"/>
      <c r="GSF4" s="657"/>
      <c r="GSG4" s="657"/>
      <c r="GSH4" s="657"/>
      <c r="GSI4" s="657"/>
      <c r="GSJ4" s="657"/>
      <c r="GSK4" s="657"/>
      <c r="GSL4" s="657"/>
      <c r="GSM4" s="657"/>
      <c r="GSN4" s="657"/>
      <c r="GSO4" s="657"/>
      <c r="GSP4" s="657"/>
      <c r="GSQ4" s="657"/>
      <c r="GSR4" s="657"/>
      <c r="GSS4" s="657"/>
      <c r="GST4" s="657"/>
      <c r="GSU4" s="657"/>
      <c r="GSV4" s="657"/>
      <c r="GSW4" s="657"/>
      <c r="GSX4" s="657"/>
      <c r="GSY4" s="657"/>
      <c r="GSZ4" s="657"/>
      <c r="GTA4" s="657"/>
      <c r="GTB4" s="657"/>
      <c r="GTC4" s="657"/>
      <c r="GTD4" s="657"/>
      <c r="GTE4" s="657"/>
      <c r="GTF4" s="657"/>
      <c r="GTG4" s="657"/>
      <c r="GTH4" s="657"/>
      <c r="GTI4" s="657"/>
      <c r="GTJ4" s="657"/>
      <c r="GTK4" s="657"/>
      <c r="GTL4" s="657"/>
      <c r="GTM4" s="657"/>
      <c r="GTN4" s="657"/>
      <c r="GTO4" s="657"/>
      <c r="GTP4" s="657"/>
      <c r="GTQ4" s="657"/>
      <c r="GTR4" s="657"/>
      <c r="GTS4" s="657"/>
      <c r="GTT4" s="657"/>
      <c r="GTU4" s="657"/>
      <c r="GTV4" s="657"/>
      <c r="GTW4" s="657"/>
      <c r="GTX4" s="657"/>
      <c r="GTY4" s="657"/>
      <c r="GTZ4" s="657"/>
      <c r="GUA4" s="657"/>
      <c r="GUB4" s="657"/>
      <c r="GUC4" s="657"/>
      <c r="GUD4" s="657"/>
      <c r="GUE4" s="657"/>
      <c r="GUF4" s="657"/>
      <c r="GUG4" s="657"/>
      <c r="GUH4" s="657"/>
      <c r="GUI4" s="657"/>
      <c r="GUJ4" s="657"/>
      <c r="GUK4" s="657"/>
      <c r="GUL4" s="657"/>
      <c r="GUM4" s="657"/>
      <c r="GUN4" s="657"/>
      <c r="GUO4" s="657"/>
      <c r="GUP4" s="657"/>
      <c r="GUQ4" s="657"/>
      <c r="GUR4" s="657"/>
      <c r="GUS4" s="657"/>
      <c r="GUT4" s="657"/>
      <c r="GUU4" s="657"/>
      <c r="GUV4" s="657"/>
      <c r="GUW4" s="657"/>
      <c r="GUX4" s="657"/>
      <c r="GUY4" s="657"/>
      <c r="GUZ4" s="657"/>
      <c r="GVA4" s="657"/>
      <c r="GVB4" s="657"/>
      <c r="GVC4" s="657"/>
      <c r="GVD4" s="657"/>
      <c r="GVE4" s="657"/>
      <c r="GVF4" s="657"/>
      <c r="GVG4" s="657"/>
      <c r="GVH4" s="657"/>
      <c r="GVI4" s="657"/>
      <c r="GVJ4" s="657"/>
      <c r="GVK4" s="657"/>
      <c r="GVL4" s="657"/>
      <c r="GVM4" s="657"/>
      <c r="GVN4" s="657"/>
      <c r="GVO4" s="657"/>
      <c r="GVP4" s="657"/>
      <c r="GVQ4" s="657"/>
      <c r="GVR4" s="657"/>
      <c r="GVS4" s="657"/>
      <c r="GVT4" s="657"/>
      <c r="GVU4" s="657"/>
      <c r="GVV4" s="657"/>
      <c r="GVW4" s="657"/>
      <c r="GVX4" s="657"/>
      <c r="GVY4" s="657"/>
      <c r="GVZ4" s="657"/>
      <c r="GWA4" s="657"/>
      <c r="GWB4" s="657"/>
      <c r="GWC4" s="657"/>
      <c r="GWD4" s="657"/>
      <c r="GWE4" s="657"/>
      <c r="GWF4" s="657"/>
      <c r="GWG4" s="657"/>
      <c r="GWH4" s="657"/>
      <c r="GWI4" s="657"/>
      <c r="GWJ4" s="657"/>
      <c r="GWK4" s="657"/>
      <c r="GWL4" s="657"/>
      <c r="GWM4" s="657"/>
      <c r="GWN4" s="657"/>
      <c r="GWO4" s="657"/>
      <c r="GWP4" s="657"/>
      <c r="GWQ4" s="657"/>
      <c r="GWR4" s="657"/>
      <c r="GWS4" s="657"/>
      <c r="GWT4" s="657"/>
      <c r="GWU4" s="657"/>
      <c r="GWV4" s="657"/>
      <c r="GWW4" s="657"/>
      <c r="GWX4" s="657"/>
      <c r="GWY4" s="657"/>
      <c r="GWZ4" s="657"/>
      <c r="GXA4" s="657"/>
      <c r="GXB4" s="657"/>
      <c r="GXC4" s="657"/>
      <c r="GXD4" s="657"/>
      <c r="GXE4" s="657"/>
      <c r="GXF4" s="657"/>
      <c r="GXG4" s="657"/>
      <c r="GXH4" s="657"/>
      <c r="GXI4" s="657"/>
      <c r="GXJ4" s="657"/>
      <c r="GXK4" s="657"/>
      <c r="GXL4" s="657"/>
      <c r="GXM4" s="657"/>
      <c r="GXN4" s="657"/>
      <c r="GXO4" s="657"/>
      <c r="GXP4" s="657"/>
      <c r="GXQ4" s="657"/>
      <c r="GXR4" s="657"/>
      <c r="GXS4" s="657"/>
      <c r="GXT4" s="657"/>
      <c r="GXU4" s="657"/>
      <c r="GXV4" s="657"/>
      <c r="GXW4" s="657"/>
      <c r="GXX4" s="657"/>
      <c r="GXY4" s="657"/>
      <c r="GXZ4" s="657"/>
      <c r="GYA4" s="657"/>
      <c r="GYB4" s="657"/>
      <c r="GYC4" s="657"/>
      <c r="GYD4" s="657"/>
      <c r="GYE4" s="657"/>
      <c r="GYF4" s="657"/>
      <c r="GYG4" s="657"/>
      <c r="GYH4" s="657"/>
      <c r="GYI4" s="657"/>
      <c r="GYJ4" s="657"/>
      <c r="GYK4" s="657"/>
      <c r="GYL4" s="657"/>
      <c r="GYM4" s="657"/>
      <c r="GYN4" s="657"/>
      <c r="GYO4" s="657"/>
      <c r="GYP4" s="657"/>
      <c r="GYQ4" s="657"/>
      <c r="GYR4" s="657"/>
      <c r="GYS4" s="657"/>
      <c r="GYT4" s="657"/>
      <c r="GYU4" s="657"/>
      <c r="GYV4" s="657"/>
      <c r="GYW4" s="657"/>
      <c r="GYX4" s="657"/>
      <c r="GYY4" s="657"/>
      <c r="GYZ4" s="657"/>
      <c r="GZA4" s="657"/>
      <c r="GZB4" s="657"/>
      <c r="GZC4" s="657"/>
      <c r="GZD4" s="657"/>
      <c r="GZE4" s="657"/>
      <c r="GZF4" s="657"/>
      <c r="GZG4" s="657"/>
      <c r="GZH4" s="657"/>
      <c r="GZI4" s="657"/>
      <c r="GZJ4" s="657"/>
      <c r="GZK4" s="657"/>
      <c r="GZL4" s="657"/>
      <c r="GZM4" s="657"/>
      <c r="GZN4" s="657"/>
      <c r="GZO4" s="657"/>
      <c r="GZP4" s="657"/>
      <c r="GZQ4" s="657"/>
      <c r="GZR4" s="657"/>
      <c r="GZS4" s="657"/>
      <c r="GZT4" s="657"/>
      <c r="GZU4" s="657"/>
      <c r="GZV4" s="657"/>
      <c r="GZW4" s="657"/>
      <c r="GZX4" s="657"/>
      <c r="GZY4" s="657"/>
      <c r="GZZ4" s="657"/>
      <c r="HAA4" s="657"/>
      <c r="HAB4" s="657"/>
      <c r="HAC4" s="657"/>
      <c r="HAD4" s="657"/>
      <c r="HAE4" s="657"/>
      <c r="HAF4" s="657"/>
      <c r="HAG4" s="657"/>
      <c r="HAH4" s="657"/>
      <c r="HAI4" s="657"/>
      <c r="HAJ4" s="657"/>
      <c r="HAK4" s="657"/>
      <c r="HAL4" s="657"/>
      <c r="HAM4" s="657"/>
      <c r="HAN4" s="657"/>
      <c r="HAO4" s="657"/>
      <c r="HAP4" s="657"/>
      <c r="HAQ4" s="657"/>
      <c r="HAR4" s="657"/>
      <c r="HAS4" s="657"/>
      <c r="HAT4" s="657"/>
      <c r="HAU4" s="657"/>
      <c r="HAV4" s="657"/>
      <c r="HAW4" s="657"/>
      <c r="HAX4" s="657"/>
      <c r="HAY4" s="657"/>
      <c r="HAZ4" s="657"/>
      <c r="HBA4" s="657"/>
      <c r="HBB4" s="657"/>
      <c r="HBC4" s="657"/>
      <c r="HBD4" s="657"/>
      <c r="HBE4" s="657"/>
      <c r="HBF4" s="657"/>
      <c r="HBG4" s="657"/>
      <c r="HBH4" s="657"/>
      <c r="HBI4" s="657"/>
      <c r="HBJ4" s="657"/>
      <c r="HBK4" s="657"/>
      <c r="HBL4" s="657"/>
      <c r="HBM4" s="657"/>
      <c r="HBN4" s="657"/>
      <c r="HBO4" s="657"/>
      <c r="HBP4" s="657"/>
      <c r="HBQ4" s="657"/>
      <c r="HBR4" s="657"/>
      <c r="HBS4" s="657"/>
      <c r="HBT4" s="657"/>
      <c r="HBU4" s="657"/>
      <c r="HBV4" s="657"/>
      <c r="HBW4" s="657"/>
      <c r="HBX4" s="657"/>
      <c r="HBY4" s="657"/>
      <c r="HBZ4" s="657"/>
      <c r="HCA4" s="657"/>
      <c r="HCB4" s="657"/>
      <c r="HCC4" s="657"/>
      <c r="HCD4" s="657"/>
      <c r="HCE4" s="657"/>
      <c r="HCF4" s="657"/>
      <c r="HCG4" s="657"/>
      <c r="HCH4" s="657"/>
      <c r="HCI4" s="657"/>
      <c r="HCJ4" s="657"/>
      <c r="HCK4" s="657"/>
      <c r="HCL4" s="657"/>
      <c r="HCM4" s="657"/>
      <c r="HCN4" s="657"/>
      <c r="HCO4" s="657"/>
      <c r="HCP4" s="657"/>
      <c r="HCQ4" s="657"/>
      <c r="HCR4" s="657"/>
      <c r="HCS4" s="657"/>
      <c r="HCT4" s="657"/>
      <c r="HCU4" s="657"/>
      <c r="HCV4" s="657"/>
      <c r="HCW4" s="657"/>
      <c r="HCX4" s="657"/>
      <c r="HCY4" s="657"/>
      <c r="HCZ4" s="657"/>
      <c r="HDA4" s="657"/>
      <c r="HDB4" s="657"/>
      <c r="HDC4" s="657"/>
      <c r="HDD4" s="657"/>
      <c r="HDE4" s="657"/>
      <c r="HDF4" s="657"/>
      <c r="HDG4" s="657"/>
      <c r="HDH4" s="657"/>
      <c r="HDI4" s="657"/>
      <c r="HDJ4" s="657"/>
      <c r="HDK4" s="657"/>
      <c r="HDL4" s="657"/>
      <c r="HDM4" s="657"/>
      <c r="HDN4" s="657"/>
      <c r="HDO4" s="657"/>
      <c r="HDP4" s="657"/>
      <c r="HDQ4" s="657"/>
      <c r="HDR4" s="657"/>
      <c r="HDS4" s="657"/>
      <c r="HDT4" s="657"/>
      <c r="HDU4" s="657"/>
      <c r="HDV4" s="657"/>
      <c r="HDW4" s="657"/>
      <c r="HDX4" s="657"/>
      <c r="HDY4" s="657"/>
      <c r="HDZ4" s="657"/>
      <c r="HEA4" s="657"/>
      <c r="HEB4" s="657"/>
      <c r="HEC4" s="657"/>
      <c r="HED4" s="657"/>
      <c r="HEE4" s="657"/>
      <c r="HEF4" s="657"/>
      <c r="HEG4" s="657"/>
      <c r="HEH4" s="657"/>
      <c r="HEI4" s="657"/>
      <c r="HEJ4" s="657"/>
      <c r="HEK4" s="657"/>
      <c r="HEL4" s="657"/>
      <c r="HEM4" s="657"/>
      <c r="HEN4" s="657"/>
      <c r="HEO4" s="657"/>
      <c r="HEP4" s="657"/>
      <c r="HEQ4" s="657"/>
      <c r="HER4" s="657"/>
      <c r="HES4" s="657"/>
      <c r="HET4" s="657"/>
      <c r="HEU4" s="657"/>
      <c r="HEV4" s="657"/>
      <c r="HEW4" s="657"/>
      <c r="HEX4" s="657"/>
      <c r="HEY4" s="657"/>
      <c r="HEZ4" s="657"/>
      <c r="HFA4" s="657"/>
      <c r="HFB4" s="657"/>
      <c r="HFC4" s="657"/>
      <c r="HFD4" s="657"/>
      <c r="HFE4" s="657"/>
      <c r="HFF4" s="657"/>
      <c r="HFG4" s="657"/>
      <c r="HFH4" s="657"/>
      <c r="HFI4" s="657"/>
      <c r="HFJ4" s="657"/>
      <c r="HFK4" s="657"/>
      <c r="HFL4" s="657"/>
      <c r="HFM4" s="657"/>
      <c r="HFN4" s="657"/>
      <c r="HFO4" s="657"/>
      <c r="HFP4" s="657"/>
      <c r="HFQ4" s="657"/>
      <c r="HFR4" s="657"/>
      <c r="HFS4" s="657"/>
      <c r="HFT4" s="657"/>
      <c r="HFU4" s="657"/>
      <c r="HFV4" s="657"/>
      <c r="HFW4" s="657"/>
      <c r="HFX4" s="657"/>
      <c r="HFY4" s="657"/>
      <c r="HFZ4" s="657"/>
      <c r="HGA4" s="657"/>
      <c r="HGB4" s="657"/>
      <c r="HGC4" s="657"/>
      <c r="HGD4" s="657"/>
      <c r="HGE4" s="657"/>
      <c r="HGF4" s="657"/>
      <c r="HGG4" s="657"/>
      <c r="HGH4" s="657"/>
      <c r="HGI4" s="657"/>
      <c r="HGJ4" s="657"/>
      <c r="HGK4" s="657"/>
      <c r="HGL4" s="657"/>
      <c r="HGM4" s="657"/>
      <c r="HGN4" s="657"/>
      <c r="HGO4" s="657"/>
      <c r="HGP4" s="657"/>
      <c r="HGQ4" s="657"/>
      <c r="HGR4" s="657"/>
      <c r="HGS4" s="657"/>
      <c r="HGT4" s="657"/>
      <c r="HGU4" s="657"/>
      <c r="HGV4" s="657"/>
      <c r="HGW4" s="657"/>
      <c r="HGX4" s="657"/>
      <c r="HGY4" s="657"/>
      <c r="HGZ4" s="657"/>
      <c r="HHA4" s="657"/>
      <c r="HHB4" s="657"/>
      <c r="HHC4" s="657"/>
      <c r="HHD4" s="657"/>
      <c r="HHE4" s="657"/>
      <c r="HHF4" s="657"/>
      <c r="HHG4" s="657"/>
      <c r="HHH4" s="657"/>
      <c r="HHI4" s="657"/>
      <c r="HHJ4" s="657"/>
      <c r="HHK4" s="657"/>
      <c r="HHL4" s="657"/>
      <c r="HHM4" s="657"/>
      <c r="HHN4" s="657"/>
      <c r="HHO4" s="657"/>
      <c r="HHP4" s="657"/>
      <c r="HHQ4" s="657"/>
      <c r="HHR4" s="657"/>
      <c r="HHS4" s="657"/>
      <c r="HHT4" s="657"/>
      <c r="HHU4" s="657"/>
      <c r="HHV4" s="657"/>
      <c r="HHW4" s="657"/>
      <c r="HHX4" s="657"/>
      <c r="HHY4" s="657"/>
      <c r="HHZ4" s="657"/>
      <c r="HIA4" s="657"/>
      <c r="HIB4" s="657"/>
      <c r="HIC4" s="657"/>
      <c r="HID4" s="657"/>
      <c r="HIE4" s="657"/>
      <c r="HIF4" s="657"/>
      <c r="HIG4" s="657"/>
      <c r="HIH4" s="657"/>
      <c r="HII4" s="657"/>
      <c r="HIJ4" s="657"/>
      <c r="HIK4" s="657"/>
      <c r="HIL4" s="657"/>
      <c r="HIM4" s="657"/>
      <c r="HIN4" s="657"/>
      <c r="HIO4" s="657"/>
      <c r="HIP4" s="657"/>
      <c r="HIQ4" s="657"/>
      <c r="HIR4" s="657"/>
      <c r="HIS4" s="657"/>
      <c r="HIT4" s="657"/>
      <c r="HIU4" s="657"/>
      <c r="HIV4" s="657"/>
      <c r="HIW4" s="657"/>
      <c r="HIX4" s="657"/>
      <c r="HIY4" s="657"/>
      <c r="HIZ4" s="657"/>
      <c r="HJA4" s="657"/>
      <c r="HJB4" s="657"/>
      <c r="HJC4" s="657"/>
      <c r="HJD4" s="657"/>
      <c r="HJE4" s="657"/>
      <c r="HJF4" s="657"/>
      <c r="HJG4" s="657"/>
      <c r="HJH4" s="657"/>
      <c r="HJI4" s="657"/>
      <c r="HJJ4" s="657"/>
      <c r="HJK4" s="657"/>
      <c r="HJL4" s="657"/>
      <c r="HJM4" s="657"/>
      <c r="HJN4" s="657"/>
      <c r="HJO4" s="657"/>
      <c r="HJP4" s="657"/>
      <c r="HJQ4" s="657"/>
      <c r="HJR4" s="657"/>
      <c r="HJS4" s="657"/>
      <c r="HJT4" s="657"/>
      <c r="HJU4" s="657"/>
      <c r="HJV4" s="657"/>
      <c r="HJW4" s="657"/>
      <c r="HJX4" s="657"/>
      <c r="HJY4" s="657"/>
      <c r="HJZ4" s="657"/>
      <c r="HKA4" s="657"/>
      <c r="HKB4" s="657"/>
      <c r="HKC4" s="657"/>
      <c r="HKD4" s="657"/>
      <c r="HKE4" s="657"/>
      <c r="HKF4" s="657"/>
      <c r="HKG4" s="657"/>
      <c r="HKH4" s="657"/>
      <c r="HKI4" s="657"/>
      <c r="HKJ4" s="657"/>
      <c r="HKK4" s="657"/>
      <c r="HKL4" s="657"/>
      <c r="HKM4" s="657"/>
      <c r="HKN4" s="657"/>
      <c r="HKO4" s="657"/>
      <c r="HKP4" s="657"/>
      <c r="HKQ4" s="657"/>
      <c r="HKR4" s="657"/>
      <c r="HKS4" s="657"/>
      <c r="HKT4" s="657"/>
      <c r="HKU4" s="657"/>
      <c r="HKV4" s="657"/>
      <c r="HKW4" s="657"/>
      <c r="HKX4" s="657"/>
      <c r="HKY4" s="657"/>
      <c r="HKZ4" s="657"/>
      <c r="HLA4" s="657"/>
      <c r="HLB4" s="657"/>
      <c r="HLC4" s="657"/>
      <c r="HLD4" s="657"/>
      <c r="HLE4" s="657"/>
      <c r="HLF4" s="657"/>
      <c r="HLG4" s="657"/>
      <c r="HLH4" s="657"/>
      <c r="HLI4" s="657"/>
      <c r="HLJ4" s="657"/>
      <c r="HLK4" s="657"/>
      <c r="HLL4" s="657"/>
      <c r="HLM4" s="657"/>
      <c r="HLN4" s="657"/>
      <c r="HLO4" s="657"/>
      <c r="HLP4" s="657"/>
      <c r="HLQ4" s="657"/>
      <c r="HLR4" s="657"/>
      <c r="HLS4" s="657"/>
      <c r="HLT4" s="657"/>
      <c r="HLU4" s="657"/>
      <c r="HLV4" s="657"/>
      <c r="HLW4" s="657"/>
      <c r="HLX4" s="657"/>
      <c r="HLY4" s="657"/>
      <c r="HLZ4" s="657"/>
      <c r="HMA4" s="657"/>
      <c r="HMB4" s="657"/>
      <c r="HMC4" s="657"/>
      <c r="HMD4" s="657"/>
      <c r="HME4" s="657"/>
      <c r="HMF4" s="657"/>
      <c r="HMG4" s="657"/>
      <c r="HMH4" s="657"/>
      <c r="HMI4" s="657"/>
      <c r="HMJ4" s="657"/>
      <c r="HMK4" s="657"/>
      <c r="HML4" s="657"/>
      <c r="HMM4" s="657"/>
      <c r="HMN4" s="657"/>
      <c r="HMO4" s="657"/>
      <c r="HMP4" s="657"/>
      <c r="HMQ4" s="657"/>
      <c r="HMR4" s="657"/>
      <c r="HMS4" s="657"/>
      <c r="HMT4" s="657"/>
      <c r="HMU4" s="657"/>
      <c r="HMV4" s="657"/>
      <c r="HMW4" s="657"/>
      <c r="HMX4" s="657"/>
      <c r="HMY4" s="657"/>
      <c r="HMZ4" s="657"/>
      <c r="HNA4" s="657"/>
      <c r="HNB4" s="657"/>
      <c r="HNC4" s="657"/>
      <c r="HND4" s="657"/>
      <c r="HNE4" s="657"/>
      <c r="HNF4" s="657"/>
      <c r="HNG4" s="657"/>
      <c r="HNH4" s="657"/>
      <c r="HNI4" s="657"/>
      <c r="HNJ4" s="657"/>
      <c r="HNK4" s="657"/>
      <c r="HNL4" s="657"/>
      <c r="HNM4" s="657"/>
      <c r="HNN4" s="657"/>
      <c r="HNO4" s="657"/>
      <c r="HNP4" s="657"/>
      <c r="HNQ4" s="657"/>
      <c r="HNR4" s="657"/>
      <c r="HNS4" s="657"/>
      <c r="HNT4" s="657"/>
      <c r="HNU4" s="657"/>
      <c r="HNV4" s="657"/>
      <c r="HNW4" s="657"/>
      <c r="HNX4" s="657"/>
      <c r="HNY4" s="657"/>
      <c r="HNZ4" s="657"/>
      <c r="HOA4" s="657"/>
      <c r="HOB4" s="657"/>
      <c r="HOC4" s="657"/>
      <c r="HOD4" s="657"/>
      <c r="HOE4" s="657"/>
      <c r="HOF4" s="657"/>
      <c r="HOG4" s="657"/>
      <c r="HOH4" s="657"/>
      <c r="HOI4" s="657"/>
      <c r="HOJ4" s="657"/>
      <c r="HOK4" s="657"/>
      <c r="HOL4" s="657"/>
      <c r="HOM4" s="657"/>
      <c r="HON4" s="657"/>
      <c r="HOO4" s="657"/>
      <c r="HOP4" s="657"/>
      <c r="HOQ4" s="657"/>
      <c r="HOR4" s="657"/>
      <c r="HOS4" s="657"/>
      <c r="HOT4" s="657"/>
      <c r="HOU4" s="657"/>
      <c r="HOV4" s="657"/>
      <c r="HOW4" s="657"/>
      <c r="HOX4" s="657"/>
      <c r="HOY4" s="657"/>
      <c r="HOZ4" s="657"/>
      <c r="HPA4" s="657"/>
      <c r="HPB4" s="657"/>
      <c r="HPC4" s="657"/>
      <c r="HPD4" s="657"/>
      <c r="HPE4" s="657"/>
      <c r="HPF4" s="657"/>
      <c r="HPG4" s="657"/>
      <c r="HPH4" s="657"/>
      <c r="HPI4" s="657"/>
      <c r="HPJ4" s="657"/>
      <c r="HPK4" s="657"/>
      <c r="HPL4" s="657"/>
      <c r="HPM4" s="657"/>
      <c r="HPN4" s="657"/>
      <c r="HPO4" s="657"/>
      <c r="HPP4" s="657"/>
      <c r="HPQ4" s="657"/>
      <c r="HPR4" s="657"/>
      <c r="HPS4" s="657"/>
      <c r="HPT4" s="657"/>
      <c r="HPU4" s="657"/>
      <c r="HPV4" s="657"/>
      <c r="HPW4" s="657"/>
      <c r="HPX4" s="657"/>
      <c r="HPY4" s="657"/>
      <c r="HPZ4" s="657"/>
      <c r="HQA4" s="657"/>
      <c r="HQB4" s="657"/>
      <c r="HQC4" s="657"/>
      <c r="HQD4" s="657"/>
      <c r="HQE4" s="657"/>
      <c r="HQF4" s="657"/>
      <c r="HQG4" s="657"/>
      <c r="HQH4" s="657"/>
      <c r="HQI4" s="657"/>
      <c r="HQJ4" s="657"/>
      <c r="HQK4" s="657"/>
      <c r="HQL4" s="657"/>
      <c r="HQM4" s="657"/>
      <c r="HQN4" s="657"/>
      <c r="HQO4" s="657"/>
      <c r="HQP4" s="657"/>
      <c r="HQQ4" s="657"/>
      <c r="HQR4" s="657"/>
      <c r="HQS4" s="657"/>
      <c r="HQT4" s="657"/>
      <c r="HQU4" s="657"/>
      <c r="HQV4" s="657"/>
      <c r="HQW4" s="657"/>
      <c r="HQX4" s="657"/>
      <c r="HQY4" s="657"/>
      <c r="HQZ4" s="657"/>
      <c r="HRA4" s="657"/>
      <c r="HRB4" s="657"/>
      <c r="HRC4" s="657"/>
      <c r="HRD4" s="657"/>
      <c r="HRE4" s="657"/>
      <c r="HRF4" s="657"/>
      <c r="HRG4" s="657"/>
      <c r="HRH4" s="657"/>
      <c r="HRI4" s="657"/>
      <c r="HRJ4" s="657"/>
      <c r="HRK4" s="657"/>
      <c r="HRL4" s="657"/>
      <c r="HRM4" s="657"/>
      <c r="HRN4" s="657"/>
      <c r="HRO4" s="657"/>
      <c r="HRP4" s="657"/>
      <c r="HRQ4" s="657"/>
      <c r="HRR4" s="657"/>
      <c r="HRS4" s="657"/>
      <c r="HRT4" s="657"/>
      <c r="HRU4" s="657"/>
      <c r="HRV4" s="657"/>
      <c r="HRW4" s="657"/>
      <c r="HRX4" s="657"/>
      <c r="HRY4" s="657"/>
      <c r="HRZ4" s="657"/>
      <c r="HSA4" s="657"/>
      <c r="HSB4" s="657"/>
      <c r="HSC4" s="657"/>
      <c r="HSD4" s="657"/>
      <c r="HSE4" s="657"/>
      <c r="HSF4" s="657"/>
      <c r="HSG4" s="657"/>
      <c r="HSH4" s="657"/>
      <c r="HSI4" s="657"/>
      <c r="HSJ4" s="657"/>
      <c r="HSK4" s="657"/>
      <c r="HSL4" s="657"/>
      <c r="HSM4" s="657"/>
      <c r="HSN4" s="657"/>
      <c r="HSO4" s="657"/>
      <c r="HSP4" s="657"/>
      <c r="HSQ4" s="657"/>
      <c r="HSR4" s="657"/>
      <c r="HSS4" s="657"/>
      <c r="HST4" s="657"/>
      <c r="HSU4" s="657"/>
      <c r="HSV4" s="657"/>
      <c r="HSW4" s="657"/>
      <c r="HSX4" s="657"/>
      <c r="HSY4" s="657"/>
      <c r="HSZ4" s="657"/>
      <c r="HTA4" s="657"/>
      <c r="HTB4" s="657"/>
      <c r="HTC4" s="657"/>
      <c r="HTD4" s="657"/>
      <c r="HTE4" s="657"/>
      <c r="HTF4" s="657"/>
      <c r="HTG4" s="657"/>
      <c r="HTH4" s="657"/>
      <c r="HTI4" s="657"/>
      <c r="HTJ4" s="657"/>
      <c r="HTK4" s="657"/>
      <c r="HTL4" s="657"/>
      <c r="HTM4" s="657"/>
      <c r="HTN4" s="657"/>
      <c r="HTO4" s="657"/>
      <c r="HTP4" s="657"/>
      <c r="HTQ4" s="657"/>
      <c r="HTR4" s="657"/>
      <c r="HTS4" s="657"/>
      <c r="HTT4" s="657"/>
      <c r="HTU4" s="657"/>
      <c r="HTV4" s="657"/>
      <c r="HTW4" s="657"/>
      <c r="HTX4" s="657"/>
      <c r="HTY4" s="657"/>
      <c r="HTZ4" s="657"/>
      <c r="HUA4" s="657"/>
      <c r="HUB4" s="657"/>
      <c r="HUC4" s="657"/>
      <c r="HUD4" s="657"/>
      <c r="HUE4" s="657"/>
      <c r="HUF4" s="657"/>
      <c r="HUG4" s="657"/>
      <c r="HUH4" s="657"/>
      <c r="HUI4" s="657"/>
      <c r="HUJ4" s="657"/>
      <c r="HUK4" s="657"/>
      <c r="HUL4" s="657"/>
      <c r="HUM4" s="657"/>
      <c r="HUN4" s="657"/>
      <c r="HUO4" s="657"/>
      <c r="HUP4" s="657"/>
      <c r="HUQ4" s="657"/>
      <c r="HUR4" s="657"/>
      <c r="HUS4" s="657"/>
      <c r="HUT4" s="657"/>
      <c r="HUU4" s="657"/>
      <c r="HUV4" s="657"/>
      <c r="HUW4" s="657"/>
      <c r="HUX4" s="657"/>
      <c r="HUY4" s="657"/>
      <c r="HUZ4" s="657"/>
      <c r="HVA4" s="657"/>
      <c r="HVB4" s="657"/>
      <c r="HVC4" s="657"/>
      <c r="HVD4" s="657"/>
      <c r="HVE4" s="657"/>
      <c r="HVF4" s="657"/>
      <c r="HVG4" s="657"/>
      <c r="HVH4" s="657"/>
      <c r="HVI4" s="657"/>
      <c r="HVJ4" s="657"/>
      <c r="HVK4" s="657"/>
      <c r="HVL4" s="657"/>
      <c r="HVM4" s="657"/>
      <c r="HVN4" s="657"/>
      <c r="HVO4" s="657"/>
      <c r="HVP4" s="657"/>
      <c r="HVQ4" s="657"/>
      <c r="HVR4" s="657"/>
      <c r="HVS4" s="657"/>
      <c r="HVT4" s="657"/>
      <c r="HVU4" s="657"/>
      <c r="HVV4" s="657"/>
      <c r="HVW4" s="657"/>
      <c r="HVX4" s="657"/>
      <c r="HVY4" s="657"/>
      <c r="HVZ4" s="657"/>
      <c r="HWA4" s="657"/>
      <c r="HWB4" s="657"/>
      <c r="HWC4" s="657"/>
      <c r="HWD4" s="657"/>
      <c r="HWE4" s="657"/>
      <c r="HWF4" s="657"/>
      <c r="HWG4" s="657"/>
      <c r="HWH4" s="657"/>
      <c r="HWI4" s="657"/>
      <c r="HWJ4" s="657"/>
      <c r="HWK4" s="657"/>
      <c r="HWL4" s="657"/>
      <c r="HWM4" s="657"/>
      <c r="HWN4" s="657"/>
      <c r="HWO4" s="657"/>
      <c r="HWP4" s="657"/>
      <c r="HWQ4" s="657"/>
      <c r="HWR4" s="657"/>
      <c r="HWS4" s="657"/>
      <c r="HWT4" s="657"/>
      <c r="HWU4" s="657"/>
      <c r="HWV4" s="657"/>
      <c r="HWW4" s="657"/>
      <c r="HWX4" s="657"/>
      <c r="HWY4" s="657"/>
      <c r="HWZ4" s="657"/>
      <c r="HXA4" s="657"/>
      <c r="HXB4" s="657"/>
      <c r="HXC4" s="657"/>
      <c r="HXD4" s="657"/>
      <c r="HXE4" s="657"/>
      <c r="HXF4" s="657"/>
      <c r="HXG4" s="657"/>
      <c r="HXH4" s="657"/>
      <c r="HXI4" s="657"/>
      <c r="HXJ4" s="657"/>
      <c r="HXK4" s="657"/>
      <c r="HXL4" s="657"/>
      <c r="HXM4" s="657"/>
      <c r="HXN4" s="657"/>
      <c r="HXO4" s="657"/>
      <c r="HXP4" s="657"/>
      <c r="HXQ4" s="657"/>
      <c r="HXR4" s="657"/>
      <c r="HXS4" s="657"/>
      <c r="HXT4" s="657"/>
      <c r="HXU4" s="657"/>
      <c r="HXV4" s="657"/>
      <c r="HXW4" s="657"/>
      <c r="HXX4" s="657"/>
      <c r="HXY4" s="657"/>
      <c r="HXZ4" s="657"/>
      <c r="HYA4" s="657"/>
      <c r="HYB4" s="657"/>
      <c r="HYC4" s="657"/>
      <c r="HYD4" s="657"/>
      <c r="HYE4" s="657"/>
      <c r="HYF4" s="657"/>
      <c r="HYG4" s="657"/>
      <c r="HYH4" s="657"/>
      <c r="HYI4" s="657"/>
      <c r="HYJ4" s="657"/>
      <c r="HYK4" s="657"/>
      <c r="HYL4" s="657"/>
      <c r="HYM4" s="657"/>
      <c r="HYN4" s="657"/>
      <c r="HYO4" s="657"/>
      <c r="HYP4" s="657"/>
      <c r="HYQ4" s="657"/>
      <c r="HYR4" s="657"/>
      <c r="HYS4" s="657"/>
      <c r="HYT4" s="657"/>
      <c r="HYU4" s="657"/>
      <c r="HYV4" s="657"/>
      <c r="HYW4" s="657"/>
      <c r="HYX4" s="657"/>
      <c r="HYY4" s="657"/>
      <c r="HYZ4" s="657"/>
      <c r="HZA4" s="657"/>
      <c r="HZB4" s="657"/>
      <c r="HZC4" s="657"/>
      <c r="HZD4" s="657"/>
      <c r="HZE4" s="657"/>
      <c r="HZF4" s="657"/>
      <c r="HZG4" s="657"/>
      <c r="HZH4" s="657"/>
      <c r="HZI4" s="657"/>
      <c r="HZJ4" s="657"/>
      <c r="HZK4" s="657"/>
      <c r="HZL4" s="657"/>
      <c r="HZM4" s="657"/>
      <c r="HZN4" s="657"/>
      <c r="HZO4" s="657"/>
      <c r="HZP4" s="657"/>
      <c r="HZQ4" s="657"/>
      <c r="HZR4" s="657"/>
      <c r="HZS4" s="657"/>
      <c r="HZT4" s="657"/>
      <c r="HZU4" s="657"/>
      <c r="HZV4" s="657"/>
      <c r="HZW4" s="657"/>
      <c r="HZX4" s="657"/>
      <c r="HZY4" s="657"/>
      <c r="HZZ4" s="657"/>
      <c r="IAA4" s="657"/>
      <c r="IAB4" s="657"/>
      <c r="IAC4" s="657"/>
      <c r="IAD4" s="657"/>
      <c r="IAE4" s="657"/>
      <c r="IAF4" s="657"/>
      <c r="IAG4" s="657"/>
      <c r="IAH4" s="657"/>
      <c r="IAI4" s="657"/>
      <c r="IAJ4" s="657"/>
      <c r="IAK4" s="657"/>
      <c r="IAL4" s="657"/>
      <c r="IAM4" s="657"/>
      <c r="IAN4" s="657"/>
      <c r="IAO4" s="657"/>
      <c r="IAP4" s="657"/>
      <c r="IAQ4" s="657"/>
      <c r="IAR4" s="657"/>
      <c r="IAS4" s="657"/>
      <c r="IAT4" s="657"/>
      <c r="IAU4" s="657"/>
      <c r="IAV4" s="657"/>
      <c r="IAW4" s="657"/>
      <c r="IAX4" s="657"/>
      <c r="IAY4" s="657"/>
      <c r="IAZ4" s="657"/>
      <c r="IBA4" s="657"/>
      <c r="IBB4" s="657"/>
      <c r="IBC4" s="657"/>
      <c r="IBD4" s="657"/>
      <c r="IBE4" s="657"/>
      <c r="IBF4" s="657"/>
      <c r="IBG4" s="657"/>
      <c r="IBH4" s="657"/>
      <c r="IBI4" s="657"/>
      <c r="IBJ4" s="657"/>
      <c r="IBK4" s="657"/>
      <c r="IBL4" s="657"/>
      <c r="IBM4" s="657"/>
      <c r="IBN4" s="657"/>
      <c r="IBO4" s="657"/>
      <c r="IBP4" s="657"/>
      <c r="IBQ4" s="657"/>
      <c r="IBR4" s="657"/>
      <c r="IBS4" s="657"/>
      <c r="IBT4" s="657"/>
      <c r="IBU4" s="657"/>
      <c r="IBV4" s="657"/>
      <c r="IBW4" s="657"/>
      <c r="IBX4" s="657"/>
      <c r="IBY4" s="657"/>
      <c r="IBZ4" s="657"/>
      <c r="ICA4" s="657"/>
      <c r="ICB4" s="657"/>
      <c r="ICC4" s="657"/>
      <c r="ICD4" s="657"/>
      <c r="ICE4" s="657"/>
      <c r="ICF4" s="657"/>
      <c r="ICG4" s="657"/>
      <c r="ICH4" s="657"/>
      <c r="ICI4" s="657"/>
      <c r="ICJ4" s="657"/>
      <c r="ICK4" s="657"/>
      <c r="ICL4" s="657"/>
      <c r="ICM4" s="657"/>
      <c r="ICN4" s="657"/>
      <c r="ICO4" s="657"/>
      <c r="ICP4" s="657"/>
      <c r="ICQ4" s="657"/>
      <c r="ICR4" s="657"/>
      <c r="ICS4" s="657"/>
      <c r="ICT4" s="657"/>
      <c r="ICU4" s="657"/>
      <c r="ICV4" s="657"/>
      <c r="ICW4" s="657"/>
      <c r="ICX4" s="657"/>
      <c r="ICY4" s="657"/>
      <c r="ICZ4" s="657"/>
      <c r="IDA4" s="657"/>
      <c r="IDB4" s="657"/>
      <c r="IDC4" s="657"/>
      <c r="IDD4" s="657"/>
      <c r="IDE4" s="657"/>
      <c r="IDF4" s="657"/>
      <c r="IDG4" s="657"/>
      <c r="IDH4" s="657"/>
      <c r="IDI4" s="657"/>
      <c r="IDJ4" s="657"/>
      <c r="IDK4" s="657"/>
      <c r="IDL4" s="657"/>
      <c r="IDM4" s="657"/>
      <c r="IDN4" s="657"/>
      <c r="IDO4" s="657"/>
      <c r="IDP4" s="657"/>
      <c r="IDQ4" s="657"/>
      <c r="IDR4" s="657"/>
      <c r="IDS4" s="657"/>
      <c r="IDT4" s="657"/>
      <c r="IDU4" s="657"/>
      <c r="IDV4" s="657"/>
      <c r="IDW4" s="657"/>
      <c r="IDX4" s="657"/>
      <c r="IDY4" s="657"/>
      <c r="IDZ4" s="657"/>
      <c r="IEA4" s="657"/>
      <c r="IEB4" s="657"/>
      <c r="IEC4" s="657"/>
      <c r="IED4" s="657"/>
      <c r="IEE4" s="657"/>
      <c r="IEF4" s="657"/>
      <c r="IEG4" s="657"/>
      <c r="IEH4" s="657"/>
      <c r="IEI4" s="657"/>
      <c r="IEJ4" s="657"/>
      <c r="IEK4" s="657"/>
      <c r="IEL4" s="657"/>
      <c r="IEM4" s="657"/>
      <c r="IEN4" s="657"/>
      <c r="IEO4" s="657"/>
      <c r="IEP4" s="657"/>
      <c r="IEQ4" s="657"/>
      <c r="IER4" s="657"/>
      <c r="IES4" s="657"/>
      <c r="IET4" s="657"/>
      <c r="IEU4" s="657"/>
      <c r="IEV4" s="657"/>
      <c r="IEW4" s="657"/>
      <c r="IEX4" s="657"/>
      <c r="IEY4" s="657"/>
      <c r="IEZ4" s="657"/>
      <c r="IFA4" s="657"/>
      <c r="IFB4" s="657"/>
      <c r="IFC4" s="657"/>
      <c r="IFD4" s="657"/>
      <c r="IFE4" s="657"/>
      <c r="IFF4" s="657"/>
      <c r="IFG4" s="657"/>
      <c r="IFH4" s="657"/>
      <c r="IFI4" s="657"/>
      <c r="IFJ4" s="657"/>
      <c r="IFK4" s="657"/>
      <c r="IFL4" s="657"/>
      <c r="IFM4" s="657"/>
      <c r="IFN4" s="657"/>
      <c r="IFO4" s="657"/>
      <c r="IFP4" s="657"/>
      <c r="IFQ4" s="657"/>
      <c r="IFR4" s="657"/>
      <c r="IFS4" s="657"/>
      <c r="IFT4" s="657"/>
      <c r="IFU4" s="657"/>
      <c r="IFV4" s="657"/>
      <c r="IFW4" s="657"/>
      <c r="IFX4" s="657"/>
      <c r="IFY4" s="657"/>
      <c r="IFZ4" s="657"/>
      <c r="IGA4" s="657"/>
      <c r="IGB4" s="657"/>
      <c r="IGC4" s="657"/>
      <c r="IGD4" s="657"/>
      <c r="IGE4" s="657"/>
      <c r="IGF4" s="657"/>
      <c r="IGG4" s="657"/>
      <c r="IGH4" s="657"/>
      <c r="IGI4" s="657"/>
      <c r="IGJ4" s="657"/>
      <c r="IGK4" s="657"/>
      <c r="IGL4" s="657"/>
      <c r="IGM4" s="657"/>
      <c r="IGN4" s="657"/>
      <c r="IGO4" s="657"/>
      <c r="IGP4" s="657"/>
      <c r="IGQ4" s="657"/>
      <c r="IGR4" s="657"/>
      <c r="IGS4" s="657"/>
      <c r="IGT4" s="657"/>
      <c r="IGU4" s="657"/>
      <c r="IGV4" s="657"/>
      <c r="IGW4" s="657"/>
      <c r="IGX4" s="657"/>
      <c r="IGY4" s="657"/>
      <c r="IGZ4" s="657"/>
      <c r="IHA4" s="657"/>
      <c r="IHB4" s="657"/>
      <c r="IHC4" s="657"/>
      <c r="IHD4" s="657"/>
      <c r="IHE4" s="657"/>
      <c r="IHF4" s="657"/>
      <c r="IHG4" s="657"/>
      <c r="IHH4" s="657"/>
      <c r="IHI4" s="657"/>
      <c r="IHJ4" s="657"/>
      <c r="IHK4" s="657"/>
      <c r="IHL4" s="657"/>
      <c r="IHM4" s="657"/>
      <c r="IHN4" s="657"/>
      <c r="IHO4" s="657"/>
      <c r="IHP4" s="657"/>
      <c r="IHQ4" s="657"/>
      <c r="IHR4" s="657"/>
      <c r="IHS4" s="657"/>
      <c r="IHT4" s="657"/>
      <c r="IHU4" s="657"/>
      <c r="IHV4" s="657"/>
      <c r="IHW4" s="657"/>
      <c r="IHX4" s="657"/>
      <c r="IHY4" s="657"/>
      <c r="IHZ4" s="657"/>
      <c r="IIA4" s="657"/>
      <c r="IIB4" s="657"/>
      <c r="IIC4" s="657"/>
      <c r="IID4" s="657"/>
      <c r="IIE4" s="657"/>
      <c r="IIF4" s="657"/>
      <c r="IIG4" s="657"/>
      <c r="IIH4" s="657"/>
      <c r="III4" s="657"/>
      <c r="IIJ4" s="657"/>
      <c r="IIK4" s="657"/>
      <c r="IIL4" s="657"/>
      <c r="IIM4" s="657"/>
      <c r="IIN4" s="657"/>
      <c r="IIO4" s="657"/>
      <c r="IIP4" s="657"/>
      <c r="IIQ4" s="657"/>
      <c r="IIR4" s="657"/>
      <c r="IIS4" s="657"/>
      <c r="IIT4" s="657"/>
      <c r="IIU4" s="657"/>
      <c r="IIV4" s="657"/>
      <c r="IIW4" s="657"/>
      <c r="IIX4" s="657"/>
      <c r="IIY4" s="657"/>
      <c r="IIZ4" s="657"/>
      <c r="IJA4" s="657"/>
      <c r="IJB4" s="657"/>
      <c r="IJC4" s="657"/>
      <c r="IJD4" s="657"/>
      <c r="IJE4" s="657"/>
      <c r="IJF4" s="657"/>
      <c r="IJG4" s="657"/>
      <c r="IJH4" s="657"/>
      <c r="IJI4" s="657"/>
      <c r="IJJ4" s="657"/>
      <c r="IJK4" s="657"/>
      <c r="IJL4" s="657"/>
      <c r="IJM4" s="657"/>
      <c r="IJN4" s="657"/>
      <c r="IJO4" s="657"/>
      <c r="IJP4" s="657"/>
      <c r="IJQ4" s="657"/>
      <c r="IJR4" s="657"/>
      <c r="IJS4" s="657"/>
      <c r="IJT4" s="657"/>
      <c r="IJU4" s="657"/>
      <c r="IJV4" s="657"/>
      <c r="IJW4" s="657"/>
      <c r="IJX4" s="657"/>
      <c r="IJY4" s="657"/>
      <c r="IJZ4" s="657"/>
      <c r="IKA4" s="657"/>
      <c r="IKB4" s="657"/>
      <c r="IKC4" s="657"/>
      <c r="IKD4" s="657"/>
      <c r="IKE4" s="657"/>
      <c r="IKF4" s="657"/>
      <c r="IKG4" s="657"/>
      <c r="IKH4" s="657"/>
      <c r="IKI4" s="657"/>
      <c r="IKJ4" s="657"/>
      <c r="IKK4" s="657"/>
      <c r="IKL4" s="657"/>
      <c r="IKM4" s="657"/>
      <c r="IKN4" s="657"/>
      <c r="IKO4" s="657"/>
      <c r="IKP4" s="657"/>
      <c r="IKQ4" s="657"/>
      <c r="IKR4" s="657"/>
      <c r="IKS4" s="657"/>
      <c r="IKT4" s="657"/>
      <c r="IKU4" s="657"/>
      <c r="IKV4" s="657"/>
      <c r="IKW4" s="657"/>
      <c r="IKX4" s="657"/>
      <c r="IKY4" s="657"/>
      <c r="IKZ4" s="657"/>
      <c r="ILA4" s="657"/>
      <c r="ILB4" s="657"/>
      <c r="ILC4" s="657"/>
      <c r="ILD4" s="657"/>
      <c r="ILE4" s="657"/>
      <c r="ILF4" s="657"/>
      <c r="ILG4" s="657"/>
      <c r="ILH4" s="657"/>
      <c r="ILI4" s="657"/>
      <c r="ILJ4" s="657"/>
      <c r="ILK4" s="657"/>
      <c r="ILL4" s="657"/>
      <c r="ILM4" s="657"/>
      <c r="ILN4" s="657"/>
      <c r="ILO4" s="657"/>
      <c r="ILP4" s="657"/>
      <c r="ILQ4" s="657"/>
      <c r="ILR4" s="657"/>
      <c r="ILS4" s="657"/>
      <c r="ILT4" s="657"/>
      <c r="ILU4" s="657"/>
      <c r="ILV4" s="657"/>
      <c r="ILW4" s="657"/>
      <c r="ILX4" s="657"/>
      <c r="ILY4" s="657"/>
      <c r="ILZ4" s="657"/>
      <c r="IMA4" s="657"/>
      <c r="IMB4" s="657"/>
      <c r="IMC4" s="657"/>
      <c r="IMD4" s="657"/>
      <c r="IME4" s="657"/>
      <c r="IMF4" s="657"/>
      <c r="IMG4" s="657"/>
      <c r="IMH4" s="657"/>
      <c r="IMI4" s="657"/>
      <c r="IMJ4" s="657"/>
      <c r="IMK4" s="657"/>
      <c r="IML4" s="657"/>
      <c r="IMM4" s="657"/>
      <c r="IMN4" s="657"/>
      <c r="IMO4" s="657"/>
      <c r="IMP4" s="657"/>
      <c r="IMQ4" s="657"/>
      <c r="IMR4" s="657"/>
      <c r="IMS4" s="657"/>
      <c r="IMT4" s="657"/>
      <c r="IMU4" s="657"/>
      <c r="IMV4" s="657"/>
      <c r="IMW4" s="657"/>
      <c r="IMX4" s="657"/>
      <c r="IMY4" s="657"/>
      <c r="IMZ4" s="657"/>
      <c r="INA4" s="657"/>
      <c r="INB4" s="657"/>
      <c r="INC4" s="657"/>
      <c r="IND4" s="657"/>
      <c r="INE4" s="657"/>
      <c r="INF4" s="657"/>
      <c r="ING4" s="657"/>
      <c r="INH4" s="657"/>
      <c r="INI4" s="657"/>
      <c r="INJ4" s="657"/>
      <c r="INK4" s="657"/>
      <c r="INL4" s="657"/>
      <c r="INM4" s="657"/>
      <c r="INN4" s="657"/>
      <c r="INO4" s="657"/>
      <c r="INP4" s="657"/>
      <c r="INQ4" s="657"/>
      <c r="INR4" s="657"/>
      <c r="INS4" s="657"/>
      <c r="INT4" s="657"/>
      <c r="INU4" s="657"/>
      <c r="INV4" s="657"/>
      <c r="INW4" s="657"/>
      <c r="INX4" s="657"/>
      <c r="INY4" s="657"/>
      <c r="INZ4" s="657"/>
      <c r="IOA4" s="657"/>
      <c r="IOB4" s="657"/>
      <c r="IOC4" s="657"/>
      <c r="IOD4" s="657"/>
      <c r="IOE4" s="657"/>
      <c r="IOF4" s="657"/>
      <c r="IOG4" s="657"/>
      <c r="IOH4" s="657"/>
      <c r="IOI4" s="657"/>
      <c r="IOJ4" s="657"/>
      <c r="IOK4" s="657"/>
      <c r="IOL4" s="657"/>
      <c r="IOM4" s="657"/>
      <c r="ION4" s="657"/>
      <c r="IOO4" s="657"/>
      <c r="IOP4" s="657"/>
      <c r="IOQ4" s="657"/>
      <c r="IOR4" s="657"/>
      <c r="IOS4" s="657"/>
      <c r="IOT4" s="657"/>
      <c r="IOU4" s="657"/>
      <c r="IOV4" s="657"/>
      <c r="IOW4" s="657"/>
      <c r="IOX4" s="657"/>
      <c r="IOY4" s="657"/>
      <c r="IOZ4" s="657"/>
      <c r="IPA4" s="657"/>
      <c r="IPB4" s="657"/>
      <c r="IPC4" s="657"/>
      <c r="IPD4" s="657"/>
      <c r="IPE4" s="657"/>
      <c r="IPF4" s="657"/>
      <c r="IPG4" s="657"/>
      <c r="IPH4" s="657"/>
      <c r="IPI4" s="657"/>
      <c r="IPJ4" s="657"/>
      <c r="IPK4" s="657"/>
      <c r="IPL4" s="657"/>
      <c r="IPM4" s="657"/>
      <c r="IPN4" s="657"/>
      <c r="IPO4" s="657"/>
      <c r="IPP4" s="657"/>
      <c r="IPQ4" s="657"/>
      <c r="IPR4" s="657"/>
      <c r="IPS4" s="657"/>
      <c r="IPT4" s="657"/>
      <c r="IPU4" s="657"/>
      <c r="IPV4" s="657"/>
      <c r="IPW4" s="657"/>
      <c r="IPX4" s="657"/>
      <c r="IPY4" s="657"/>
      <c r="IPZ4" s="657"/>
      <c r="IQA4" s="657"/>
      <c r="IQB4" s="657"/>
      <c r="IQC4" s="657"/>
      <c r="IQD4" s="657"/>
      <c r="IQE4" s="657"/>
      <c r="IQF4" s="657"/>
      <c r="IQG4" s="657"/>
      <c r="IQH4" s="657"/>
      <c r="IQI4" s="657"/>
      <c r="IQJ4" s="657"/>
      <c r="IQK4" s="657"/>
      <c r="IQL4" s="657"/>
      <c r="IQM4" s="657"/>
      <c r="IQN4" s="657"/>
      <c r="IQO4" s="657"/>
      <c r="IQP4" s="657"/>
      <c r="IQQ4" s="657"/>
      <c r="IQR4" s="657"/>
      <c r="IQS4" s="657"/>
      <c r="IQT4" s="657"/>
      <c r="IQU4" s="657"/>
      <c r="IQV4" s="657"/>
      <c r="IQW4" s="657"/>
      <c r="IQX4" s="657"/>
      <c r="IQY4" s="657"/>
      <c r="IQZ4" s="657"/>
      <c r="IRA4" s="657"/>
      <c r="IRB4" s="657"/>
      <c r="IRC4" s="657"/>
      <c r="IRD4" s="657"/>
      <c r="IRE4" s="657"/>
      <c r="IRF4" s="657"/>
      <c r="IRG4" s="657"/>
      <c r="IRH4" s="657"/>
      <c r="IRI4" s="657"/>
      <c r="IRJ4" s="657"/>
      <c r="IRK4" s="657"/>
      <c r="IRL4" s="657"/>
      <c r="IRM4" s="657"/>
      <c r="IRN4" s="657"/>
      <c r="IRO4" s="657"/>
      <c r="IRP4" s="657"/>
      <c r="IRQ4" s="657"/>
      <c r="IRR4" s="657"/>
      <c r="IRS4" s="657"/>
      <c r="IRT4" s="657"/>
      <c r="IRU4" s="657"/>
      <c r="IRV4" s="657"/>
      <c r="IRW4" s="657"/>
      <c r="IRX4" s="657"/>
      <c r="IRY4" s="657"/>
      <c r="IRZ4" s="657"/>
      <c r="ISA4" s="657"/>
      <c r="ISB4" s="657"/>
      <c r="ISC4" s="657"/>
      <c r="ISD4" s="657"/>
      <c r="ISE4" s="657"/>
      <c r="ISF4" s="657"/>
      <c r="ISG4" s="657"/>
      <c r="ISH4" s="657"/>
      <c r="ISI4" s="657"/>
      <c r="ISJ4" s="657"/>
      <c r="ISK4" s="657"/>
      <c r="ISL4" s="657"/>
      <c r="ISM4" s="657"/>
      <c r="ISN4" s="657"/>
      <c r="ISO4" s="657"/>
      <c r="ISP4" s="657"/>
      <c r="ISQ4" s="657"/>
      <c r="ISR4" s="657"/>
      <c r="ISS4" s="657"/>
      <c r="IST4" s="657"/>
      <c r="ISU4" s="657"/>
      <c r="ISV4" s="657"/>
      <c r="ISW4" s="657"/>
      <c r="ISX4" s="657"/>
      <c r="ISY4" s="657"/>
      <c r="ISZ4" s="657"/>
      <c r="ITA4" s="657"/>
      <c r="ITB4" s="657"/>
      <c r="ITC4" s="657"/>
      <c r="ITD4" s="657"/>
      <c r="ITE4" s="657"/>
      <c r="ITF4" s="657"/>
      <c r="ITG4" s="657"/>
      <c r="ITH4" s="657"/>
      <c r="ITI4" s="657"/>
      <c r="ITJ4" s="657"/>
      <c r="ITK4" s="657"/>
      <c r="ITL4" s="657"/>
      <c r="ITM4" s="657"/>
      <c r="ITN4" s="657"/>
      <c r="ITO4" s="657"/>
      <c r="ITP4" s="657"/>
      <c r="ITQ4" s="657"/>
      <c r="ITR4" s="657"/>
      <c r="ITS4" s="657"/>
      <c r="ITT4" s="657"/>
      <c r="ITU4" s="657"/>
      <c r="ITV4" s="657"/>
      <c r="ITW4" s="657"/>
      <c r="ITX4" s="657"/>
      <c r="ITY4" s="657"/>
      <c r="ITZ4" s="657"/>
      <c r="IUA4" s="657"/>
      <c r="IUB4" s="657"/>
      <c r="IUC4" s="657"/>
      <c r="IUD4" s="657"/>
      <c r="IUE4" s="657"/>
      <c r="IUF4" s="657"/>
      <c r="IUG4" s="657"/>
      <c r="IUH4" s="657"/>
      <c r="IUI4" s="657"/>
      <c r="IUJ4" s="657"/>
      <c r="IUK4" s="657"/>
      <c r="IUL4" s="657"/>
      <c r="IUM4" s="657"/>
      <c r="IUN4" s="657"/>
      <c r="IUO4" s="657"/>
      <c r="IUP4" s="657"/>
      <c r="IUQ4" s="657"/>
      <c r="IUR4" s="657"/>
      <c r="IUS4" s="657"/>
      <c r="IUT4" s="657"/>
      <c r="IUU4" s="657"/>
      <c r="IUV4" s="657"/>
      <c r="IUW4" s="657"/>
      <c r="IUX4" s="657"/>
      <c r="IUY4" s="657"/>
      <c r="IUZ4" s="657"/>
      <c r="IVA4" s="657"/>
      <c r="IVB4" s="657"/>
      <c r="IVC4" s="657"/>
      <c r="IVD4" s="657"/>
      <c r="IVE4" s="657"/>
      <c r="IVF4" s="657"/>
      <c r="IVG4" s="657"/>
      <c r="IVH4" s="657"/>
      <c r="IVI4" s="657"/>
      <c r="IVJ4" s="657"/>
      <c r="IVK4" s="657"/>
      <c r="IVL4" s="657"/>
      <c r="IVM4" s="657"/>
      <c r="IVN4" s="657"/>
      <c r="IVO4" s="657"/>
      <c r="IVP4" s="657"/>
      <c r="IVQ4" s="657"/>
      <c r="IVR4" s="657"/>
      <c r="IVS4" s="657"/>
      <c r="IVT4" s="657"/>
      <c r="IVU4" s="657"/>
      <c r="IVV4" s="657"/>
      <c r="IVW4" s="657"/>
      <c r="IVX4" s="657"/>
      <c r="IVY4" s="657"/>
      <c r="IVZ4" s="657"/>
      <c r="IWA4" s="657"/>
      <c r="IWB4" s="657"/>
      <c r="IWC4" s="657"/>
      <c r="IWD4" s="657"/>
      <c r="IWE4" s="657"/>
      <c r="IWF4" s="657"/>
      <c r="IWG4" s="657"/>
      <c r="IWH4" s="657"/>
      <c r="IWI4" s="657"/>
      <c r="IWJ4" s="657"/>
      <c r="IWK4" s="657"/>
      <c r="IWL4" s="657"/>
      <c r="IWM4" s="657"/>
      <c r="IWN4" s="657"/>
      <c r="IWO4" s="657"/>
      <c r="IWP4" s="657"/>
      <c r="IWQ4" s="657"/>
      <c r="IWR4" s="657"/>
      <c r="IWS4" s="657"/>
      <c r="IWT4" s="657"/>
      <c r="IWU4" s="657"/>
      <c r="IWV4" s="657"/>
      <c r="IWW4" s="657"/>
      <c r="IWX4" s="657"/>
      <c r="IWY4" s="657"/>
      <c r="IWZ4" s="657"/>
      <c r="IXA4" s="657"/>
      <c r="IXB4" s="657"/>
      <c r="IXC4" s="657"/>
      <c r="IXD4" s="657"/>
      <c r="IXE4" s="657"/>
      <c r="IXF4" s="657"/>
      <c r="IXG4" s="657"/>
      <c r="IXH4" s="657"/>
      <c r="IXI4" s="657"/>
      <c r="IXJ4" s="657"/>
      <c r="IXK4" s="657"/>
      <c r="IXL4" s="657"/>
      <c r="IXM4" s="657"/>
      <c r="IXN4" s="657"/>
      <c r="IXO4" s="657"/>
      <c r="IXP4" s="657"/>
      <c r="IXQ4" s="657"/>
      <c r="IXR4" s="657"/>
      <c r="IXS4" s="657"/>
      <c r="IXT4" s="657"/>
      <c r="IXU4" s="657"/>
      <c r="IXV4" s="657"/>
      <c r="IXW4" s="657"/>
      <c r="IXX4" s="657"/>
      <c r="IXY4" s="657"/>
      <c r="IXZ4" s="657"/>
      <c r="IYA4" s="657"/>
      <c r="IYB4" s="657"/>
      <c r="IYC4" s="657"/>
      <c r="IYD4" s="657"/>
      <c r="IYE4" s="657"/>
      <c r="IYF4" s="657"/>
      <c r="IYG4" s="657"/>
      <c r="IYH4" s="657"/>
      <c r="IYI4" s="657"/>
      <c r="IYJ4" s="657"/>
      <c r="IYK4" s="657"/>
      <c r="IYL4" s="657"/>
      <c r="IYM4" s="657"/>
      <c r="IYN4" s="657"/>
      <c r="IYO4" s="657"/>
      <c r="IYP4" s="657"/>
      <c r="IYQ4" s="657"/>
      <c r="IYR4" s="657"/>
      <c r="IYS4" s="657"/>
      <c r="IYT4" s="657"/>
      <c r="IYU4" s="657"/>
      <c r="IYV4" s="657"/>
      <c r="IYW4" s="657"/>
      <c r="IYX4" s="657"/>
      <c r="IYY4" s="657"/>
      <c r="IYZ4" s="657"/>
      <c r="IZA4" s="657"/>
      <c r="IZB4" s="657"/>
      <c r="IZC4" s="657"/>
      <c r="IZD4" s="657"/>
      <c r="IZE4" s="657"/>
      <c r="IZF4" s="657"/>
      <c r="IZG4" s="657"/>
      <c r="IZH4" s="657"/>
      <c r="IZI4" s="657"/>
      <c r="IZJ4" s="657"/>
      <c r="IZK4" s="657"/>
      <c r="IZL4" s="657"/>
      <c r="IZM4" s="657"/>
      <c r="IZN4" s="657"/>
      <c r="IZO4" s="657"/>
      <c r="IZP4" s="657"/>
      <c r="IZQ4" s="657"/>
      <c r="IZR4" s="657"/>
      <c r="IZS4" s="657"/>
      <c r="IZT4" s="657"/>
      <c r="IZU4" s="657"/>
      <c r="IZV4" s="657"/>
      <c r="IZW4" s="657"/>
      <c r="IZX4" s="657"/>
      <c r="IZY4" s="657"/>
      <c r="IZZ4" s="657"/>
      <c r="JAA4" s="657"/>
      <c r="JAB4" s="657"/>
      <c r="JAC4" s="657"/>
      <c r="JAD4" s="657"/>
      <c r="JAE4" s="657"/>
      <c r="JAF4" s="657"/>
      <c r="JAG4" s="657"/>
      <c r="JAH4" s="657"/>
      <c r="JAI4" s="657"/>
      <c r="JAJ4" s="657"/>
      <c r="JAK4" s="657"/>
      <c r="JAL4" s="657"/>
      <c r="JAM4" s="657"/>
      <c r="JAN4" s="657"/>
      <c r="JAO4" s="657"/>
      <c r="JAP4" s="657"/>
      <c r="JAQ4" s="657"/>
      <c r="JAR4" s="657"/>
      <c r="JAS4" s="657"/>
      <c r="JAT4" s="657"/>
      <c r="JAU4" s="657"/>
      <c r="JAV4" s="657"/>
      <c r="JAW4" s="657"/>
      <c r="JAX4" s="657"/>
      <c r="JAY4" s="657"/>
      <c r="JAZ4" s="657"/>
      <c r="JBA4" s="657"/>
      <c r="JBB4" s="657"/>
      <c r="JBC4" s="657"/>
      <c r="JBD4" s="657"/>
      <c r="JBE4" s="657"/>
      <c r="JBF4" s="657"/>
      <c r="JBG4" s="657"/>
      <c r="JBH4" s="657"/>
      <c r="JBI4" s="657"/>
      <c r="JBJ4" s="657"/>
      <c r="JBK4" s="657"/>
      <c r="JBL4" s="657"/>
      <c r="JBM4" s="657"/>
      <c r="JBN4" s="657"/>
      <c r="JBO4" s="657"/>
      <c r="JBP4" s="657"/>
      <c r="JBQ4" s="657"/>
      <c r="JBR4" s="657"/>
      <c r="JBS4" s="657"/>
      <c r="JBT4" s="657"/>
      <c r="JBU4" s="657"/>
      <c r="JBV4" s="657"/>
      <c r="JBW4" s="657"/>
      <c r="JBX4" s="657"/>
      <c r="JBY4" s="657"/>
      <c r="JBZ4" s="657"/>
      <c r="JCA4" s="657"/>
      <c r="JCB4" s="657"/>
      <c r="JCC4" s="657"/>
      <c r="JCD4" s="657"/>
      <c r="JCE4" s="657"/>
      <c r="JCF4" s="657"/>
      <c r="JCG4" s="657"/>
      <c r="JCH4" s="657"/>
      <c r="JCI4" s="657"/>
      <c r="JCJ4" s="657"/>
      <c r="JCK4" s="657"/>
      <c r="JCL4" s="657"/>
      <c r="JCM4" s="657"/>
      <c r="JCN4" s="657"/>
      <c r="JCO4" s="657"/>
      <c r="JCP4" s="657"/>
      <c r="JCQ4" s="657"/>
      <c r="JCR4" s="657"/>
      <c r="JCS4" s="657"/>
      <c r="JCT4" s="657"/>
      <c r="JCU4" s="657"/>
      <c r="JCV4" s="657"/>
      <c r="JCW4" s="657"/>
      <c r="JCX4" s="657"/>
      <c r="JCY4" s="657"/>
      <c r="JCZ4" s="657"/>
      <c r="JDA4" s="657"/>
      <c r="JDB4" s="657"/>
      <c r="JDC4" s="657"/>
      <c r="JDD4" s="657"/>
      <c r="JDE4" s="657"/>
      <c r="JDF4" s="657"/>
      <c r="JDG4" s="657"/>
      <c r="JDH4" s="657"/>
      <c r="JDI4" s="657"/>
      <c r="JDJ4" s="657"/>
      <c r="JDK4" s="657"/>
      <c r="JDL4" s="657"/>
      <c r="JDM4" s="657"/>
      <c r="JDN4" s="657"/>
      <c r="JDO4" s="657"/>
      <c r="JDP4" s="657"/>
      <c r="JDQ4" s="657"/>
      <c r="JDR4" s="657"/>
      <c r="JDS4" s="657"/>
      <c r="JDT4" s="657"/>
      <c r="JDU4" s="657"/>
      <c r="JDV4" s="657"/>
      <c r="JDW4" s="657"/>
      <c r="JDX4" s="657"/>
      <c r="JDY4" s="657"/>
      <c r="JDZ4" s="657"/>
      <c r="JEA4" s="657"/>
      <c r="JEB4" s="657"/>
      <c r="JEC4" s="657"/>
      <c r="JED4" s="657"/>
      <c r="JEE4" s="657"/>
      <c r="JEF4" s="657"/>
      <c r="JEG4" s="657"/>
      <c r="JEH4" s="657"/>
      <c r="JEI4" s="657"/>
      <c r="JEJ4" s="657"/>
      <c r="JEK4" s="657"/>
      <c r="JEL4" s="657"/>
      <c r="JEM4" s="657"/>
      <c r="JEN4" s="657"/>
      <c r="JEO4" s="657"/>
      <c r="JEP4" s="657"/>
      <c r="JEQ4" s="657"/>
      <c r="JER4" s="657"/>
      <c r="JES4" s="657"/>
      <c r="JET4" s="657"/>
      <c r="JEU4" s="657"/>
      <c r="JEV4" s="657"/>
      <c r="JEW4" s="657"/>
      <c r="JEX4" s="657"/>
      <c r="JEY4" s="657"/>
      <c r="JEZ4" s="657"/>
      <c r="JFA4" s="657"/>
      <c r="JFB4" s="657"/>
      <c r="JFC4" s="657"/>
      <c r="JFD4" s="657"/>
      <c r="JFE4" s="657"/>
      <c r="JFF4" s="657"/>
      <c r="JFG4" s="657"/>
      <c r="JFH4" s="657"/>
      <c r="JFI4" s="657"/>
      <c r="JFJ4" s="657"/>
      <c r="JFK4" s="657"/>
      <c r="JFL4" s="657"/>
      <c r="JFM4" s="657"/>
      <c r="JFN4" s="657"/>
      <c r="JFO4" s="657"/>
      <c r="JFP4" s="657"/>
      <c r="JFQ4" s="657"/>
      <c r="JFR4" s="657"/>
      <c r="JFS4" s="657"/>
      <c r="JFT4" s="657"/>
      <c r="JFU4" s="657"/>
      <c r="JFV4" s="657"/>
      <c r="JFW4" s="657"/>
      <c r="JFX4" s="657"/>
      <c r="JFY4" s="657"/>
      <c r="JFZ4" s="657"/>
      <c r="JGA4" s="657"/>
      <c r="JGB4" s="657"/>
      <c r="JGC4" s="657"/>
      <c r="JGD4" s="657"/>
      <c r="JGE4" s="657"/>
      <c r="JGF4" s="657"/>
      <c r="JGG4" s="657"/>
      <c r="JGH4" s="657"/>
      <c r="JGI4" s="657"/>
      <c r="JGJ4" s="657"/>
      <c r="JGK4" s="657"/>
      <c r="JGL4" s="657"/>
      <c r="JGM4" s="657"/>
      <c r="JGN4" s="657"/>
      <c r="JGO4" s="657"/>
      <c r="JGP4" s="657"/>
      <c r="JGQ4" s="657"/>
      <c r="JGR4" s="657"/>
      <c r="JGS4" s="657"/>
      <c r="JGT4" s="657"/>
      <c r="JGU4" s="657"/>
      <c r="JGV4" s="657"/>
      <c r="JGW4" s="657"/>
      <c r="JGX4" s="657"/>
      <c r="JGY4" s="657"/>
      <c r="JGZ4" s="657"/>
      <c r="JHA4" s="657"/>
      <c r="JHB4" s="657"/>
      <c r="JHC4" s="657"/>
      <c r="JHD4" s="657"/>
      <c r="JHE4" s="657"/>
      <c r="JHF4" s="657"/>
      <c r="JHG4" s="657"/>
      <c r="JHH4" s="657"/>
      <c r="JHI4" s="657"/>
      <c r="JHJ4" s="657"/>
      <c r="JHK4" s="657"/>
      <c r="JHL4" s="657"/>
      <c r="JHM4" s="657"/>
      <c r="JHN4" s="657"/>
      <c r="JHO4" s="657"/>
      <c r="JHP4" s="657"/>
      <c r="JHQ4" s="657"/>
      <c r="JHR4" s="657"/>
      <c r="JHS4" s="657"/>
      <c r="JHT4" s="657"/>
      <c r="JHU4" s="657"/>
      <c r="JHV4" s="657"/>
      <c r="JHW4" s="657"/>
      <c r="JHX4" s="657"/>
      <c r="JHY4" s="657"/>
      <c r="JHZ4" s="657"/>
      <c r="JIA4" s="657"/>
      <c r="JIB4" s="657"/>
      <c r="JIC4" s="657"/>
      <c r="JID4" s="657"/>
      <c r="JIE4" s="657"/>
      <c r="JIF4" s="657"/>
      <c r="JIG4" s="657"/>
      <c r="JIH4" s="657"/>
      <c r="JII4" s="657"/>
      <c r="JIJ4" s="657"/>
      <c r="JIK4" s="657"/>
      <c r="JIL4" s="657"/>
      <c r="JIM4" s="657"/>
      <c r="JIN4" s="657"/>
      <c r="JIO4" s="657"/>
      <c r="JIP4" s="657"/>
      <c r="JIQ4" s="657"/>
      <c r="JIR4" s="657"/>
      <c r="JIS4" s="657"/>
      <c r="JIT4" s="657"/>
      <c r="JIU4" s="657"/>
      <c r="JIV4" s="657"/>
      <c r="JIW4" s="657"/>
      <c r="JIX4" s="657"/>
      <c r="JIY4" s="657"/>
      <c r="JIZ4" s="657"/>
      <c r="JJA4" s="657"/>
      <c r="JJB4" s="657"/>
      <c r="JJC4" s="657"/>
      <c r="JJD4" s="657"/>
      <c r="JJE4" s="657"/>
      <c r="JJF4" s="657"/>
      <c r="JJG4" s="657"/>
      <c r="JJH4" s="657"/>
      <c r="JJI4" s="657"/>
      <c r="JJJ4" s="657"/>
      <c r="JJK4" s="657"/>
      <c r="JJL4" s="657"/>
      <c r="JJM4" s="657"/>
      <c r="JJN4" s="657"/>
      <c r="JJO4" s="657"/>
      <c r="JJP4" s="657"/>
      <c r="JJQ4" s="657"/>
      <c r="JJR4" s="657"/>
      <c r="JJS4" s="657"/>
      <c r="JJT4" s="657"/>
      <c r="JJU4" s="657"/>
      <c r="JJV4" s="657"/>
      <c r="JJW4" s="657"/>
      <c r="JJX4" s="657"/>
      <c r="JJY4" s="657"/>
      <c r="JJZ4" s="657"/>
      <c r="JKA4" s="657"/>
      <c r="JKB4" s="657"/>
      <c r="JKC4" s="657"/>
      <c r="JKD4" s="657"/>
      <c r="JKE4" s="657"/>
      <c r="JKF4" s="657"/>
      <c r="JKG4" s="657"/>
      <c r="JKH4" s="657"/>
      <c r="JKI4" s="657"/>
      <c r="JKJ4" s="657"/>
      <c r="JKK4" s="657"/>
      <c r="JKL4" s="657"/>
      <c r="JKM4" s="657"/>
      <c r="JKN4" s="657"/>
      <c r="JKO4" s="657"/>
      <c r="JKP4" s="657"/>
      <c r="JKQ4" s="657"/>
      <c r="JKR4" s="657"/>
      <c r="JKS4" s="657"/>
      <c r="JKT4" s="657"/>
      <c r="JKU4" s="657"/>
      <c r="JKV4" s="657"/>
      <c r="JKW4" s="657"/>
      <c r="JKX4" s="657"/>
      <c r="JKY4" s="657"/>
      <c r="JKZ4" s="657"/>
      <c r="JLA4" s="657"/>
      <c r="JLB4" s="657"/>
      <c r="JLC4" s="657"/>
      <c r="JLD4" s="657"/>
      <c r="JLE4" s="657"/>
      <c r="JLF4" s="657"/>
      <c r="JLG4" s="657"/>
      <c r="JLH4" s="657"/>
      <c r="JLI4" s="657"/>
      <c r="JLJ4" s="657"/>
      <c r="JLK4" s="657"/>
      <c r="JLL4" s="657"/>
      <c r="JLM4" s="657"/>
      <c r="JLN4" s="657"/>
      <c r="JLO4" s="657"/>
      <c r="JLP4" s="657"/>
      <c r="JLQ4" s="657"/>
      <c r="JLR4" s="657"/>
      <c r="JLS4" s="657"/>
      <c r="JLT4" s="657"/>
      <c r="JLU4" s="657"/>
      <c r="JLV4" s="657"/>
      <c r="JLW4" s="657"/>
      <c r="JLX4" s="657"/>
      <c r="JLY4" s="657"/>
      <c r="JLZ4" s="657"/>
      <c r="JMA4" s="657"/>
      <c r="JMB4" s="657"/>
      <c r="JMC4" s="657"/>
      <c r="JMD4" s="657"/>
      <c r="JME4" s="657"/>
      <c r="JMF4" s="657"/>
      <c r="JMG4" s="657"/>
      <c r="JMH4" s="657"/>
      <c r="JMI4" s="657"/>
      <c r="JMJ4" s="657"/>
      <c r="JMK4" s="657"/>
      <c r="JML4" s="657"/>
      <c r="JMM4" s="657"/>
      <c r="JMN4" s="657"/>
      <c r="JMO4" s="657"/>
      <c r="JMP4" s="657"/>
      <c r="JMQ4" s="657"/>
      <c r="JMR4" s="657"/>
      <c r="JMS4" s="657"/>
      <c r="JMT4" s="657"/>
      <c r="JMU4" s="657"/>
      <c r="JMV4" s="657"/>
      <c r="JMW4" s="657"/>
      <c r="JMX4" s="657"/>
      <c r="JMY4" s="657"/>
      <c r="JMZ4" s="657"/>
      <c r="JNA4" s="657"/>
      <c r="JNB4" s="657"/>
      <c r="JNC4" s="657"/>
      <c r="JND4" s="657"/>
      <c r="JNE4" s="657"/>
      <c r="JNF4" s="657"/>
      <c r="JNG4" s="657"/>
      <c r="JNH4" s="657"/>
      <c r="JNI4" s="657"/>
      <c r="JNJ4" s="657"/>
      <c r="JNK4" s="657"/>
      <c r="JNL4" s="657"/>
      <c r="JNM4" s="657"/>
      <c r="JNN4" s="657"/>
      <c r="JNO4" s="657"/>
      <c r="JNP4" s="657"/>
      <c r="JNQ4" s="657"/>
      <c r="JNR4" s="657"/>
      <c r="JNS4" s="657"/>
      <c r="JNT4" s="657"/>
      <c r="JNU4" s="657"/>
      <c r="JNV4" s="657"/>
      <c r="JNW4" s="657"/>
      <c r="JNX4" s="657"/>
      <c r="JNY4" s="657"/>
      <c r="JNZ4" s="657"/>
      <c r="JOA4" s="657"/>
      <c r="JOB4" s="657"/>
      <c r="JOC4" s="657"/>
      <c r="JOD4" s="657"/>
      <c r="JOE4" s="657"/>
      <c r="JOF4" s="657"/>
      <c r="JOG4" s="657"/>
      <c r="JOH4" s="657"/>
      <c r="JOI4" s="657"/>
      <c r="JOJ4" s="657"/>
      <c r="JOK4" s="657"/>
      <c r="JOL4" s="657"/>
      <c r="JOM4" s="657"/>
      <c r="JON4" s="657"/>
      <c r="JOO4" s="657"/>
      <c r="JOP4" s="657"/>
      <c r="JOQ4" s="657"/>
      <c r="JOR4" s="657"/>
      <c r="JOS4" s="657"/>
      <c r="JOT4" s="657"/>
      <c r="JOU4" s="657"/>
      <c r="JOV4" s="657"/>
      <c r="JOW4" s="657"/>
      <c r="JOX4" s="657"/>
      <c r="JOY4" s="657"/>
      <c r="JOZ4" s="657"/>
      <c r="JPA4" s="657"/>
      <c r="JPB4" s="657"/>
      <c r="JPC4" s="657"/>
      <c r="JPD4" s="657"/>
      <c r="JPE4" s="657"/>
      <c r="JPF4" s="657"/>
      <c r="JPG4" s="657"/>
      <c r="JPH4" s="657"/>
      <c r="JPI4" s="657"/>
      <c r="JPJ4" s="657"/>
      <c r="JPK4" s="657"/>
      <c r="JPL4" s="657"/>
      <c r="JPM4" s="657"/>
      <c r="JPN4" s="657"/>
      <c r="JPO4" s="657"/>
      <c r="JPP4" s="657"/>
      <c r="JPQ4" s="657"/>
      <c r="JPR4" s="657"/>
      <c r="JPS4" s="657"/>
      <c r="JPT4" s="657"/>
      <c r="JPU4" s="657"/>
      <c r="JPV4" s="657"/>
      <c r="JPW4" s="657"/>
      <c r="JPX4" s="657"/>
      <c r="JPY4" s="657"/>
      <c r="JPZ4" s="657"/>
      <c r="JQA4" s="657"/>
      <c r="JQB4" s="657"/>
      <c r="JQC4" s="657"/>
      <c r="JQD4" s="657"/>
      <c r="JQE4" s="657"/>
      <c r="JQF4" s="657"/>
      <c r="JQG4" s="657"/>
      <c r="JQH4" s="657"/>
      <c r="JQI4" s="657"/>
      <c r="JQJ4" s="657"/>
      <c r="JQK4" s="657"/>
      <c r="JQL4" s="657"/>
      <c r="JQM4" s="657"/>
      <c r="JQN4" s="657"/>
      <c r="JQO4" s="657"/>
      <c r="JQP4" s="657"/>
      <c r="JQQ4" s="657"/>
      <c r="JQR4" s="657"/>
      <c r="JQS4" s="657"/>
      <c r="JQT4" s="657"/>
      <c r="JQU4" s="657"/>
      <c r="JQV4" s="657"/>
      <c r="JQW4" s="657"/>
      <c r="JQX4" s="657"/>
      <c r="JQY4" s="657"/>
      <c r="JQZ4" s="657"/>
      <c r="JRA4" s="657"/>
      <c r="JRB4" s="657"/>
      <c r="JRC4" s="657"/>
      <c r="JRD4" s="657"/>
      <c r="JRE4" s="657"/>
      <c r="JRF4" s="657"/>
      <c r="JRG4" s="657"/>
      <c r="JRH4" s="657"/>
      <c r="JRI4" s="657"/>
      <c r="JRJ4" s="657"/>
      <c r="JRK4" s="657"/>
      <c r="JRL4" s="657"/>
      <c r="JRM4" s="657"/>
      <c r="JRN4" s="657"/>
      <c r="JRO4" s="657"/>
      <c r="JRP4" s="657"/>
      <c r="JRQ4" s="657"/>
      <c r="JRR4" s="657"/>
      <c r="JRS4" s="657"/>
      <c r="JRT4" s="657"/>
      <c r="JRU4" s="657"/>
      <c r="JRV4" s="657"/>
      <c r="JRW4" s="657"/>
      <c r="JRX4" s="657"/>
      <c r="JRY4" s="657"/>
      <c r="JRZ4" s="657"/>
      <c r="JSA4" s="657"/>
      <c r="JSB4" s="657"/>
      <c r="JSC4" s="657"/>
      <c r="JSD4" s="657"/>
      <c r="JSE4" s="657"/>
      <c r="JSF4" s="657"/>
      <c r="JSG4" s="657"/>
      <c r="JSH4" s="657"/>
      <c r="JSI4" s="657"/>
      <c r="JSJ4" s="657"/>
      <c r="JSK4" s="657"/>
      <c r="JSL4" s="657"/>
      <c r="JSM4" s="657"/>
      <c r="JSN4" s="657"/>
      <c r="JSO4" s="657"/>
      <c r="JSP4" s="657"/>
      <c r="JSQ4" s="657"/>
      <c r="JSR4" s="657"/>
      <c r="JSS4" s="657"/>
      <c r="JST4" s="657"/>
      <c r="JSU4" s="657"/>
      <c r="JSV4" s="657"/>
      <c r="JSW4" s="657"/>
      <c r="JSX4" s="657"/>
      <c r="JSY4" s="657"/>
      <c r="JSZ4" s="657"/>
      <c r="JTA4" s="657"/>
      <c r="JTB4" s="657"/>
      <c r="JTC4" s="657"/>
      <c r="JTD4" s="657"/>
      <c r="JTE4" s="657"/>
      <c r="JTF4" s="657"/>
      <c r="JTG4" s="657"/>
      <c r="JTH4" s="657"/>
      <c r="JTI4" s="657"/>
      <c r="JTJ4" s="657"/>
      <c r="JTK4" s="657"/>
      <c r="JTL4" s="657"/>
      <c r="JTM4" s="657"/>
      <c r="JTN4" s="657"/>
      <c r="JTO4" s="657"/>
      <c r="JTP4" s="657"/>
      <c r="JTQ4" s="657"/>
      <c r="JTR4" s="657"/>
      <c r="JTS4" s="657"/>
      <c r="JTT4" s="657"/>
      <c r="JTU4" s="657"/>
      <c r="JTV4" s="657"/>
      <c r="JTW4" s="657"/>
      <c r="JTX4" s="657"/>
      <c r="JTY4" s="657"/>
      <c r="JTZ4" s="657"/>
      <c r="JUA4" s="657"/>
      <c r="JUB4" s="657"/>
      <c r="JUC4" s="657"/>
      <c r="JUD4" s="657"/>
      <c r="JUE4" s="657"/>
      <c r="JUF4" s="657"/>
      <c r="JUG4" s="657"/>
      <c r="JUH4" s="657"/>
      <c r="JUI4" s="657"/>
      <c r="JUJ4" s="657"/>
      <c r="JUK4" s="657"/>
      <c r="JUL4" s="657"/>
      <c r="JUM4" s="657"/>
      <c r="JUN4" s="657"/>
      <c r="JUO4" s="657"/>
      <c r="JUP4" s="657"/>
      <c r="JUQ4" s="657"/>
      <c r="JUR4" s="657"/>
      <c r="JUS4" s="657"/>
      <c r="JUT4" s="657"/>
      <c r="JUU4" s="657"/>
      <c r="JUV4" s="657"/>
      <c r="JUW4" s="657"/>
      <c r="JUX4" s="657"/>
      <c r="JUY4" s="657"/>
      <c r="JUZ4" s="657"/>
      <c r="JVA4" s="657"/>
      <c r="JVB4" s="657"/>
      <c r="JVC4" s="657"/>
      <c r="JVD4" s="657"/>
      <c r="JVE4" s="657"/>
      <c r="JVF4" s="657"/>
      <c r="JVG4" s="657"/>
      <c r="JVH4" s="657"/>
      <c r="JVI4" s="657"/>
      <c r="JVJ4" s="657"/>
      <c r="JVK4" s="657"/>
      <c r="JVL4" s="657"/>
      <c r="JVM4" s="657"/>
      <c r="JVN4" s="657"/>
      <c r="JVO4" s="657"/>
      <c r="JVP4" s="657"/>
      <c r="JVQ4" s="657"/>
      <c r="JVR4" s="657"/>
      <c r="JVS4" s="657"/>
      <c r="JVT4" s="657"/>
      <c r="JVU4" s="657"/>
      <c r="JVV4" s="657"/>
      <c r="JVW4" s="657"/>
      <c r="JVX4" s="657"/>
      <c r="JVY4" s="657"/>
      <c r="JVZ4" s="657"/>
      <c r="JWA4" s="657"/>
      <c r="JWB4" s="657"/>
      <c r="JWC4" s="657"/>
      <c r="JWD4" s="657"/>
      <c r="JWE4" s="657"/>
      <c r="JWF4" s="657"/>
      <c r="JWG4" s="657"/>
      <c r="JWH4" s="657"/>
      <c r="JWI4" s="657"/>
      <c r="JWJ4" s="657"/>
      <c r="JWK4" s="657"/>
      <c r="JWL4" s="657"/>
      <c r="JWM4" s="657"/>
      <c r="JWN4" s="657"/>
      <c r="JWO4" s="657"/>
      <c r="JWP4" s="657"/>
      <c r="JWQ4" s="657"/>
      <c r="JWR4" s="657"/>
      <c r="JWS4" s="657"/>
      <c r="JWT4" s="657"/>
      <c r="JWU4" s="657"/>
      <c r="JWV4" s="657"/>
      <c r="JWW4" s="657"/>
      <c r="JWX4" s="657"/>
      <c r="JWY4" s="657"/>
      <c r="JWZ4" s="657"/>
      <c r="JXA4" s="657"/>
      <c r="JXB4" s="657"/>
      <c r="JXC4" s="657"/>
      <c r="JXD4" s="657"/>
      <c r="JXE4" s="657"/>
      <c r="JXF4" s="657"/>
      <c r="JXG4" s="657"/>
      <c r="JXH4" s="657"/>
      <c r="JXI4" s="657"/>
      <c r="JXJ4" s="657"/>
      <c r="JXK4" s="657"/>
      <c r="JXL4" s="657"/>
      <c r="JXM4" s="657"/>
      <c r="JXN4" s="657"/>
      <c r="JXO4" s="657"/>
      <c r="JXP4" s="657"/>
      <c r="JXQ4" s="657"/>
      <c r="JXR4" s="657"/>
      <c r="JXS4" s="657"/>
      <c r="JXT4" s="657"/>
      <c r="JXU4" s="657"/>
      <c r="JXV4" s="657"/>
      <c r="JXW4" s="657"/>
      <c r="JXX4" s="657"/>
      <c r="JXY4" s="657"/>
      <c r="JXZ4" s="657"/>
      <c r="JYA4" s="657"/>
      <c r="JYB4" s="657"/>
      <c r="JYC4" s="657"/>
      <c r="JYD4" s="657"/>
      <c r="JYE4" s="657"/>
      <c r="JYF4" s="657"/>
      <c r="JYG4" s="657"/>
      <c r="JYH4" s="657"/>
      <c r="JYI4" s="657"/>
      <c r="JYJ4" s="657"/>
      <c r="JYK4" s="657"/>
      <c r="JYL4" s="657"/>
      <c r="JYM4" s="657"/>
      <c r="JYN4" s="657"/>
      <c r="JYO4" s="657"/>
      <c r="JYP4" s="657"/>
      <c r="JYQ4" s="657"/>
      <c r="JYR4" s="657"/>
      <c r="JYS4" s="657"/>
      <c r="JYT4" s="657"/>
      <c r="JYU4" s="657"/>
      <c r="JYV4" s="657"/>
      <c r="JYW4" s="657"/>
      <c r="JYX4" s="657"/>
      <c r="JYY4" s="657"/>
      <c r="JYZ4" s="657"/>
      <c r="JZA4" s="657"/>
      <c r="JZB4" s="657"/>
      <c r="JZC4" s="657"/>
      <c r="JZD4" s="657"/>
      <c r="JZE4" s="657"/>
      <c r="JZF4" s="657"/>
      <c r="JZG4" s="657"/>
      <c r="JZH4" s="657"/>
      <c r="JZI4" s="657"/>
      <c r="JZJ4" s="657"/>
      <c r="JZK4" s="657"/>
      <c r="JZL4" s="657"/>
      <c r="JZM4" s="657"/>
      <c r="JZN4" s="657"/>
      <c r="JZO4" s="657"/>
      <c r="JZP4" s="657"/>
      <c r="JZQ4" s="657"/>
      <c r="JZR4" s="657"/>
      <c r="JZS4" s="657"/>
      <c r="JZT4" s="657"/>
      <c r="JZU4" s="657"/>
      <c r="JZV4" s="657"/>
      <c r="JZW4" s="657"/>
      <c r="JZX4" s="657"/>
      <c r="JZY4" s="657"/>
      <c r="JZZ4" s="657"/>
      <c r="KAA4" s="657"/>
      <c r="KAB4" s="657"/>
      <c r="KAC4" s="657"/>
      <c r="KAD4" s="657"/>
      <c r="KAE4" s="657"/>
      <c r="KAF4" s="657"/>
      <c r="KAG4" s="657"/>
      <c r="KAH4" s="657"/>
      <c r="KAI4" s="657"/>
      <c r="KAJ4" s="657"/>
      <c r="KAK4" s="657"/>
      <c r="KAL4" s="657"/>
      <c r="KAM4" s="657"/>
      <c r="KAN4" s="657"/>
      <c r="KAO4" s="657"/>
      <c r="KAP4" s="657"/>
      <c r="KAQ4" s="657"/>
      <c r="KAR4" s="657"/>
      <c r="KAS4" s="657"/>
      <c r="KAT4" s="657"/>
      <c r="KAU4" s="657"/>
      <c r="KAV4" s="657"/>
      <c r="KAW4" s="657"/>
      <c r="KAX4" s="657"/>
      <c r="KAY4" s="657"/>
      <c r="KAZ4" s="657"/>
      <c r="KBA4" s="657"/>
      <c r="KBB4" s="657"/>
      <c r="KBC4" s="657"/>
      <c r="KBD4" s="657"/>
      <c r="KBE4" s="657"/>
      <c r="KBF4" s="657"/>
      <c r="KBG4" s="657"/>
      <c r="KBH4" s="657"/>
      <c r="KBI4" s="657"/>
      <c r="KBJ4" s="657"/>
      <c r="KBK4" s="657"/>
      <c r="KBL4" s="657"/>
      <c r="KBM4" s="657"/>
      <c r="KBN4" s="657"/>
      <c r="KBO4" s="657"/>
      <c r="KBP4" s="657"/>
      <c r="KBQ4" s="657"/>
      <c r="KBR4" s="657"/>
      <c r="KBS4" s="657"/>
      <c r="KBT4" s="657"/>
      <c r="KBU4" s="657"/>
      <c r="KBV4" s="657"/>
      <c r="KBW4" s="657"/>
      <c r="KBX4" s="657"/>
      <c r="KBY4" s="657"/>
      <c r="KBZ4" s="657"/>
      <c r="KCA4" s="657"/>
      <c r="KCB4" s="657"/>
      <c r="KCC4" s="657"/>
      <c r="KCD4" s="657"/>
      <c r="KCE4" s="657"/>
      <c r="KCF4" s="657"/>
      <c r="KCG4" s="657"/>
      <c r="KCH4" s="657"/>
      <c r="KCI4" s="657"/>
      <c r="KCJ4" s="657"/>
      <c r="KCK4" s="657"/>
      <c r="KCL4" s="657"/>
      <c r="KCM4" s="657"/>
      <c r="KCN4" s="657"/>
      <c r="KCO4" s="657"/>
      <c r="KCP4" s="657"/>
      <c r="KCQ4" s="657"/>
      <c r="KCR4" s="657"/>
      <c r="KCS4" s="657"/>
      <c r="KCT4" s="657"/>
      <c r="KCU4" s="657"/>
      <c r="KCV4" s="657"/>
      <c r="KCW4" s="657"/>
      <c r="KCX4" s="657"/>
      <c r="KCY4" s="657"/>
      <c r="KCZ4" s="657"/>
      <c r="KDA4" s="657"/>
      <c r="KDB4" s="657"/>
      <c r="KDC4" s="657"/>
      <c r="KDD4" s="657"/>
      <c r="KDE4" s="657"/>
      <c r="KDF4" s="657"/>
      <c r="KDG4" s="657"/>
      <c r="KDH4" s="657"/>
      <c r="KDI4" s="657"/>
      <c r="KDJ4" s="657"/>
      <c r="KDK4" s="657"/>
      <c r="KDL4" s="657"/>
      <c r="KDM4" s="657"/>
      <c r="KDN4" s="657"/>
      <c r="KDO4" s="657"/>
      <c r="KDP4" s="657"/>
      <c r="KDQ4" s="657"/>
      <c r="KDR4" s="657"/>
      <c r="KDS4" s="657"/>
      <c r="KDT4" s="657"/>
      <c r="KDU4" s="657"/>
      <c r="KDV4" s="657"/>
      <c r="KDW4" s="657"/>
      <c r="KDX4" s="657"/>
      <c r="KDY4" s="657"/>
      <c r="KDZ4" s="657"/>
      <c r="KEA4" s="657"/>
      <c r="KEB4" s="657"/>
      <c r="KEC4" s="657"/>
      <c r="KED4" s="657"/>
      <c r="KEE4" s="657"/>
      <c r="KEF4" s="657"/>
      <c r="KEG4" s="657"/>
      <c r="KEH4" s="657"/>
      <c r="KEI4" s="657"/>
      <c r="KEJ4" s="657"/>
      <c r="KEK4" s="657"/>
      <c r="KEL4" s="657"/>
      <c r="KEM4" s="657"/>
      <c r="KEN4" s="657"/>
      <c r="KEO4" s="657"/>
      <c r="KEP4" s="657"/>
      <c r="KEQ4" s="657"/>
      <c r="KER4" s="657"/>
      <c r="KES4" s="657"/>
      <c r="KET4" s="657"/>
      <c r="KEU4" s="657"/>
      <c r="KEV4" s="657"/>
      <c r="KEW4" s="657"/>
      <c r="KEX4" s="657"/>
      <c r="KEY4" s="657"/>
      <c r="KEZ4" s="657"/>
      <c r="KFA4" s="657"/>
      <c r="KFB4" s="657"/>
      <c r="KFC4" s="657"/>
      <c r="KFD4" s="657"/>
      <c r="KFE4" s="657"/>
      <c r="KFF4" s="657"/>
      <c r="KFG4" s="657"/>
      <c r="KFH4" s="657"/>
      <c r="KFI4" s="657"/>
      <c r="KFJ4" s="657"/>
      <c r="KFK4" s="657"/>
      <c r="KFL4" s="657"/>
      <c r="KFM4" s="657"/>
      <c r="KFN4" s="657"/>
      <c r="KFO4" s="657"/>
      <c r="KFP4" s="657"/>
      <c r="KFQ4" s="657"/>
      <c r="KFR4" s="657"/>
      <c r="KFS4" s="657"/>
      <c r="KFT4" s="657"/>
      <c r="KFU4" s="657"/>
      <c r="KFV4" s="657"/>
      <c r="KFW4" s="657"/>
      <c r="KFX4" s="657"/>
      <c r="KFY4" s="657"/>
      <c r="KFZ4" s="657"/>
      <c r="KGA4" s="657"/>
      <c r="KGB4" s="657"/>
      <c r="KGC4" s="657"/>
      <c r="KGD4" s="657"/>
      <c r="KGE4" s="657"/>
      <c r="KGF4" s="657"/>
      <c r="KGG4" s="657"/>
      <c r="KGH4" s="657"/>
      <c r="KGI4" s="657"/>
      <c r="KGJ4" s="657"/>
      <c r="KGK4" s="657"/>
      <c r="KGL4" s="657"/>
      <c r="KGM4" s="657"/>
      <c r="KGN4" s="657"/>
      <c r="KGO4" s="657"/>
      <c r="KGP4" s="657"/>
      <c r="KGQ4" s="657"/>
      <c r="KGR4" s="657"/>
      <c r="KGS4" s="657"/>
      <c r="KGT4" s="657"/>
      <c r="KGU4" s="657"/>
      <c r="KGV4" s="657"/>
      <c r="KGW4" s="657"/>
      <c r="KGX4" s="657"/>
      <c r="KGY4" s="657"/>
      <c r="KGZ4" s="657"/>
      <c r="KHA4" s="657"/>
      <c r="KHB4" s="657"/>
      <c r="KHC4" s="657"/>
      <c r="KHD4" s="657"/>
      <c r="KHE4" s="657"/>
      <c r="KHF4" s="657"/>
      <c r="KHG4" s="657"/>
      <c r="KHH4" s="657"/>
      <c r="KHI4" s="657"/>
      <c r="KHJ4" s="657"/>
      <c r="KHK4" s="657"/>
      <c r="KHL4" s="657"/>
      <c r="KHM4" s="657"/>
      <c r="KHN4" s="657"/>
      <c r="KHO4" s="657"/>
      <c r="KHP4" s="657"/>
      <c r="KHQ4" s="657"/>
      <c r="KHR4" s="657"/>
      <c r="KHS4" s="657"/>
      <c r="KHT4" s="657"/>
      <c r="KHU4" s="657"/>
      <c r="KHV4" s="657"/>
      <c r="KHW4" s="657"/>
      <c r="KHX4" s="657"/>
      <c r="KHY4" s="657"/>
      <c r="KHZ4" s="657"/>
      <c r="KIA4" s="657"/>
      <c r="KIB4" s="657"/>
      <c r="KIC4" s="657"/>
      <c r="KID4" s="657"/>
      <c r="KIE4" s="657"/>
      <c r="KIF4" s="657"/>
      <c r="KIG4" s="657"/>
      <c r="KIH4" s="657"/>
      <c r="KII4" s="657"/>
      <c r="KIJ4" s="657"/>
      <c r="KIK4" s="657"/>
      <c r="KIL4" s="657"/>
      <c r="KIM4" s="657"/>
      <c r="KIN4" s="657"/>
      <c r="KIO4" s="657"/>
      <c r="KIP4" s="657"/>
      <c r="KIQ4" s="657"/>
      <c r="KIR4" s="657"/>
      <c r="KIS4" s="657"/>
      <c r="KIT4" s="657"/>
      <c r="KIU4" s="657"/>
      <c r="KIV4" s="657"/>
      <c r="KIW4" s="657"/>
      <c r="KIX4" s="657"/>
      <c r="KIY4" s="657"/>
      <c r="KIZ4" s="657"/>
      <c r="KJA4" s="657"/>
      <c r="KJB4" s="657"/>
      <c r="KJC4" s="657"/>
      <c r="KJD4" s="657"/>
      <c r="KJE4" s="657"/>
      <c r="KJF4" s="657"/>
      <c r="KJG4" s="657"/>
      <c r="KJH4" s="657"/>
      <c r="KJI4" s="657"/>
      <c r="KJJ4" s="657"/>
      <c r="KJK4" s="657"/>
      <c r="KJL4" s="657"/>
      <c r="KJM4" s="657"/>
      <c r="KJN4" s="657"/>
      <c r="KJO4" s="657"/>
      <c r="KJP4" s="657"/>
      <c r="KJQ4" s="657"/>
      <c r="KJR4" s="657"/>
      <c r="KJS4" s="657"/>
      <c r="KJT4" s="657"/>
      <c r="KJU4" s="657"/>
      <c r="KJV4" s="657"/>
      <c r="KJW4" s="657"/>
      <c r="KJX4" s="657"/>
      <c r="KJY4" s="657"/>
      <c r="KJZ4" s="657"/>
      <c r="KKA4" s="657"/>
      <c r="KKB4" s="657"/>
      <c r="KKC4" s="657"/>
      <c r="KKD4" s="657"/>
      <c r="KKE4" s="657"/>
      <c r="KKF4" s="657"/>
      <c r="KKG4" s="657"/>
      <c r="KKH4" s="657"/>
      <c r="KKI4" s="657"/>
      <c r="KKJ4" s="657"/>
      <c r="KKK4" s="657"/>
      <c r="KKL4" s="657"/>
      <c r="KKM4" s="657"/>
      <c r="KKN4" s="657"/>
      <c r="KKO4" s="657"/>
      <c r="KKP4" s="657"/>
      <c r="KKQ4" s="657"/>
      <c r="KKR4" s="657"/>
      <c r="KKS4" s="657"/>
      <c r="KKT4" s="657"/>
      <c r="KKU4" s="657"/>
      <c r="KKV4" s="657"/>
      <c r="KKW4" s="657"/>
      <c r="KKX4" s="657"/>
      <c r="KKY4" s="657"/>
      <c r="KKZ4" s="657"/>
      <c r="KLA4" s="657"/>
      <c r="KLB4" s="657"/>
      <c r="KLC4" s="657"/>
      <c r="KLD4" s="657"/>
      <c r="KLE4" s="657"/>
      <c r="KLF4" s="657"/>
      <c r="KLG4" s="657"/>
      <c r="KLH4" s="657"/>
      <c r="KLI4" s="657"/>
      <c r="KLJ4" s="657"/>
      <c r="KLK4" s="657"/>
      <c r="KLL4" s="657"/>
      <c r="KLM4" s="657"/>
      <c r="KLN4" s="657"/>
      <c r="KLO4" s="657"/>
      <c r="KLP4" s="657"/>
      <c r="KLQ4" s="657"/>
      <c r="KLR4" s="657"/>
      <c r="KLS4" s="657"/>
      <c r="KLT4" s="657"/>
      <c r="KLU4" s="657"/>
      <c r="KLV4" s="657"/>
      <c r="KLW4" s="657"/>
      <c r="KLX4" s="657"/>
      <c r="KLY4" s="657"/>
      <c r="KLZ4" s="657"/>
      <c r="KMA4" s="657"/>
      <c r="KMB4" s="657"/>
      <c r="KMC4" s="657"/>
      <c r="KMD4" s="657"/>
      <c r="KME4" s="657"/>
      <c r="KMF4" s="657"/>
      <c r="KMG4" s="657"/>
      <c r="KMH4" s="657"/>
      <c r="KMI4" s="657"/>
      <c r="KMJ4" s="657"/>
      <c r="KMK4" s="657"/>
      <c r="KML4" s="657"/>
      <c r="KMM4" s="657"/>
      <c r="KMN4" s="657"/>
      <c r="KMO4" s="657"/>
      <c r="KMP4" s="657"/>
      <c r="KMQ4" s="657"/>
      <c r="KMR4" s="657"/>
      <c r="KMS4" s="657"/>
      <c r="KMT4" s="657"/>
      <c r="KMU4" s="657"/>
      <c r="KMV4" s="657"/>
      <c r="KMW4" s="657"/>
      <c r="KMX4" s="657"/>
      <c r="KMY4" s="657"/>
      <c r="KMZ4" s="657"/>
      <c r="KNA4" s="657"/>
      <c r="KNB4" s="657"/>
      <c r="KNC4" s="657"/>
      <c r="KND4" s="657"/>
      <c r="KNE4" s="657"/>
      <c r="KNF4" s="657"/>
      <c r="KNG4" s="657"/>
      <c r="KNH4" s="657"/>
      <c r="KNI4" s="657"/>
      <c r="KNJ4" s="657"/>
      <c r="KNK4" s="657"/>
      <c r="KNL4" s="657"/>
      <c r="KNM4" s="657"/>
      <c r="KNN4" s="657"/>
      <c r="KNO4" s="657"/>
      <c r="KNP4" s="657"/>
      <c r="KNQ4" s="657"/>
      <c r="KNR4" s="657"/>
      <c r="KNS4" s="657"/>
      <c r="KNT4" s="657"/>
      <c r="KNU4" s="657"/>
      <c r="KNV4" s="657"/>
      <c r="KNW4" s="657"/>
      <c r="KNX4" s="657"/>
      <c r="KNY4" s="657"/>
      <c r="KNZ4" s="657"/>
      <c r="KOA4" s="657"/>
      <c r="KOB4" s="657"/>
      <c r="KOC4" s="657"/>
      <c r="KOD4" s="657"/>
      <c r="KOE4" s="657"/>
      <c r="KOF4" s="657"/>
      <c r="KOG4" s="657"/>
      <c r="KOH4" s="657"/>
      <c r="KOI4" s="657"/>
      <c r="KOJ4" s="657"/>
      <c r="KOK4" s="657"/>
      <c r="KOL4" s="657"/>
      <c r="KOM4" s="657"/>
      <c r="KON4" s="657"/>
      <c r="KOO4" s="657"/>
      <c r="KOP4" s="657"/>
      <c r="KOQ4" s="657"/>
      <c r="KOR4" s="657"/>
      <c r="KOS4" s="657"/>
      <c r="KOT4" s="657"/>
      <c r="KOU4" s="657"/>
      <c r="KOV4" s="657"/>
      <c r="KOW4" s="657"/>
      <c r="KOX4" s="657"/>
      <c r="KOY4" s="657"/>
      <c r="KOZ4" s="657"/>
      <c r="KPA4" s="657"/>
      <c r="KPB4" s="657"/>
      <c r="KPC4" s="657"/>
      <c r="KPD4" s="657"/>
      <c r="KPE4" s="657"/>
      <c r="KPF4" s="657"/>
      <c r="KPG4" s="657"/>
      <c r="KPH4" s="657"/>
      <c r="KPI4" s="657"/>
      <c r="KPJ4" s="657"/>
      <c r="KPK4" s="657"/>
      <c r="KPL4" s="657"/>
      <c r="KPM4" s="657"/>
      <c r="KPN4" s="657"/>
      <c r="KPO4" s="657"/>
      <c r="KPP4" s="657"/>
      <c r="KPQ4" s="657"/>
      <c r="KPR4" s="657"/>
      <c r="KPS4" s="657"/>
      <c r="KPT4" s="657"/>
      <c r="KPU4" s="657"/>
      <c r="KPV4" s="657"/>
      <c r="KPW4" s="657"/>
      <c r="KPX4" s="657"/>
      <c r="KPY4" s="657"/>
      <c r="KPZ4" s="657"/>
      <c r="KQA4" s="657"/>
      <c r="KQB4" s="657"/>
      <c r="KQC4" s="657"/>
      <c r="KQD4" s="657"/>
      <c r="KQE4" s="657"/>
      <c r="KQF4" s="657"/>
      <c r="KQG4" s="657"/>
      <c r="KQH4" s="657"/>
      <c r="KQI4" s="657"/>
      <c r="KQJ4" s="657"/>
      <c r="KQK4" s="657"/>
      <c r="KQL4" s="657"/>
      <c r="KQM4" s="657"/>
      <c r="KQN4" s="657"/>
      <c r="KQO4" s="657"/>
      <c r="KQP4" s="657"/>
      <c r="KQQ4" s="657"/>
      <c r="KQR4" s="657"/>
      <c r="KQS4" s="657"/>
      <c r="KQT4" s="657"/>
      <c r="KQU4" s="657"/>
      <c r="KQV4" s="657"/>
      <c r="KQW4" s="657"/>
      <c r="KQX4" s="657"/>
      <c r="KQY4" s="657"/>
      <c r="KQZ4" s="657"/>
      <c r="KRA4" s="657"/>
      <c r="KRB4" s="657"/>
      <c r="KRC4" s="657"/>
      <c r="KRD4" s="657"/>
      <c r="KRE4" s="657"/>
      <c r="KRF4" s="657"/>
      <c r="KRG4" s="657"/>
      <c r="KRH4" s="657"/>
      <c r="KRI4" s="657"/>
      <c r="KRJ4" s="657"/>
      <c r="KRK4" s="657"/>
      <c r="KRL4" s="657"/>
      <c r="KRM4" s="657"/>
      <c r="KRN4" s="657"/>
      <c r="KRO4" s="657"/>
      <c r="KRP4" s="657"/>
      <c r="KRQ4" s="657"/>
      <c r="KRR4" s="657"/>
      <c r="KRS4" s="657"/>
      <c r="KRT4" s="657"/>
      <c r="KRU4" s="657"/>
      <c r="KRV4" s="657"/>
      <c r="KRW4" s="657"/>
      <c r="KRX4" s="657"/>
      <c r="KRY4" s="657"/>
      <c r="KRZ4" s="657"/>
      <c r="KSA4" s="657"/>
      <c r="KSB4" s="657"/>
      <c r="KSC4" s="657"/>
      <c r="KSD4" s="657"/>
      <c r="KSE4" s="657"/>
      <c r="KSF4" s="657"/>
      <c r="KSG4" s="657"/>
      <c r="KSH4" s="657"/>
      <c r="KSI4" s="657"/>
      <c r="KSJ4" s="657"/>
      <c r="KSK4" s="657"/>
      <c r="KSL4" s="657"/>
      <c r="KSM4" s="657"/>
      <c r="KSN4" s="657"/>
      <c r="KSO4" s="657"/>
      <c r="KSP4" s="657"/>
      <c r="KSQ4" s="657"/>
      <c r="KSR4" s="657"/>
      <c r="KSS4" s="657"/>
      <c r="KST4" s="657"/>
      <c r="KSU4" s="657"/>
      <c r="KSV4" s="657"/>
      <c r="KSW4" s="657"/>
      <c r="KSX4" s="657"/>
      <c r="KSY4" s="657"/>
      <c r="KSZ4" s="657"/>
      <c r="KTA4" s="657"/>
      <c r="KTB4" s="657"/>
      <c r="KTC4" s="657"/>
      <c r="KTD4" s="657"/>
      <c r="KTE4" s="657"/>
      <c r="KTF4" s="657"/>
      <c r="KTG4" s="657"/>
      <c r="KTH4" s="657"/>
      <c r="KTI4" s="657"/>
      <c r="KTJ4" s="657"/>
      <c r="KTK4" s="657"/>
      <c r="KTL4" s="657"/>
      <c r="KTM4" s="657"/>
      <c r="KTN4" s="657"/>
      <c r="KTO4" s="657"/>
      <c r="KTP4" s="657"/>
      <c r="KTQ4" s="657"/>
      <c r="KTR4" s="657"/>
      <c r="KTS4" s="657"/>
      <c r="KTT4" s="657"/>
      <c r="KTU4" s="657"/>
      <c r="KTV4" s="657"/>
      <c r="KTW4" s="657"/>
      <c r="KTX4" s="657"/>
      <c r="KTY4" s="657"/>
      <c r="KTZ4" s="657"/>
      <c r="KUA4" s="657"/>
      <c r="KUB4" s="657"/>
      <c r="KUC4" s="657"/>
      <c r="KUD4" s="657"/>
      <c r="KUE4" s="657"/>
      <c r="KUF4" s="657"/>
      <c r="KUG4" s="657"/>
      <c r="KUH4" s="657"/>
      <c r="KUI4" s="657"/>
      <c r="KUJ4" s="657"/>
      <c r="KUK4" s="657"/>
      <c r="KUL4" s="657"/>
      <c r="KUM4" s="657"/>
      <c r="KUN4" s="657"/>
      <c r="KUO4" s="657"/>
      <c r="KUP4" s="657"/>
      <c r="KUQ4" s="657"/>
      <c r="KUR4" s="657"/>
      <c r="KUS4" s="657"/>
      <c r="KUT4" s="657"/>
      <c r="KUU4" s="657"/>
      <c r="KUV4" s="657"/>
      <c r="KUW4" s="657"/>
      <c r="KUX4" s="657"/>
      <c r="KUY4" s="657"/>
      <c r="KUZ4" s="657"/>
      <c r="KVA4" s="657"/>
      <c r="KVB4" s="657"/>
      <c r="KVC4" s="657"/>
      <c r="KVD4" s="657"/>
      <c r="KVE4" s="657"/>
      <c r="KVF4" s="657"/>
      <c r="KVG4" s="657"/>
      <c r="KVH4" s="657"/>
      <c r="KVI4" s="657"/>
      <c r="KVJ4" s="657"/>
      <c r="KVK4" s="657"/>
      <c r="KVL4" s="657"/>
      <c r="KVM4" s="657"/>
      <c r="KVN4" s="657"/>
      <c r="KVO4" s="657"/>
      <c r="KVP4" s="657"/>
      <c r="KVQ4" s="657"/>
      <c r="KVR4" s="657"/>
      <c r="KVS4" s="657"/>
      <c r="KVT4" s="657"/>
      <c r="KVU4" s="657"/>
      <c r="KVV4" s="657"/>
      <c r="KVW4" s="657"/>
      <c r="KVX4" s="657"/>
      <c r="KVY4" s="657"/>
      <c r="KVZ4" s="657"/>
      <c r="KWA4" s="657"/>
      <c r="KWB4" s="657"/>
      <c r="KWC4" s="657"/>
      <c r="KWD4" s="657"/>
      <c r="KWE4" s="657"/>
      <c r="KWF4" s="657"/>
      <c r="KWG4" s="657"/>
      <c r="KWH4" s="657"/>
      <c r="KWI4" s="657"/>
      <c r="KWJ4" s="657"/>
      <c r="KWK4" s="657"/>
      <c r="KWL4" s="657"/>
      <c r="KWM4" s="657"/>
      <c r="KWN4" s="657"/>
      <c r="KWO4" s="657"/>
      <c r="KWP4" s="657"/>
      <c r="KWQ4" s="657"/>
      <c r="KWR4" s="657"/>
      <c r="KWS4" s="657"/>
      <c r="KWT4" s="657"/>
      <c r="KWU4" s="657"/>
      <c r="KWV4" s="657"/>
      <c r="KWW4" s="657"/>
      <c r="KWX4" s="657"/>
      <c r="KWY4" s="657"/>
      <c r="KWZ4" s="657"/>
      <c r="KXA4" s="657"/>
      <c r="KXB4" s="657"/>
      <c r="KXC4" s="657"/>
      <c r="KXD4" s="657"/>
      <c r="KXE4" s="657"/>
      <c r="KXF4" s="657"/>
      <c r="KXG4" s="657"/>
      <c r="KXH4" s="657"/>
      <c r="KXI4" s="657"/>
      <c r="KXJ4" s="657"/>
      <c r="KXK4" s="657"/>
      <c r="KXL4" s="657"/>
      <c r="KXM4" s="657"/>
      <c r="KXN4" s="657"/>
      <c r="KXO4" s="657"/>
      <c r="KXP4" s="657"/>
      <c r="KXQ4" s="657"/>
      <c r="KXR4" s="657"/>
      <c r="KXS4" s="657"/>
      <c r="KXT4" s="657"/>
      <c r="KXU4" s="657"/>
      <c r="KXV4" s="657"/>
      <c r="KXW4" s="657"/>
      <c r="KXX4" s="657"/>
      <c r="KXY4" s="657"/>
      <c r="KXZ4" s="657"/>
      <c r="KYA4" s="657"/>
      <c r="KYB4" s="657"/>
      <c r="KYC4" s="657"/>
      <c r="KYD4" s="657"/>
      <c r="KYE4" s="657"/>
      <c r="KYF4" s="657"/>
      <c r="KYG4" s="657"/>
      <c r="KYH4" s="657"/>
      <c r="KYI4" s="657"/>
      <c r="KYJ4" s="657"/>
      <c r="KYK4" s="657"/>
      <c r="KYL4" s="657"/>
      <c r="KYM4" s="657"/>
      <c r="KYN4" s="657"/>
      <c r="KYO4" s="657"/>
      <c r="KYP4" s="657"/>
      <c r="KYQ4" s="657"/>
      <c r="KYR4" s="657"/>
      <c r="KYS4" s="657"/>
      <c r="KYT4" s="657"/>
      <c r="KYU4" s="657"/>
      <c r="KYV4" s="657"/>
      <c r="KYW4" s="657"/>
      <c r="KYX4" s="657"/>
      <c r="KYY4" s="657"/>
      <c r="KYZ4" s="657"/>
      <c r="KZA4" s="657"/>
      <c r="KZB4" s="657"/>
      <c r="KZC4" s="657"/>
      <c r="KZD4" s="657"/>
      <c r="KZE4" s="657"/>
      <c r="KZF4" s="657"/>
      <c r="KZG4" s="657"/>
      <c r="KZH4" s="657"/>
      <c r="KZI4" s="657"/>
      <c r="KZJ4" s="657"/>
      <c r="KZK4" s="657"/>
      <c r="KZL4" s="657"/>
      <c r="KZM4" s="657"/>
      <c r="KZN4" s="657"/>
      <c r="KZO4" s="657"/>
      <c r="KZP4" s="657"/>
      <c r="KZQ4" s="657"/>
      <c r="KZR4" s="657"/>
      <c r="KZS4" s="657"/>
      <c r="KZT4" s="657"/>
      <c r="KZU4" s="657"/>
      <c r="KZV4" s="657"/>
      <c r="KZW4" s="657"/>
      <c r="KZX4" s="657"/>
      <c r="KZY4" s="657"/>
      <c r="KZZ4" s="657"/>
      <c r="LAA4" s="657"/>
      <c r="LAB4" s="657"/>
      <c r="LAC4" s="657"/>
      <c r="LAD4" s="657"/>
      <c r="LAE4" s="657"/>
      <c r="LAF4" s="657"/>
      <c r="LAG4" s="657"/>
      <c r="LAH4" s="657"/>
      <c r="LAI4" s="657"/>
      <c r="LAJ4" s="657"/>
      <c r="LAK4" s="657"/>
      <c r="LAL4" s="657"/>
      <c r="LAM4" s="657"/>
      <c r="LAN4" s="657"/>
      <c r="LAO4" s="657"/>
      <c r="LAP4" s="657"/>
      <c r="LAQ4" s="657"/>
      <c r="LAR4" s="657"/>
      <c r="LAS4" s="657"/>
      <c r="LAT4" s="657"/>
      <c r="LAU4" s="657"/>
      <c r="LAV4" s="657"/>
      <c r="LAW4" s="657"/>
      <c r="LAX4" s="657"/>
      <c r="LAY4" s="657"/>
      <c r="LAZ4" s="657"/>
      <c r="LBA4" s="657"/>
      <c r="LBB4" s="657"/>
      <c r="LBC4" s="657"/>
      <c r="LBD4" s="657"/>
      <c r="LBE4" s="657"/>
      <c r="LBF4" s="657"/>
      <c r="LBG4" s="657"/>
      <c r="LBH4" s="657"/>
      <c r="LBI4" s="657"/>
      <c r="LBJ4" s="657"/>
      <c r="LBK4" s="657"/>
      <c r="LBL4" s="657"/>
      <c r="LBM4" s="657"/>
      <c r="LBN4" s="657"/>
      <c r="LBO4" s="657"/>
      <c r="LBP4" s="657"/>
      <c r="LBQ4" s="657"/>
      <c r="LBR4" s="657"/>
      <c r="LBS4" s="657"/>
      <c r="LBT4" s="657"/>
      <c r="LBU4" s="657"/>
      <c r="LBV4" s="657"/>
      <c r="LBW4" s="657"/>
      <c r="LBX4" s="657"/>
      <c r="LBY4" s="657"/>
      <c r="LBZ4" s="657"/>
      <c r="LCA4" s="657"/>
      <c r="LCB4" s="657"/>
      <c r="LCC4" s="657"/>
      <c r="LCD4" s="657"/>
      <c r="LCE4" s="657"/>
      <c r="LCF4" s="657"/>
      <c r="LCG4" s="657"/>
      <c r="LCH4" s="657"/>
      <c r="LCI4" s="657"/>
      <c r="LCJ4" s="657"/>
      <c r="LCK4" s="657"/>
      <c r="LCL4" s="657"/>
      <c r="LCM4" s="657"/>
      <c r="LCN4" s="657"/>
      <c r="LCO4" s="657"/>
      <c r="LCP4" s="657"/>
      <c r="LCQ4" s="657"/>
      <c r="LCR4" s="657"/>
      <c r="LCS4" s="657"/>
      <c r="LCT4" s="657"/>
      <c r="LCU4" s="657"/>
      <c r="LCV4" s="657"/>
      <c r="LCW4" s="657"/>
      <c r="LCX4" s="657"/>
      <c r="LCY4" s="657"/>
      <c r="LCZ4" s="657"/>
      <c r="LDA4" s="657"/>
      <c r="LDB4" s="657"/>
      <c r="LDC4" s="657"/>
      <c r="LDD4" s="657"/>
      <c r="LDE4" s="657"/>
      <c r="LDF4" s="657"/>
      <c r="LDG4" s="657"/>
      <c r="LDH4" s="657"/>
      <c r="LDI4" s="657"/>
      <c r="LDJ4" s="657"/>
      <c r="LDK4" s="657"/>
      <c r="LDL4" s="657"/>
      <c r="LDM4" s="657"/>
      <c r="LDN4" s="657"/>
      <c r="LDO4" s="657"/>
      <c r="LDP4" s="657"/>
      <c r="LDQ4" s="657"/>
      <c r="LDR4" s="657"/>
      <c r="LDS4" s="657"/>
      <c r="LDT4" s="657"/>
      <c r="LDU4" s="657"/>
      <c r="LDV4" s="657"/>
      <c r="LDW4" s="657"/>
      <c r="LDX4" s="657"/>
      <c r="LDY4" s="657"/>
      <c r="LDZ4" s="657"/>
      <c r="LEA4" s="657"/>
      <c r="LEB4" s="657"/>
      <c r="LEC4" s="657"/>
      <c r="LED4" s="657"/>
      <c r="LEE4" s="657"/>
      <c r="LEF4" s="657"/>
      <c r="LEG4" s="657"/>
      <c r="LEH4" s="657"/>
      <c r="LEI4" s="657"/>
      <c r="LEJ4" s="657"/>
      <c r="LEK4" s="657"/>
      <c r="LEL4" s="657"/>
      <c r="LEM4" s="657"/>
      <c r="LEN4" s="657"/>
      <c r="LEO4" s="657"/>
      <c r="LEP4" s="657"/>
      <c r="LEQ4" s="657"/>
      <c r="LER4" s="657"/>
      <c r="LES4" s="657"/>
      <c r="LET4" s="657"/>
      <c r="LEU4" s="657"/>
      <c r="LEV4" s="657"/>
      <c r="LEW4" s="657"/>
      <c r="LEX4" s="657"/>
      <c r="LEY4" s="657"/>
      <c r="LEZ4" s="657"/>
      <c r="LFA4" s="657"/>
      <c r="LFB4" s="657"/>
      <c r="LFC4" s="657"/>
      <c r="LFD4" s="657"/>
      <c r="LFE4" s="657"/>
      <c r="LFF4" s="657"/>
      <c r="LFG4" s="657"/>
      <c r="LFH4" s="657"/>
      <c r="LFI4" s="657"/>
      <c r="LFJ4" s="657"/>
      <c r="LFK4" s="657"/>
      <c r="LFL4" s="657"/>
      <c r="LFM4" s="657"/>
      <c r="LFN4" s="657"/>
      <c r="LFO4" s="657"/>
      <c r="LFP4" s="657"/>
      <c r="LFQ4" s="657"/>
      <c r="LFR4" s="657"/>
      <c r="LFS4" s="657"/>
      <c r="LFT4" s="657"/>
      <c r="LFU4" s="657"/>
      <c r="LFV4" s="657"/>
      <c r="LFW4" s="657"/>
      <c r="LFX4" s="657"/>
      <c r="LFY4" s="657"/>
      <c r="LFZ4" s="657"/>
      <c r="LGA4" s="657"/>
      <c r="LGB4" s="657"/>
      <c r="LGC4" s="657"/>
      <c r="LGD4" s="657"/>
      <c r="LGE4" s="657"/>
      <c r="LGF4" s="657"/>
      <c r="LGG4" s="657"/>
      <c r="LGH4" s="657"/>
      <c r="LGI4" s="657"/>
      <c r="LGJ4" s="657"/>
      <c r="LGK4" s="657"/>
      <c r="LGL4" s="657"/>
      <c r="LGM4" s="657"/>
      <c r="LGN4" s="657"/>
      <c r="LGO4" s="657"/>
      <c r="LGP4" s="657"/>
      <c r="LGQ4" s="657"/>
      <c r="LGR4" s="657"/>
      <c r="LGS4" s="657"/>
      <c r="LGT4" s="657"/>
      <c r="LGU4" s="657"/>
      <c r="LGV4" s="657"/>
      <c r="LGW4" s="657"/>
      <c r="LGX4" s="657"/>
      <c r="LGY4" s="657"/>
      <c r="LGZ4" s="657"/>
      <c r="LHA4" s="657"/>
      <c r="LHB4" s="657"/>
      <c r="LHC4" s="657"/>
      <c r="LHD4" s="657"/>
      <c r="LHE4" s="657"/>
      <c r="LHF4" s="657"/>
      <c r="LHG4" s="657"/>
      <c r="LHH4" s="657"/>
      <c r="LHI4" s="657"/>
      <c r="LHJ4" s="657"/>
      <c r="LHK4" s="657"/>
      <c r="LHL4" s="657"/>
      <c r="LHM4" s="657"/>
      <c r="LHN4" s="657"/>
      <c r="LHO4" s="657"/>
      <c r="LHP4" s="657"/>
      <c r="LHQ4" s="657"/>
      <c r="LHR4" s="657"/>
      <c r="LHS4" s="657"/>
      <c r="LHT4" s="657"/>
      <c r="LHU4" s="657"/>
      <c r="LHV4" s="657"/>
      <c r="LHW4" s="657"/>
      <c r="LHX4" s="657"/>
      <c r="LHY4" s="657"/>
      <c r="LHZ4" s="657"/>
      <c r="LIA4" s="657"/>
      <c r="LIB4" s="657"/>
      <c r="LIC4" s="657"/>
      <c r="LID4" s="657"/>
      <c r="LIE4" s="657"/>
      <c r="LIF4" s="657"/>
      <c r="LIG4" s="657"/>
      <c r="LIH4" s="657"/>
      <c r="LII4" s="657"/>
      <c r="LIJ4" s="657"/>
      <c r="LIK4" s="657"/>
      <c r="LIL4" s="657"/>
      <c r="LIM4" s="657"/>
      <c r="LIN4" s="657"/>
      <c r="LIO4" s="657"/>
      <c r="LIP4" s="657"/>
      <c r="LIQ4" s="657"/>
      <c r="LIR4" s="657"/>
      <c r="LIS4" s="657"/>
      <c r="LIT4" s="657"/>
      <c r="LIU4" s="657"/>
      <c r="LIV4" s="657"/>
      <c r="LIW4" s="657"/>
      <c r="LIX4" s="657"/>
      <c r="LIY4" s="657"/>
      <c r="LIZ4" s="657"/>
      <c r="LJA4" s="657"/>
      <c r="LJB4" s="657"/>
      <c r="LJC4" s="657"/>
      <c r="LJD4" s="657"/>
      <c r="LJE4" s="657"/>
      <c r="LJF4" s="657"/>
      <c r="LJG4" s="657"/>
      <c r="LJH4" s="657"/>
      <c r="LJI4" s="657"/>
      <c r="LJJ4" s="657"/>
      <c r="LJK4" s="657"/>
      <c r="LJL4" s="657"/>
      <c r="LJM4" s="657"/>
      <c r="LJN4" s="657"/>
      <c r="LJO4" s="657"/>
      <c r="LJP4" s="657"/>
      <c r="LJQ4" s="657"/>
      <c r="LJR4" s="657"/>
      <c r="LJS4" s="657"/>
      <c r="LJT4" s="657"/>
      <c r="LJU4" s="657"/>
      <c r="LJV4" s="657"/>
      <c r="LJW4" s="657"/>
      <c r="LJX4" s="657"/>
      <c r="LJY4" s="657"/>
      <c r="LJZ4" s="657"/>
      <c r="LKA4" s="657"/>
      <c r="LKB4" s="657"/>
      <c r="LKC4" s="657"/>
      <c r="LKD4" s="657"/>
      <c r="LKE4" s="657"/>
      <c r="LKF4" s="657"/>
      <c r="LKG4" s="657"/>
      <c r="LKH4" s="657"/>
      <c r="LKI4" s="657"/>
      <c r="LKJ4" s="657"/>
      <c r="LKK4" s="657"/>
      <c r="LKL4" s="657"/>
      <c r="LKM4" s="657"/>
      <c r="LKN4" s="657"/>
      <c r="LKO4" s="657"/>
      <c r="LKP4" s="657"/>
      <c r="LKQ4" s="657"/>
      <c r="LKR4" s="657"/>
      <c r="LKS4" s="657"/>
      <c r="LKT4" s="657"/>
      <c r="LKU4" s="657"/>
      <c r="LKV4" s="657"/>
      <c r="LKW4" s="657"/>
      <c r="LKX4" s="657"/>
      <c r="LKY4" s="657"/>
      <c r="LKZ4" s="657"/>
      <c r="LLA4" s="657"/>
      <c r="LLB4" s="657"/>
      <c r="LLC4" s="657"/>
      <c r="LLD4" s="657"/>
      <c r="LLE4" s="657"/>
      <c r="LLF4" s="657"/>
      <c r="LLG4" s="657"/>
      <c r="LLH4" s="657"/>
      <c r="LLI4" s="657"/>
      <c r="LLJ4" s="657"/>
      <c r="LLK4" s="657"/>
      <c r="LLL4" s="657"/>
      <c r="LLM4" s="657"/>
      <c r="LLN4" s="657"/>
      <c r="LLO4" s="657"/>
      <c r="LLP4" s="657"/>
      <c r="LLQ4" s="657"/>
      <c r="LLR4" s="657"/>
      <c r="LLS4" s="657"/>
      <c r="LLT4" s="657"/>
      <c r="LLU4" s="657"/>
      <c r="LLV4" s="657"/>
      <c r="LLW4" s="657"/>
      <c r="LLX4" s="657"/>
      <c r="LLY4" s="657"/>
      <c r="LLZ4" s="657"/>
      <c r="LMA4" s="657"/>
      <c r="LMB4" s="657"/>
      <c r="LMC4" s="657"/>
      <c r="LMD4" s="657"/>
      <c r="LME4" s="657"/>
      <c r="LMF4" s="657"/>
      <c r="LMG4" s="657"/>
      <c r="LMH4" s="657"/>
      <c r="LMI4" s="657"/>
      <c r="LMJ4" s="657"/>
      <c r="LMK4" s="657"/>
      <c r="LML4" s="657"/>
      <c r="LMM4" s="657"/>
      <c r="LMN4" s="657"/>
      <c r="LMO4" s="657"/>
      <c r="LMP4" s="657"/>
      <c r="LMQ4" s="657"/>
      <c r="LMR4" s="657"/>
      <c r="LMS4" s="657"/>
      <c r="LMT4" s="657"/>
      <c r="LMU4" s="657"/>
      <c r="LMV4" s="657"/>
      <c r="LMW4" s="657"/>
      <c r="LMX4" s="657"/>
      <c r="LMY4" s="657"/>
      <c r="LMZ4" s="657"/>
      <c r="LNA4" s="657"/>
      <c r="LNB4" s="657"/>
      <c r="LNC4" s="657"/>
      <c r="LND4" s="657"/>
      <c r="LNE4" s="657"/>
      <c r="LNF4" s="657"/>
      <c r="LNG4" s="657"/>
      <c r="LNH4" s="657"/>
      <c r="LNI4" s="657"/>
      <c r="LNJ4" s="657"/>
      <c r="LNK4" s="657"/>
      <c r="LNL4" s="657"/>
      <c r="LNM4" s="657"/>
      <c r="LNN4" s="657"/>
      <c r="LNO4" s="657"/>
      <c r="LNP4" s="657"/>
      <c r="LNQ4" s="657"/>
      <c r="LNR4" s="657"/>
      <c r="LNS4" s="657"/>
      <c r="LNT4" s="657"/>
      <c r="LNU4" s="657"/>
      <c r="LNV4" s="657"/>
      <c r="LNW4" s="657"/>
      <c r="LNX4" s="657"/>
      <c r="LNY4" s="657"/>
      <c r="LNZ4" s="657"/>
      <c r="LOA4" s="657"/>
      <c r="LOB4" s="657"/>
      <c r="LOC4" s="657"/>
      <c r="LOD4" s="657"/>
      <c r="LOE4" s="657"/>
      <c r="LOF4" s="657"/>
      <c r="LOG4" s="657"/>
      <c r="LOH4" s="657"/>
      <c r="LOI4" s="657"/>
      <c r="LOJ4" s="657"/>
      <c r="LOK4" s="657"/>
      <c r="LOL4" s="657"/>
      <c r="LOM4" s="657"/>
      <c r="LON4" s="657"/>
      <c r="LOO4" s="657"/>
      <c r="LOP4" s="657"/>
      <c r="LOQ4" s="657"/>
      <c r="LOR4" s="657"/>
      <c r="LOS4" s="657"/>
      <c r="LOT4" s="657"/>
      <c r="LOU4" s="657"/>
      <c r="LOV4" s="657"/>
      <c r="LOW4" s="657"/>
      <c r="LOX4" s="657"/>
      <c r="LOY4" s="657"/>
      <c r="LOZ4" s="657"/>
      <c r="LPA4" s="657"/>
      <c r="LPB4" s="657"/>
      <c r="LPC4" s="657"/>
      <c r="LPD4" s="657"/>
      <c r="LPE4" s="657"/>
      <c r="LPF4" s="657"/>
      <c r="LPG4" s="657"/>
      <c r="LPH4" s="657"/>
      <c r="LPI4" s="657"/>
      <c r="LPJ4" s="657"/>
      <c r="LPK4" s="657"/>
      <c r="LPL4" s="657"/>
      <c r="LPM4" s="657"/>
      <c r="LPN4" s="657"/>
      <c r="LPO4" s="657"/>
      <c r="LPP4" s="657"/>
      <c r="LPQ4" s="657"/>
      <c r="LPR4" s="657"/>
      <c r="LPS4" s="657"/>
      <c r="LPT4" s="657"/>
      <c r="LPU4" s="657"/>
      <c r="LPV4" s="657"/>
      <c r="LPW4" s="657"/>
      <c r="LPX4" s="657"/>
      <c r="LPY4" s="657"/>
      <c r="LPZ4" s="657"/>
      <c r="LQA4" s="657"/>
      <c r="LQB4" s="657"/>
      <c r="LQC4" s="657"/>
      <c r="LQD4" s="657"/>
      <c r="LQE4" s="657"/>
      <c r="LQF4" s="657"/>
      <c r="LQG4" s="657"/>
      <c r="LQH4" s="657"/>
      <c r="LQI4" s="657"/>
      <c r="LQJ4" s="657"/>
      <c r="LQK4" s="657"/>
      <c r="LQL4" s="657"/>
      <c r="LQM4" s="657"/>
      <c r="LQN4" s="657"/>
      <c r="LQO4" s="657"/>
      <c r="LQP4" s="657"/>
      <c r="LQQ4" s="657"/>
      <c r="LQR4" s="657"/>
      <c r="LQS4" s="657"/>
      <c r="LQT4" s="657"/>
      <c r="LQU4" s="657"/>
      <c r="LQV4" s="657"/>
      <c r="LQW4" s="657"/>
      <c r="LQX4" s="657"/>
      <c r="LQY4" s="657"/>
      <c r="LQZ4" s="657"/>
      <c r="LRA4" s="657"/>
      <c r="LRB4" s="657"/>
      <c r="LRC4" s="657"/>
      <c r="LRD4" s="657"/>
      <c r="LRE4" s="657"/>
      <c r="LRF4" s="657"/>
      <c r="LRG4" s="657"/>
      <c r="LRH4" s="657"/>
      <c r="LRI4" s="657"/>
      <c r="LRJ4" s="657"/>
      <c r="LRK4" s="657"/>
      <c r="LRL4" s="657"/>
      <c r="LRM4" s="657"/>
      <c r="LRN4" s="657"/>
      <c r="LRO4" s="657"/>
      <c r="LRP4" s="657"/>
      <c r="LRQ4" s="657"/>
      <c r="LRR4" s="657"/>
      <c r="LRS4" s="657"/>
      <c r="LRT4" s="657"/>
      <c r="LRU4" s="657"/>
      <c r="LRV4" s="657"/>
      <c r="LRW4" s="657"/>
      <c r="LRX4" s="657"/>
      <c r="LRY4" s="657"/>
      <c r="LRZ4" s="657"/>
      <c r="LSA4" s="657"/>
      <c r="LSB4" s="657"/>
      <c r="LSC4" s="657"/>
      <c r="LSD4" s="657"/>
      <c r="LSE4" s="657"/>
      <c r="LSF4" s="657"/>
      <c r="LSG4" s="657"/>
      <c r="LSH4" s="657"/>
      <c r="LSI4" s="657"/>
      <c r="LSJ4" s="657"/>
      <c r="LSK4" s="657"/>
      <c r="LSL4" s="657"/>
      <c r="LSM4" s="657"/>
      <c r="LSN4" s="657"/>
      <c r="LSO4" s="657"/>
      <c r="LSP4" s="657"/>
      <c r="LSQ4" s="657"/>
      <c r="LSR4" s="657"/>
      <c r="LSS4" s="657"/>
      <c r="LST4" s="657"/>
      <c r="LSU4" s="657"/>
      <c r="LSV4" s="657"/>
      <c r="LSW4" s="657"/>
      <c r="LSX4" s="657"/>
      <c r="LSY4" s="657"/>
      <c r="LSZ4" s="657"/>
      <c r="LTA4" s="657"/>
      <c r="LTB4" s="657"/>
      <c r="LTC4" s="657"/>
      <c r="LTD4" s="657"/>
      <c r="LTE4" s="657"/>
      <c r="LTF4" s="657"/>
      <c r="LTG4" s="657"/>
      <c r="LTH4" s="657"/>
      <c r="LTI4" s="657"/>
      <c r="LTJ4" s="657"/>
      <c r="LTK4" s="657"/>
      <c r="LTL4" s="657"/>
      <c r="LTM4" s="657"/>
      <c r="LTN4" s="657"/>
      <c r="LTO4" s="657"/>
      <c r="LTP4" s="657"/>
      <c r="LTQ4" s="657"/>
      <c r="LTR4" s="657"/>
      <c r="LTS4" s="657"/>
      <c r="LTT4" s="657"/>
      <c r="LTU4" s="657"/>
      <c r="LTV4" s="657"/>
      <c r="LTW4" s="657"/>
      <c r="LTX4" s="657"/>
      <c r="LTY4" s="657"/>
      <c r="LTZ4" s="657"/>
      <c r="LUA4" s="657"/>
      <c r="LUB4" s="657"/>
      <c r="LUC4" s="657"/>
      <c r="LUD4" s="657"/>
      <c r="LUE4" s="657"/>
      <c r="LUF4" s="657"/>
      <c r="LUG4" s="657"/>
      <c r="LUH4" s="657"/>
      <c r="LUI4" s="657"/>
      <c r="LUJ4" s="657"/>
      <c r="LUK4" s="657"/>
      <c r="LUL4" s="657"/>
      <c r="LUM4" s="657"/>
      <c r="LUN4" s="657"/>
      <c r="LUO4" s="657"/>
      <c r="LUP4" s="657"/>
      <c r="LUQ4" s="657"/>
      <c r="LUR4" s="657"/>
      <c r="LUS4" s="657"/>
      <c r="LUT4" s="657"/>
      <c r="LUU4" s="657"/>
      <c r="LUV4" s="657"/>
      <c r="LUW4" s="657"/>
      <c r="LUX4" s="657"/>
      <c r="LUY4" s="657"/>
      <c r="LUZ4" s="657"/>
      <c r="LVA4" s="657"/>
      <c r="LVB4" s="657"/>
      <c r="LVC4" s="657"/>
      <c r="LVD4" s="657"/>
      <c r="LVE4" s="657"/>
      <c r="LVF4" s="657"/>
      <c r="LVG4" s="657"/>
      <c r="LVH4" s="657"/>
      <c r="LVI4" s="657"/>
      <c r="LVJ4" s="657"/>
      <c r="LVK4" s="657"/>
      <c r="LVL4" s="657"/>
      <c r="LVM4" s="657"/>
      <c r="LVN4" s="657"/>
      <c r="LVO4" s="657"/>
      <c r="LVP4" s="657"/>
      <c r="LVQ4" s="657"/>
      <c r="LVR4" s="657"/>
      <c r="LVS4" s="657"/>
      <c r="LVT4" s="657"/>
      <c r="LVU4" s="657"/>
      <c r="LVV4" s="657"/>
      <c r="LVW4" s="657"/>
      <c r="LVX4" s="657"/>
      <c r="LVY4" s="657"/>
      <c r="LVZ4" s="657"/>
      <c r="LWA4" s="657"/>
      <c r="LWB4" s="657"/>
      <c r="LWC4" s="657"/>
      <c r="LWD4" s="657"/>
      <c r="LWE4" s="657"/>
      <c r="LWF4" s="657"/>
      <c r="LWG4" s="657"/>
      <c r="LWH4" s="657"/>
      <c r="LWI4" s="657"/>
      <c r="LWJ4" s="657"/>
      <c r="LWK4" s="657"/>
      <c r="LWL4" s="657"/>
      <c r="LWM4" s="657"/>
      <c r="LWN4" s="657"/>
      <c r="LWO4" s="657"/>
      <c r="LWP4" s="657"/>
      <c r="LWQ4" s="657"/>
      <c r="LWR4" s="657"/>
      <c r="LWS4" s="657"/>
      <c r="LWT4" s="657"/>
      <c r="LWU4" s="657"/>
      <c r="LWV4" s="657"/>
      <c r="LWW4" s="657"/>
      <c r="LWX4" s="657"/>
      <c r="LWY4" s="657"/>
      <c r="LWZ4" s="657"/>
      <c r="LXA4" s="657"/>
      <c r="LXB4" s="657"/>
      <c r="LXC4" s="657"/>
      <c r="LXD4" s="657"/>
      <c r="LXE4" s="657"/>
      <c r="LXF4" s="657"/>
      <c r="LXG4" s="657"/>
      <c r="LXH4" s="657"/>
      <c r="LXI4" s="657"/>
      <c r="LXJ4" s="657"/>
      <c r="LXK4" s="657"/>
      <c r="LXL4" s="657"/>
      <c r="LXM4" s="657"/>
      <c r="LXN4" s="657"/>
      <c r="LXO4" s="657"/>
      <c r="LXP4" s="657"/>
      <c r="LXQ4" s="657"/>
      <c r="LXR4" s="657"/>
      <c r="LXS4" s="657"/>
      <c r="LXT4" s="657"/>
      <c r="LXU4" s="657"/>
      <c r="LXV4" s="657"/>
      <c r="LXW4" s="657"/>
      <c r="LXX4" s="657"/>
      <c r="LXY4" s="657"/>
      <c r="LXZ4" s="657"/>
      <c r="LYA4" s="657"/>
      <c r="LYB4" s="657"/>
      <c r="LYC4" s="657"/>
      <c r="LYD4" s="657"/>
      <c r="LYE4" s="657"/>
      <c r="LYF4" s="657"/>
      <c r="LYG4" s="657"/>
      <c r="LYH4" s="657"/>
      <c r="LYI4" s="657"/>
      <c r="LYJ4" s="657"/>
      <c r="LYK4" s="657"/>
      <c r="LYL4" s="657"/>
      <c r="LYM4" s="657"/>
      <c r="LYN4" s="657"/>
      <c r="LYO4" s="657"/>
      <c r="LYP4" s="657"/>
      <c r="LYQ4" s="657"/>
      <c r="LYR4" s="657"/>
      <c r="LYS4" s="657"/>
      <c r="LYT4" s="657"/>
      <c r="LYU4" s="657"/>
      <c r="LYV4" s="657"/>
      <c r="LYW4" s="657"/>
      <c r="LYX4" s="657"/>
      <c r="LYY4" s="657"/>
      <c r="LYZ4" s="657"/>
      <c r="LZA4" s="657"/>
      <c r="LZB4" s="657"/>
      <c r="LZC4" s="657"/>
      <c r="LZD4" s="657"/>
      <c r="LZE4" s="657"/>
      <c r="LZF4" s="657"/>
      <c r="LZG4" s="657"/>
      <c r="LZH4" s="657"/>
      <c r="LZI4" s="657"/>
      <c r="LZJ4" s="657"/>
      <c r="LZK4" s="657"/>
      <c r="LZL4" s="657"/>
      <c r="LZM4" s="657"/>
      <c r="LZN4" s="657"/>
      <c r="LZO4" s="657"/>
      <c r="LZP4" s="657"/>
      <c r="LZQ4" s="657"/>
      <c r="LZR4" s="657"/>
      <c r="LZS4" s="657"/>
      <c r="LZT4" s="657"/>
      <c r="LZU4" s="657"/>
      <c r="LZV4" s="657"/>
      <c r="LZW4" s="657"/>
      <c r="LZX4" s="657"/>
      <c r="LZY4" s="657"/>
      <c r="LZZ4" s="657"/>
      <c r="MAA4" s="657"/>
      <c r="MAB4" s="657"/>
      <c r="MAC4" s="657"/>
      <c r="MAD4" s="657"/>
      <c r="MAE4" s="657"/>
      <c r="MAF4" s="657"/>
      <c r="MAG4" s="657"/>
      <c r="MAH4" s="657"/>
      <c r="MAI4" s="657"/>
      <c r="MAJ4" s="657"/>
      <c r="MAK4" s="657"/>
      <c r="MAL4" s="657"/>
      <c r="MAM4" s="657"/>
      <c r="MAN4" s="657"/>
      <c r="MAO4" s="657"/>
      <c r="MAP4" s="657"/>
      <c r="MAQ4" s="657"/>
      <c r="MAR4" s="657"/>
      <c r="MAS4" s="657"/>
      <c r="MAT4" s="657"/>
      <c r="MAU4" s="657"/>
      <c r="MAV4" s="657"/>
      <c r="MAW4" s="657"/>
      <c r="MAX4" s="657"/>
      <c r="MAY4" s="657"/>
      <c r="MAZ4" s="657"/>
      <c r="MBA4" s="657"/>
      <c r="MBB4" s="657"/>
      <c r="MBC4" s="657"/>
      <c r="MBD4" s="657"/>
      <c r="MBE4" s="657"/>
      <c r="MBF4" s="657"/>
      <c r="MBG4" s="657"/>
      <c r="MBH4" s="657"/>
      <c r="MBI4" s="657"/>
      <c r="MBJ4" s="657"/>
      <c r="MBK4" s="657"/>
      <c r="MBL4" s="657"/>
      <c r="MBM4" s="657"/>
      <c r="MBN4" s="657"/>
      <c r="MBO4" s="657"/>
      <c r="MBP4" s="657"/>
      <c r="MBQ4" s="657"/>
      <c r="MBR4" s="657"/>
      <c r="MBS4" s="657"/>
      <c r="MBT4" s="657"/>
      <c r="MBU4" s="657"/>
      <c r="MBV4" s="657"/>
      <c r="MBW4" s="657"/>
      <c r="MBX4" s="657"/>
      <c r="MBY4" s="657"/>
      <c r="MBZ4" s="657"/>
      <c r="MCA4" s="657"/>
      <c r="MCB4" s="657"/>
      <c r="MCC4" s="657"/>
      <c r="MCD4" s="657"/>
      <c r="MCE4" s="657"/>
      <c r="MCF4" s="657"/>
      <c r="MCG4" s="657"/>
      <c r="MCH4" s="657"/>
      <c r="MCI4" s="657"/>
      <c r="MCJ4" s="657"/>
      <c r="MCK4" s="657"/>
      <c r="MCL4" s="657"/>
      <c r="MCM4" s="657"/>
      <c r="MCN4" s="657"/>
      <c r="MCO4" s="657"/>
      <c r="MCP4" s="657"/>
      <c r="MCQ4" s="657"/>
      <c r="MCR4" s="657"/>
      <c r="MCS4" s="657"/>
      <c r="MCT4" s="657"/>
      <c r="MCU4" s="657"/>
      <c r="MCV4" s="657"/>
      <c r="MCW4" s="657"/>
      <c r="MCX4" s="657"/>
      <c r="MCY4" s="657"/>
      <c r="MCZ4" s="657"/>
      <c r="MDA4" s="657"/>
      <c r="MDB4" s="657"/>
      <c r="MDC4" s="657"/>
      <c r="MDD4" s="657"/>
      <c r="MDE4" s="657"/>
      <c r="MDF4" s="657"/>
      <c r="MDG4" s="657"/>
      <c r="MDH4" s="657"/>
      <c r="MDI4" s="657"/>
      <c r="MDJ4" s="657"/>
      <c r="MDK4" s="657"/>
      <c r="MDL4" s="657"/>
      <c r="MDM4" s="657"/>
      <c r="MDN4" s="657"/>
      <c r="MDO4" s="657"/>
      <c r="MDP4" s="657"/>
      <c r="MDQ4" s="657"/>
      <c r="MDR4" s="657"/>
      <c r="MDS4" s="657"/>
      <c r="MDT4" s="657"/>
      <c r="MDU4" s="657"/>
      <c r="MDV4" s="657"/>
      <c r="MDW4" s="657"/>
      <c r="MDX4" s="657"/>
      <c r="MDY4" s="657"/>
      <c r="MDZ4" s="657"/>
      <c r="MEA4" s="657"/>
      <c r="MEB4" s="657"/>
      <c r="MEC4" s="657"/>
      <c r="MED4" s="657"/>
      <c r="MEE4" s="657"/>
      <c r="MEF4" s="657"/>
      <c r="MEG4" s="657"/>
      <c r="MEH4" s="657"/>
      <c r="MEI4" s="657"/>
      <c r="MEJ4" s="657"/>
      <c r="MEK4" s="657"/>
      <c r="MEL4" s="657"/>
      <c r="MEM4" s="657"/>
      <c r="MEN4" s="657"/>
      <c r="MEO4" s="657"/>
      <c r="MEP4" s="657"/>
      <c r="MEQ4" s="657"/>
      <c r="MER4" s="657"/>
      <c r="MES4" s="657"/>
      <c r="MET4" s="657"/>
      <c r="MEU4" s="657"/>
      <c r="MEV4" s="657"/>
      <c r="MEW4" s="657"/>
      <c r="MEX4" s="657"/>
      <c r="MEY4" s="657"/>
      <c r="MEZ4" s="657"/>
      <c r="MFA4" s="657"/>
      <c r="MFB4" s="657"/>
      <c r="MFC4" s="657"/>
      <c r="MFD4" s="657"/>
      <c r="MFE4" s="657"/>
      <c r="MFF4" s="657"/>
      <c r="MFG4" s="657"/>
      <c r="MFH4" s="657"/>
      <c r="MFI4" s="657"/>
      <c r="MFJ4" s="657"/>
      <c r="MFK4" s="657"/>
      <c r="MFL4" s="657"/>
      <c r="MFM4" s="657"/>
      <c r="MFN4" s="657"/>
      <c r="MFO4" s="657"/>
      <c r="MFP4" s="657"/>
      <c r="MFQ4" s="657"/>
      <c r="MFR4" s="657"/>
      <c r="MFS4" s="657"/>
      <c r="MFT4" s="657"/>
      <c r="MFU4" s="657"/>
      <c r="MFV4" s="657"/>
      <c r="MFW4" s="657"/>
      <c r="MFX4" s="657"/>
      <c r="MFY4" s="657"/>
      <c r="MFZ4" s="657"/>
      <c r="MGA4" s="657"/>
      <c r="MGB4" s="657"/>
      <c r="MGC4" s="657"/>
      <c r="MGD4" s="657"/>
      <c r="MGE4" s="657"/>
      <c r="MGF4" s="657"/>
      <c r="MGG4" s="657"/>
      <c r="MGH4" s="657"/>
      <c r="MGI4" s="657"/>
      <c r="MGJ4" s="657"/>
      <c r="MGK4" s="657"/>
      <c r="MGL4" s="657"/>
      <c r="MGM4" s="657"/>
      <c r="MGN4" s="657"/>
      <c r="MGO4" s="657"/>
      <c r="MGP4" s="657"/>
      <c r="MGQ4" s="657"/>
      <c r="MGR4" s="657"/>
      <c r="MGS4" s="657"/>
      <c r="MGT4" s="657"/>
      <c r="MGU4" s="657"/>
      <c r="MGV4" s="657"/>
      <c r="MGW4" s="657"/>
      <c r="MGX4" s="657"/>
      <c r="MGY4" s="657"/>
      <c r="MGZ4" s="657"/>
      <c r="MHA4" s="657"/>
      <c r="MHB4" s="657"/>
      <c r="MHC4" s="657"/>
      <c r="MHD4" s="657"/>
      <c r="MHE4" s="657"/>
      <c r="MHF4" s="657"/>
      <c r="MHG4" s="657"/>
      <c r="MHH4" s="657"/>
      <c r="MHI4" s="657"/>
      <c r="MHJ4" s="657"/>
      <c r="MHK4" s="657"/>
      <c r="MHL4" s="657"/>
      <c r="MHM4" s="657"/>
      <c r="MHN4" s="657"/>
      <c r="MHO4" s="657"/>
      <c r="MHP4" s="657"/>
      <c r="MHQ4" s="657"/>
      <c r="MHR4" s="657"/>
      <c r="MHS4" s="657"/>
      <c r="MHT4" s="657"/>
      <c r="MHU4" s="657"/>
      <c r="MHV4" s="657"/>
      <c r="MHW4" s="657"/>
      <c r="MHX4" s="657"/>
      <c r="MHY4" s="657"/>
      <c r="MHZ4" s="657"/>
      <c r="MIA4" s="657"/>
      <c r="MIB4" s="657"/>
      <c r="MIC4" s="657"/>
      <c r="MID4" s="657"/>
      <c r="MIE4" s="657"/>
      <c r="MIF4" s="657"/>
      <c r="MIG4" s="657"/>
      <c r="MIH4" s="657"/>
      <c r="MII4" s="657"/>
      <c r="MIJ4" s="657"/>
      <c r="MIK4" s="657"/>
      <c r="MIL4" s="657"/>
      <c r="MIM4" s="657"/>
      <c r="MIN4" s="657"/>
      <c r="MIO4" s="657"/>
      <c r="MIP4" s="657"/>
      <c r="MIQ4" s="657"/>
      <c r="MIR4" s="657"/>
      <c r="MIS4" s="657"/>
      <c r="MIT4" s="657"/>
      <c r="MIU4" s="657"/>
      <c r="MIV4" s="657"/>
      <c r="MIW4" s="657"/>
      <c r="MIX4" s="657"/>
      <c r="MIY4" s="657"/>
      <c r="MIZ4" s="657"/>
      <c r="MJA4" s="657"/>
      <c r="MJB4" s="657"/>
      <c r="MJC4" s="657"/>
      <c r="MJD4" s="657"/>
      <c r="MJE4" s="657"/>
      <c r="MJF4" s="657"/>
      <c r="MJG4" s="657"/>
      <c r="MJH4" s="657"/>
      <c r="MJI4" s="657"/>
      <c r="MJJ4" s="657"/>
      <c r="MJK4" s="657"/>
      <c r="MJL4" s="657"/>
      <c r="MJM4" s="657"/>
      <c r="MJN4" s="657"/>
      <c r="MJO4" s="657"/>
      <c r="MJP4" s="657"/>
      <c r="MJQ4" s="657"/>
      <c r="MJR4" s="657"/>
      <c r="MJS4" s="657"/>
      <c r="MJT4" s="657"/>
      <c r="MJU4" s="657"/>
      <c r="MJV4" s="657"/>
      <c r="MJW4" s="657"/>
      <c r="MJX4" s="657"/>
      <c r="MJY4" s="657"/>
      <c r="MJZ4" s="657"/>
      <c r="MKA4" s="657"/>
      <c r="MKB4" s="657"/>
      <c r="MKC4" s="657"/>
      <c r="MKD4" s="657"/>
      <c r="MKE4" s="657"/>
      <c r="MKF4" s="657"/>
      <c r="MKG4" s="657"/>
      <c r="MKH4" s="657"/>
      <c r="MKI4" s="657"/>
      <c r="MKJ4" s="657"/>
      <c r="MKK4" s="657"/>
      <c r="MKL4" s="657"/>
      <c r="MKM4" s="657"/>
      <c r="MKN4" s="657"/>
      <c r="MKO4" s="657"/>
      <c r="MKP4" s="657"/>
      <c r="MKQ4" s="657"/>
      <c r="MKR4" s="657"/>
      <c r="MKS4" s="657"/>
      <c r="MKT4" s="657"/>
      <c r="MKU4" s="657"/>
      <c r="MKV4" s="657"/>
      <c r="MKW4" s="657"/>
      <c r="MKX4" s="657"/>
      <c r="MKY4" s="657"/>
      <c r="MKZ4" s="657"/>
      <c r="MLA4" s="657"/>
      <c r="MLB4" s="657"/>
      <c r="MLC4" s="657"/>
      <c r="MLD4" s="657"/>
      <c r="MLE4" s="657"/>
      <c r="MLF4" s="657"/>
      <c r="MLG4" s="657"/>
      <c r="MLH4" s="657"/>
      <c r="MLI4" s="657"/>
      <c r="MLJ4" s="657"/>
      <c r="MLK4" s="657"/>
      <c r="MLL4" s="657"/>
      <c r="MLM4" s="657"/>
      <c r="MLN4" s="657"/>
      <c r="MLO4" s="657"/>
      <c r="MLP4" s="657"/>
      <c r="MLQ4" s="657"/>
      <c r="MLR4" s="657"/>
      <c r="MLS4" s="657"/>
      <c r="MLT4" s="657"/>
      <c r="MLU4" s="657"/>
      <c r="MLV4" s="657"/>
      <c r="MLW4" s="657"/>
      <c r="MLX4" s="657"/>
      <c r="MLY4" s="657"/>
      <c r="MLZ4" s="657"/>
      <c r="MMA4" s="657"/>
      <c r="MMB4" s="657"/>
      <c r="MMC4" s="657"/>
      <c r="MMD4" s="657"/>
      <c r="MME4" s="657"/>
      <c r="MMF4" s="657"/>
      <c r="MMG4" s="657"/>
      <c r="MMH4" s="657"/>
      <c r="MMI4" s="657"/>
      <c r="MMJ4" s="657"/>
      <c r="MMK4" s="657"/>
      <c r="MML4" s="657"/>
      <c r="MMM4" s="657"/>
      <c r="MMN4" s="657"/>
      <c r="MMO4" s="657"/>
      <c r="MMP4" s="657"/>
      <c r="MMQ4" s="657"/>
      <c r="MMR4" s="657"/>
      <c r="MMS4" s="657"/>
      <c r="MMT4" s="657"/>
      <c r="MMU4" s="657"/>
      <c r="MMV4" s="657"/>
      <c r="MMW4" s="657"/>
      <c r="MMX4" s="657"/>
      <c r="MMY4" s="657"/>
      <c r="MMZ4" s="657"/>
      <c r="MNA4" s="657"/>
      <c r="MNB4" s="657"/>
      <c r="MNC4" s="657"/>
      <c r="MND4" s="657"/>
      <c r="MNE4" s="657"/>
      <c r="MNF4" s="657"/>
      <c r="MNG4" s="657"/>
      <c r="MNH4" s="657"/>
      <c r="MNI4" s="657"/>
      <c r="MNJ4" s="657"/>
      <c r="MNK4" s="657"/>
      <c r="MNL4" s="657"/>
      <c r="MNM4" s="657"/>
      <c r="MNN4" s="657"/>
      <c r="MNO4" s="657"/>
      <c r="MNP4" s="657"/>
      <c r="MNQ4" s="657"/>
      <c r="MNR4" s="657"/>
      <c r="MNS4" s="657"/>
      <c r="MNT4" s="657"/>
      <c r="MNU4" s="657"/>
      <c r="MNV4" s="657"/>
      <c r="MNW4" s="657"/>
      <c r="MNX4" s="657"/>
      <c r="MNY4" s="657"/>
      <c r="MNZ4" s="657"/>
      <c r="MOA4" s="657"/>
      <c r="MOB4" s="657"/>
      <c r="MOC4" s="657"/>
      <c r="MOD4" s="657"/>
      <c r="MOE4" s="657"/>
      <c r="MOF4" s="657"/>
      <c r="MOG4" s="657"/>
      <c r="MOH4" s="657"/>
      <c r="MOI4" s="657"/>
      <c r="MOJ4" s="657"/>
      <c r="MOK4" s="657"/>
      <c r="MOL4" s="657"/>
      <c r="MOM4" s="657"/>
      <c r="MON4" s="657"/>
      <c r="MOO4" s="657"/>
      <c r="MOP4" s="657"/>
      <c r="MOQ4" s="657"/>
      <c r="MOR4" s="657"/>
      <c r="MOS4" s="657"/>
      <c r="MOT4" s="657"/>
      <c r="MOU4" s="657"/>
      <c r="MOV4" s="657"/>
      <c r="MOW4" s="657"/>
      <c r="MOX4" s="657"/>
      <c r="MOY4" s="657"/>
      <c r="MOZ4" s="657"/>
      <c r="MPA4" s="657"/>
      <c r="MPB4" s="657"/>
      <c r="MPC4" s="657"/>
      <c r="MPD4" s="657"/>
      <c r="MPE4" s="657"/>
      <c r="MPF4" s="657"/>
      <c r="MPG4" s="657"/>
      <c r="MPH4" s="657"/>
      <c r="MPI4" s="657"/>
      <c r="MPJ4" s="657"/>
      <c r="MPK4" s="657"/>
      <c r="MPL4" s="657"/>
      <c r="MPM4" s="657"/>
      <c r="MPN4" s="657"/>
      <c r="MPO4" s="657"/>
      <c r="MPP4" s="657"/>
      <c r="MPQ4" s="657"/>
      <c r="MPR4" s="657"/>
      <c r="MPS4" s="657"/>
      <c r="MPT4" s="657"/>
      <c r="MPU4" s="657"/>
      <c r="MPV4" s="657"/>
      <c r="MPW4" s="657"/>
      <c r="MPX4" s="657"/>
      <c r="MPY4" s="657"/>
      <c r="MPZ4" s="657"/>
      <c r="MQA4" s="657"/>
      <c r="MQB4" s="657"/>
      <c r="MQC4" s="657"/>
      <c r="MQD4" s="657"/>
      <c r="MQE4" s="657"/>
      <c r="MQF4" s="657"/>
      <c r="MQG4" s="657"/>
      <c r="MQH4" s="657"/>
      <c r="MQI4" s="657"/>
      <c r="MQJ4" s="657"/>
      <c r="MQK4" s="657"/>
      <c r="MQL4" s="657"/>
      <c r="MQM4" s="657"/>
      <c r="MQN4" s="657"/>
      <c r="MQO4" s="657"/>
      <c r="MQP4" s="657"/>
      <c r="MQQ4" s="657"/>
      <c r="MQR4" s="657"/>
      <c r="MQS4" s="657"/>
      <c r="MQT4" s="657"/>
      <c r="MQU4" s="657"/>
      <c r="MQV4" s="657"/>
      <c r="MQW4" s="657"/>
      <c r="MQX4" s="657"/>
      <c r="MQY4" s="657"/>
      <c r="MQZ4" s="657"/>
      <c r="MRA4" s="657"/>
      <c r="MRB4" s="657"/>
      <c r="MRC4" s="657"/>
      <c r="MRD4" s="657"/>
      <c r="MRE4" s="657"/>
      <c r="MRF4" s="657"/>
      <c r="MRG4" s="657"/>
      <c r="MRH4" s="657"/>
      <c r="MRI4" s="657"/>
      <c r="MRJ4" s="657"/>
      <c r="MRK4" s="657"/>
      <c r="MRL4" s="657"/>
      <c r="MRM4" s="657"/>
      <c r="MRN4" s="657"/>
      <c r="MRO4" s="657"/>
      <c r="MRP4" s="657"/>
      <c r="MRQ4" s="657"/>
      <c r="MRR4" s="657"/>
      <c r="MRS4" s="657"/>
      <c r="MRT4" s="657"/>
      <c r="MRU4" s="657"/>
      <c r="MRV4" s="657"/>
      <c r="MRW4" s="657"/>
      <c r="MRX4" s="657"/>
      <c r="MRY4" s="657"/>
      <c r="MRZ4" s="657"/>
      <c r="MSA4" s="657"/>
      <c r="MSB4" s="657"/>
      <c r="MSC4" s="657"/>
      <c r="MSD4" s="657"/>
      <c r="MSE4" s="657"/>
      <c r="MSF4" s="657"/>
      <c r="MSG4" s="657"/>
      <c r="MSH4" s="657"/>
      <c r="MSI4" s="657"/>
      <c r="MSJ4" s="657"/>
      <c r="MSK4" s="657"/>
      <c r="MSL4" s="657"/>
      <c r="MSM4" s="657"/>
      <c r="MSN4" s="657"/>
      <c r="MSO4" s="657"/>
      <c r="MSP4" s="657"/>
      <c r="MSQ4" s="657"/>
      <c r="MSR4" s="657"/>
      <c r="MSS4" s="657"/>
      <c r="MST4" s="657"/>
      <c r="MSU4" s="657"/>
      <c r="MSV4" s="657"/>
      <c r="MSW4" s="657"/>
      <c r="MSX4" s="657"/>
      <c r="MSY4" s="657"/>
      <c r="MSZ4" s="657"/>
      <c r="MTA4" s="657"/>
      <c r="MTB4" s="657"/>
      <c r="MTC4" s="657"/>
      <c r="MTD4" s="657"/>
      <c r="MTE4" s="657"/>
      <c r="MTF4" s="657"/>
      <c r="MTG4" s="657"/>
      <c r="MTH4" s="657"/>
      <c r="MTI4" s="657"/>
      <c r="MTJ4" s="657"/>
      <c r="MTK4" s="657"/>
      <c r="MTL4" s="657"/>
      <c r="MTM4" s="657"/>
      <c r="MTN4" s="657"/>
      <c r="MTO4" s="657"/>
      <c r="MTP4" s="657"/>
      <c r="MTQ4" s="657"/>
      <c r="MTR4" s="657"/>
      <c r="MTS4" s="657"/>
      <c r="MTT4" s="657"/>
      <c r="MTU4" s="657"/>
      <c r="MTV4" s="657"/>
      <c r="MTW4" s="657"/>
      <c r="MTX4" s="657"/>
      <c r="MTY4" s="657"/>
      <c r="MTZ4" s="657"/>
      <c r="MUA4" s="657"/>
      <c r="MUB4" s="657"/>
      <c r="MUC4" s="657"/>
      <c r="MUD4" s="657"/>
      <c r="MUE4" s="657"/>
      <c r="MUF4" s="657"/>
      <c r="MUG4" s="657"/>
      <c r="MUH4" s="657"/>
      <c r="MUI4" s="657"/>
      <c r="MUJ4" s="657"/>
      <c r="MUK4" s="657"/>
      <c r="MUL4" s="657"/>
      <c r="MUM4" s="657"/>
      <c r="MUN4" s="657"/>
      <c r="MUO4" s="657"/>
      <c r="MUP4" s="657"/>
      <c r="MUQ4" s="657"/>
      <c r="MUR4" s="657"/>
      <c r="MUS4" s="657"/>
      <c r="MUT4" s="657"/>
      <c r="MUU4" s="657"/>
      <c r="MUV4" s="657"/>
      <c r="MUW4" s="657"/>
      <c r="MUX4" s="657"/>
      <c r="MUY4" s="657"/>
      <c r="MUZ4" s="657"/>
      <c r="MVA4" s="657"/>
      <c r="MVB4" s="657"/>
      <c r="MVC4" s="657"/>
      <c r="MVD4" s="657"/>
      <c r="MVE4" s="657"/>
      <c r="MVF4" s="657"/>
      <c r="MVG4" s="657"/>
      <c r="MVH4" s="657"/>
      <c r="MVI4" s="657"/>
      <c r="MVJ4" s="657"/>
      <c r="MVK4" s="657"/>
      <c r="MVL4" s="657"/>
      <c r="MVM4" s="657"/>
      <c r="MVN4" s="657"/>
      <c r="MVO4" s="657"/>
      <c r="MVP4" s="657"/>
      <c r="MVQ4" s="657"/>
      <c r="MVR4" s="657"/>
      <c r="MVS4" s="657"/>
      <c r="MVT4" s="657"/>
      <c r="MVU4" s="657"/>
      <c r="MVV4" s="657"/>
      <c r="MVW4" s="657"/>
      <c r="MVX4" s="657"/>
      <c r="MVY4" s="657"/>
      <c r="MVZ4" s="657"/>
      <c r="MWA4" s="657"/>
      <c r="MWB4" s="657"/>
      <c r="MWC4" s="657"/>
      <c r="MWD4" s="657"/>
      <c r="MWE4" s="657"/>
      <c r="MWF4" s="657"/>
      <c r="MWG4" s="657"/>
      <c r="MWH4" s="657"/>
      <c r="MWI4" s="657"/>
      <c r="MWJ4" s="657"/>
      <c r="MWK4" s="657"/>
      <c r="MWL4" s="657"/>
      <c r="MWM4" s="657"/>
      <c r="MWN4" s="657"/>
      <c r="MWO4" s="657"/>
      <c r="MWP4" s="657"/>
      <c r="MWQ4" s="657"/>
      <c r="MWR4" s="657"/>
      <c r="MWS4" s="657"/>
      <c r="MWT4" s="657"/>
      <c r="MWU4" s="657"/>
      <c r="MWV4" s="657"/>
      <c r="MWW4" s="657"/>
      <c r="MWX4" s="657"/>
      <c r="MWY4" s="657"/>
      <c r="MWZ4" s="657"/>
      <c r="MXA4" s="657"/>
      <c r="MXB4" s="657"/>
      <c r="MXC4" s="657"/>
      <c r="MXD4" s="657"/>
      <c r="MXE4" s="657"/>
      <c r="MXF4" s="657"/>
      <c r="MXG4" s="657"/>
      <c r="MXH4" s="657"/>
      <c r="MXI4" s="657"/>
      <c r="MXJ4" s="657"/>
      <c r="MXK4" s="657"/>
      <c r="MXL4" s="657"/>
      <c r="MXM4" s="657"/>
      <c r="MXN4" s="657"/>
      <c r="MXO4" s="657"/>
      <c r="MXP4" s="657"/>
      <c r="MXQ4" s="657"/>
      <c r="MXR4" s="657"/>
      <c r="MXS4" s="657"/>
      <c r="MXT4" s="657"/>
      <c r="MXU4" s="657"/>
      <c r="MXV4" s="657"/>
      <c r="MXW4" s="657"/>
      <c r="MXX4" s="657"/>
      <c r="MXY4" s="657"/>
      <c r="MXZ4" s="657"/>
      <c r="MYA4" s="657"/>
      <c r="MYB4" s="657"/>
      <c r="MYC4" s="657"/>
      <c r="MYD4" s="657"/>
      <c r="MYE4" s="657"/>
      <c r="MYF4" s="657"/>
      <c r="MYG4" s="657"/>
      <c r="MYH4" s="657"/>
      <c r="MYI4" s="657"/>
      <c r="MYJ4" s="657"/>
      <c r="MYK4" s="657"/>
      <c r="MYL4" s="657"/>
      <c r="MYM4" s="657"/>
      <c r="MYN4" s="657"/>
      <c r="MYO4" s="657"/>
      <c r="MYP4" s="657"/>
      <c r="MYQ4" s="657"/>
      <c r="MYR4" s="657"/>
      <c r="MYS4" s="657"/>
      <c r="MYT4" s="657"/>
      <c r="MYU4" s="657"/>
      <c r="MYV4" s="657"/>
      <c r="MYW4" s="657"/>
      <c r="MYX4" s="657"/>
      <c r="MYY4" s="657"/>
      <c r="MYZ4" s="657"/>
      <c r="MZA4" s="657"/>
      <c r="MZB4" s="657"/>
      <c r="MZC4" s="657"/>
      <c r="MZD4" s="657"/>
      <c r="MZE4" s="657"/>
      <c r="MZF4" s="657"/>
      <c r="MZG4" s="657"/>
      <c r="MZH4" s="657"/>
      <c r="MZI4" s="657"/>
      <c r="MZJ4" s="657"/>
      <c r="MZK4" s="657"/>
      <c r="MZL4" s="657"/>
      <c r="MZM4" s="657"/>
      <c r="MZN4" s="657"/>
      <c r="MZO4" s="657"/>
      <c r="MZP4" s="657"/>
      <c r="MZQ4" s="657"/>
      <c r="MZR4" s="657"/>
      <c r="MZS4" s="657"/>
      <c r="MZT4" s="657"/>
      <c r="MZU4" s="657"/>
      <c r="MZV4" s="657"/>
      <c r="MZW4" s="657"/>
      <c r="MZX4" s="657"/>
      <c r="MZY4" s="657"/>
      <c r="MZZ4" s="657"/>
      <c r="NAA4" s="657"/>
      <c r="NAB4" s="657"/>
      <c r="NAC4" s="657"/>
      <c r="NAD4" s="657"/>
      <c r="NAE4" s="657"/>
      <c r="NAF4" s="657"/>
      <c r="NAG4" s="657"/>
      <c r="NAH4" s="657"/>
      <c r="NAI4" s="657"/>
      <c r="NAJ4" s="657"/>
      <c r="NAK4" s="657"/>
      <c r="NAL4" s="657"/>
      <c r="NAM4" s="657"/>
      <c r="NAN4" s="657"/>
      <c r="NAO4" s="657"/>
      <c r="NAP4" s="657"/>
      <c r="NAQ4" s="657"/>
      <c r="NAR4" s="657"/>
      <c r="NAS4" s="657"/>
      <c r="NAT4" s="657"/>
      <c r="NAU4" s="657"/>
      <c r="NAV4" s="657"/>
      <c r="NAW4" s="657"/>
      <c r="NAX4" s="657"/>
      <c r="NAY4" s="657"/>
      <c r="NAZ4" s="657"/>
      <c r="NBA4" s="657"/>
      <c r="NBB4" s="657"/>
      <c r="NBC4" s="657"/>
      <c r="NBD4" s="657"/>
      <c r="NBE4" s="657"/>
      <c r="NBF4" s="657"/>
      <c r="NBG4" s="657"/>
      <c r="NBH4" s="657"/>
      <c r="NBI4" s="657"/>
      <c r="NBJ4" s="657"/>
      <c r="NBK4" s="657"/>
      <c r="NBL4" s="657"/>
      <c r="NBM4" s="657"/>
      <c r="NBN4" s="657"/>
      <c r="NBO4" s="657"/>
      <c r="NBP4" s="657"/>
      <c r="NBQ4" s="657"/>
      <c r="NBR4" s="657"/>
      <c r="NBS4" s="657"/>
      <c r="NBT4" s="657"/>
      <c r="NBU4" s="657"/>
      <c r="NBV4" s="657"/>
      <c r="NBW4" s="657"/>
      <c r="NBX4" s="657"/>
      <c r="NBY4" s="657"/>
      <c r="NBZ4" s="657"/>
      <c r="NCA4" s="657"/>
      <c r="NCB4" s="657"/>
      <c r="NCC4" s="657"/>
      <c r="NCD4" s="657"/>
      <c r="NCE4" s="657"/>
      <c r="NCF4" s="657"/>
      <c r="NCG4" s="657"/>
      <c r="NCH4" s="657"/>
      <c r="NCI4" s="657"/>
      <c r="NCJ4" s="657"/>
      <c r="NCK4" s="657"/>
      <c r="NCL4" s="657"/>
      <c r="NCM4" s="657"/>
      <c r="NCN4" s="657"/>
      <c r="NCO4" s="657"/>
      <c r="NCP4" s="657"/>
      <c r="NCQ4" s="657"/>
      <c r="NCR4" s="657"/>
      <c r="NCS4" s="657"/>
      <c r="NCT4" s="657"/>
      <c r="NCU4" s="657"/>
      <c r="NCV4" s="657"/>
      <c r="NCW4" s="657"/>
      <c r="NCX4" s="657"/>
      <c r="NCY4" s="657"/>
      <c r="NCZ4" s="657"/>
      <c r="NDA4" s="657"/>
      <c r="NDB4" s="657"/>
      <c r="NDC4" s="657"/>
      <c r="NDD4" s="657"/>
      <c r="NDE4" s="657"/>
      <c r="NDF4" s="657"/>
      <c r="NDG4" s="657"/>
      <c r="NDH4" s="657"/>
      <c r="NDI4" s="657"/>
      <c r="NDJ4" s="657"/>
      <c r="NDK4" s="657"/>
      <c r="NDL4" s="657"/>
      <c r="NDM4" s="657"/>
      <c r="NDN4" s="657"/>
      <c r="NDO4" s="657"/>
      <c r="NDP4" s="657"/>
      <c r="NDQ4" s="657"/>
      <c r="NDR4" s="657"/>
      <c r="NDS4" s="657"/>
      <c r="NDT4" s="657"/>
      <c r="NDU4" s="657"/>
      <c r="NDV4" s="657"/>
      <c r="NDW4" s="657"/>
      <c r="NDX4" s="657"/>
      <c r="NDY4" s="657"/>
      <c r="NDZ4" s="657"/>
      <c r="NEA4" s="657"/>
      <c r="NEB4" s="657"/>
      <c r="NEC4" s="657"/>
      <c r="NED4" s="657"/>
      <c r="NEE4" s="657"/>
      <c r="NEF4" s="657"/>
      <c r="NEG4" s="657"/>
      <c r="NEH4" s="657"/>
      <c r="NEI4" s="657"/>
      <c r="NEJ4" s="657"/>
      <c r="NEK4" s="657"/>
      <c r="NEL4" s="657"/>
      <c r="NEM4" s="657"/>
      <c r="NEN4" s="657"/>
      <c r="NEO4" s="657"/>
      <c r="NEP4" s="657"/>
      <c r="NEQ4" s="657"/>
      <c r="NER4" s="657"/>
      <c r="NES4" s="657"/>
      <c r="NET4" s="657"/>
      <c r="NEU4" s="657"/>
      <c r="NEV4" s="657"/>
      <c r="NEW4" s="657"/>
      <c r="NEX4" s="657"/>
      <c r="NEY4" s="657"/>
      <c r="NEZ4" s="657"/>
      <c r="NFA4" s="657"/>
      <c r="NFB4" s="657"/>
      <c r="NFC4" s="657"/>
      <c r="NFD4" s="657"/>
      <c r="NFE4" s="657"/>
      <c r="NFF4" s="657"/>
      <c r="NFG4" s="657"/>
      <c r="NFH4" s="657"/>
      <c r="NFI4" s="657"/>
      <c r="NFJ4" s="657"/>
      <c r="NFK4" s="657"/>
      <c r="NFL4" s="657"/>
      <c r="NFM4" s="657"/>
      <c r="NFN4" s="657"/>
      <c r="NFO4" s="657"/>
      <c r="NFP4" s="657"/>
      <c r="NFQ4" s="657"/>
      <c r="NFR4" s="657"/>
      <c r="NFS4" s="657"/>
      <c r="NFT4" s="657"/>
      <c r="NFU4" s="657"/>
      <c r="NFV4" s="657"/>
      <c r="NFW4" s="657"/>
      <c r="NFX4" s="657"/>
      <c r="NFY4" s="657"/>
      <c r="NFZ4" s="657"/>
      <c r="NGA4" s="657"/>
      <c r="NGB4" s="657"/>
      <c r="NGC4" s="657"/>
      <c r="NGD4" s="657"/>
      <c r="NGE4" s="657"/>
      <c r="NGF4" s="657"/>
      <c r="NGG4" s="657"/>
      <c r="NGH4" s="657"/>
      <c r="NGI4" s="657"/>
      <c r="NGJ4" s="657"/>
      <c r="NGK4" s="657"/>
      <c r="NGL4" s="657"/>
      <c r="NGM4" s="657"/>
      <c r="NGN4" s="657"/>
      <c r="NGO4" s="657"/>
      <c r="NGP4" s="657"/>
      <c r="NGQ4" s="657"/>
      <c r="NGR4" s="657"/>
      <c r="NGS4" s="657"/>
      <c r="NGT4" s="657"/>
      <c r="NGU4" s="657"/>
      <c r="NGV4" s="657"/>
      <c r="NGW4" s="657"/>
      <c r="NGX4" s="657"/>
      <c r="NGY4" s="657"/>
      <c r="NGZ4" s="657"/>
      <c r="NHA4" s="657"/>
      <c r="NHB4" s="657"/>
      <c r="NHC4" s="657"/>
      <c r="NHD4" s="657"/>
      <c r="NHE4" s="657"/>
      <c r="NHF4" s="657"/>
      <c r="NHG4" s="657"/>
      <c r="NHH4" s="657"/>
      <c r="NHI4" s="657"/>
      <c r="NHJ4" s="657"/>
      <c r="NHK4" s="657"/>
      <c r="NHL4" s="657"/>
      <c r="NHM4" s="657"/>
      <c r="NHN4" s="657"/>
      <c r="NHO4" s="657"/>
      <c r="NHP4" s="657"/>
      <c r="NHQ4" s="657"/>
      <c r="NHR4" s="657"/>
      <c r="NHS4" s="657"/>
      <c r="NHT4" s="657"/>
      <c r="NHU4" s="657"/>
      <c r="NHV4" s="657"/>
      <c r="NHW4" s="657"/>
      <c r="NHX4" s="657"/>
      <c r="NHY4" s="657"/>
      <c r="NHZ4" s="657"/>
      <c r="NIA4" s="657"/>
      <c r="NIB4" s="657"/>
      <c r="NIC4" s="657"/>
      <c r="NID4" s="657"/>
      <c r="NIE4" s="657"/>
      <c r="NIF4" s="657"/>
      <c r="NIG4" s="657"/>
      <c r="NIH4" s="657"/>
      <c r="NII4" s="657"/>
      <c r="NIJ4" s="657"/>
      <c r="NIK4" s="657"/>
      <c r="NIL4" s="657"/>
      <c r="NIM4" s="657"/>
      <c r="NIN4" s="657"/>
      <c r="NIO4" s="657"/>
      <c r="NIP4" s="657"/>
      <c r="NIQ4" s="657"/>
      <c r="NIR4" s="657"/>
      <c r="NIS4" s="657"/>
      <c r="NIT4" s="657"/>
      <c r="NIU4" s="657"/>
      <c r="NIV4" s="657"/>
      <c r="NIW4" s="657"/>
      <c r="NIX4" s="657"/>
      <c r="NIY4" s="657"/>
      <c r="NIZ4" s="657"/>
      <c r="NJA4" s="657"/>
      <c r="NJB4" s="657"/>
      <c r="NJC4" s="657"/>
      <c r="NJD4" s="657"/>
      <c r="NJE4" s="657"/>
      <c r="NJF4" s="657"/>
      <c r="NJG4" s="657"/>
      <c r="NJH4" s="657"/>
      <c r="NJI4" s="657"/>
      <c r="NJJ4" s="657"/>
      <c r="NJK4" s="657"/>
      <c r="NJL4" s="657"/>
      <c r="NJM4" s="657"/>
      <c r="NJN4" s="657"/>
      <c r="NJO4" s="657"/>
      <c r="NJP4" s="657"/>
      <c r="NJQ4" s="657"/>
      <c r="NJR4" s="657"/>
      <c r="NJS4" s="657"/>
      <c r="NJT4" s="657"/>
      <c r="NJU4" s="657"/>
      <c r="NJV4" s="657"/>
      <c r="NJW4" s="657"/>
      <c r="NJX4" s="657"/>
      <c r="NJY4" s="657"/>
      <c r="NJZ4" s="657"/>
      <c r="NKA4" s="657"/>
      <c r="NKB4" s="657"/>
      <c r="NKC4" s="657"/>
      <c r="NKD4" s="657"/>
      <c r="NKE4" s="657"/>
      <c r="NKF4" s="657"/>
      <c r="NKG4" s="657"/>
      <c r="NKH4" s="657"/>
      <c r="NKI4" s="657"/>
      <c r="NKJ4" s="657"/>
      <c r="NKK4" s="657"/>
      <c r="NKL4" s="657"/>
      <c r="NKM4" s="657"/>
      <c r="NKN4" s="657"/>
      <c r="NKO4" s="657"/>
      <c r="NKP4" s="657"/>
      <c r="NKQ4" s="657"/>
      <c r="NKR4" s="657"/>
      <c r="NKS4" s="657"/>
      <c r="NKT4" s="657"/>
      <c r="NKU4" s="657"/>
      <c r="NKV4" s="657"/>
      <c r="NKW4" s="657"/>
      <c r="NKX4" s="657"/>
      <c r="NKY4" s="657"/>
      <c r="NKZ4" s="657"/>
      <c r="NLA4" s="657"/>
      <c r="NLB4" s="657"/>
      <c r="NLC4" s="657"/>
      <c r="NLD4" s="657"/>
      <c r="NLE4" s="657"/>
      <c r="NLF4" s="657"/>
      <c r="NLG4" s="657"/>
      <c r="NLH4" s="657"/>
      <c r="NLI4" s="657"/>
      <c r="NLJ4" s="657"/>
      <c r="NLK4" s="657"/>
      <c r="NLL4" s="657"/>
      <c r="NLM4" s="657"/>
      <c r="NLN4" s="657"/>
      <c r="NLO4" s="657"/>
      <c r="NLP4" s="657"/>
      <c r="NLQ4" s="657"/>
      <c r="NLR4" s="657"/>
      <c r="NLS4" s="657"/>
      <c r="NLT4" s="657"/>
      <c r="NLU4" s="657"/>
      <c r="NLV4" s="657"/>
      <c r="NLW4" s="657"/>
      <c r="NLX4" s="657"/>
      <c r="NLY4" s="657"/>
      <c r="NLZ4" s="657"/>
      <c r="NMA4" s="657"/>
      <c r="NMB4" s="657"/>
      <c r="NMC4" s="657"/>
      <c r="NMD4" s="657"/>
      <c r="NME4" s="657"/>
      <c r="NMF4" s="657"/>
      <c r="NMG4" s="657"/>
      <c r="NMH4" s="657"/>
      <c r="NMI4" s="657"/>
      <c r="NMJ4" s="657"/>
      <c r="NMK4" s="657"/>
      <c r="NML4" s="657"/>
      <c r="NMM4" s="657"/>
      <c r="NMN4" s="657"/>
      <c r="NMO4" s="657"/>
      <c r="NMP4" s="657"/>
      <c r="NMQ4" s="657"/>
      <c r="NMR4" s="657"/>
      <c r="NMS4" s="657"/>
      <c r="NMT4" s="657"/>
      <c r="NMU4" s="657"/>
      <c r="NMV4" s="657"/>
      <c r="NMW4" s="657"/>
      <c r="NMX4" s="657"/>
      <c r="NMY4" s="657"/>
      <c r="NMZ4" s="657"/>
      <c r="NNA4" s="657"/>
      <c r="NNB4" s="657"/>
      <c r="NNC4" s="657"/>
      <c r="NND4" s="657"/>
      <c r="NNE4" s="657"/>
      <c r="NNF4" s="657"/>
      <c r="NNG4" s="657"/>
      <c r="NNH4" s="657"/>
      <c r="NNI4" s="657"/>
      <c r="NNJ4" s="657"/>
      <c r="NNK4" s="657"/>
      <c r="NNL4" s="657"/>
      <c r="NNM4" s="657"/>
      <c r="NNN4" s="657"/>
      <c r="NNO4" s="657"/>
      <c r="NNP4" s="657"/>
      <c r="NNQ4" s="657"/>
      <c r="NNR4" s="657"/>
      <c r="NNS4" s="657"/>
      <c r="NNT4" s="657"/>
      <c r="NNU4" s="657"/>
      <c r="NNV4" s="657"/>
      <c r="NNW4" s="657"/>
      <c r="NNX4" s="657"/>
      <c r="NNY4" s="657"/>
      <c r="NNZ4" s="657"/>
      <c r="NOA4" s="657"/>
      <c r="NOB4" s="657"/>
      <c r="NOC4" s="657"/>
      <c r="NOD4" s="657"/>
      <c r="NOE4" s="657"/>
      <c r="NOF4" s="657"/>
      <c r="NOG4" s="657"/>
      <c r="NOH4" s="657"/>
      <c r="NOI4" s="657"/>
      <c r="NOJ4" s="657"/>
      <c r="NOK4" s="657"/>
      <c r="NOL4" s="657"/>
      <c r="NOM4" s="657"/>
      <c r="NON4" s="657"/>
      <c r="NOO4" s="657"/>
      <c r="NOP4" s="657"/>
      <c r="NOQ4" s="657"/>
      <c r="NOR4" s="657"/>
      <c r="NOS4" s="657"/>
      <c r="NOT4" s="657"/>
      <c r="NOU4" s="657"/>
      <c r="NOV4" s="657"/>
      <c r="NOW4" s="657"/>
      <c r="NOX4" s="657"/>
      <c r="NOY4" s="657"/>
      <c r="NOZ4" s="657"/>
      <c r="NPA4" s="657"/>
      <c r="NPB4" s="657"/>
      <c r="NPC4" s="657"/>
      <c r="NPD4" s="657"/>
      <c r="NPE4" s="657"/>
      <c r="NPF4" s="657"/>
      <c r="NPG4" s="657"/>
      <c r="NPH4" s="657"/>
      <c r="NPI4" s="657"/>
      <c r="NPJ4" s="657"/>
      <c r="NPK4" s="657"/>
      <c r="NPL4" s="657"/>
      <c r="NPM4" s="657"/>
      <c r="NPN4" s="657"/>
      <c r="NPO4" s="657"/>
      <c r="NPP4" s="657"/>
      <c r="NPQ4" s="657"/>
      <c r="NPR4" s="657"/>
      <c r="NPS4" s="657"/>
      <c r="NPT4" s="657"/>
      <c r="NPU4" s="657"/>
      <c r="NPV4" s="657"/>
      <c r="NPW4" s="657"/>
      <c r="NPX4" s="657"/>
      <c r="NPY4" s="657"/>
      <c r="NPZ4" s="657"/>
      <c r="NQA4" s="657"/>
      <c r="NQB4" s="657"/>
      <c r="NQC4" s="657"/>
      <c r="NQD4" s="657"/>
      <c r="NQE4" s="657"/>
      <c r="NQF4" s="657"/>
      <c r="NQG4" s="657"/>
      <c r="NQH4" s="657"/>
      <c r="NQI4" s="657"/>
      <c r="NQJ4" s="657"/>
      <c r="NQK4" s="657"/>
      <c r="NQL4" s="657"/>
      <c r="NQM4" s="657"/>
      <c r="NQN4" s="657"/>
      <c r="NQO4" s="657"/>
      <c r="NQP4" s="657"/>
      <c r="NQQ4" s="657"/>
      <c r="NQR4" s="657"/>
      <c r="NQS4" s="657"/>
      <c r="NQT4" s="657"/>
      <c r="NQU4" s="657"/>
      <c r="NQV4" s="657"/>
      <c r="NQW4" s="657"/>
      <c r="NQX4" s="657"/>
      <c r="NQY4" s="657"/>
      <c r="NQZ4" s="657"/>
      <c r="NRA4" s="657"/>
      <c r="NRB4" s="657"/>
      <c r="NRC4" s="657"/>
      <c r="NRD4" s="657"/>
      <c r="NRE4" s="657"/>
      <c r="NRF4" s="657"/>
      <c r="NRG4" s="657"/>
      <c r="NRH4" s="657"/>
      <c r="NRI4" s="657"/>
      <c r="NRJ4" s="657"/>
      <c r="NRK4" s="657"/>
      <c r="NRL4" s="657"/>
      <c r="NRM4" s="657"/>
      <c r="NRN4" s="657"/>
      <c r="NRO4" s="657"/>
      <c r="NRP4" s="657"/>
      <c r="NRQ4" s="657"/>
      <c r="NRR4" s="657"/>
      <c r="NRS4" s="657"/>
      <c r="NRT4" s="657"/>
      <c r="NRU4" s="657"/>
      <c r="NRV4" s="657"/>
      <c r="NRW4" s="657"/>
      <c r="NRX4" s="657"/>
      <c r="NRY4" s="657"/>
      <c r="NRZ4" s="657"/>
      <c r="NSA4" s="657"/>
      <c r="NSB4" s="657"/>
      <c r="NSC4" s="657"/>
      <c r="NSD4" s="657"/>
      <c r="NSE4" s="657"/>
      <c r="NSF4" s="657"/>
      <c r="NSG4" s="657"/>
      <c r="NSH4" s="657"/>
      <c r="NSI4" s="657"/>
      <c r="NSJ4" s="657"/>
      <c r="NSK4" s="657"/>
      <c r="NSL4" s="657"/>
      <c r="NSM4" s="657"/>
      <c r="NSN4" s="657"/>
      <c r="NSO4" s="657"/>
      <c r="NSP4" s="657"/>
      <c r="NSQ4" s="657"/>
      <c r="NSR4" s="657"/>
      <c r="NSS4" s="657"/>
      <c r="NST4" s="657"/>
      <c r="NSU4" s="657"/>
      <c r="NSV4" s="657"/>
      <c r="NSW4" s="657"/>
      <c r="NSX4" s="657"/>
      <c r="NSY4" s="657"/>
      <c r="NSZ4" s="657"/>
      <c r="NTA4" s="657"/>
      <c r="NTB4" s="657"/>
      <c r="NTC4" s="657"/>
      <c r="NTD4" s="657"/>
      <c r="NTE4" s="657"/>
      <c r="NTF4" s="657"/>
      <c r="NTG4" s="657"/>
      <c r="NTH4" s="657"/>
      <c r="NTI4" s="657"/>
      <c r="NTJ4" s="657"/>
      <c r="NTK4" s="657"/>
      <c r="NTL4" s="657"/>
      <c r="NTM4" s="657"/>
      <c r="NTN4" s="657"/>
      <c r="NTO4" s="657"/>
      <c r="NTP4" s="657"/>
      <c r="NTQ4" s="657"/>
      <c r="NTR4" s="657"/>
      <c r="NTS4" s="657"/>
      <c r="NTT4" s="657"/>
      <c r="NTU4" s="657"/>
      <c r="NTV4" s="657"/>
      <c r="NTW4" s="657"/>
      <c r="NTX4" s="657"/>
      <c r="NTY4" s="657"/>
      <c r="NTZ4" s="657"/>
      <c r="NUA4" s="657"/>
      <c r="NUB4" s="657"/>
      <c r="NUC4" s="657"/>
      <c r="NUD4" s="657"/>
      <c r="NUE4" s="657"/>
      <c r="NUF4" s="657"/>
      <c r="NUG4" s="657"/>
      <c r="NUH4" s="657"/>
      <c r="NUI4" s="657"/>
      <c r="NUJ4" s="657"/>
      <c r="NUK4" s="657"/>
      <c r="NUL4" s="657"/>
      <c r="NUM4" s="657"/>
      <c r="NUN4" s="657"/>
      <c r="NUO4" s="657"/>
      <c r="NUP4" s="657"/>
      <c r="NUQ4" s="657"/>
      <c r="NUR4" s="657"/>
      <c r="NUS4" s="657"/>
      <c r="NUT4" s="657"/>
      <c r="NUU4" s="657"/>
      <c r="NUV4" s="657"/>
      <c r="NUW4" s="657"/>
      <c r="NUX4" s="657"/>
      <c r="NUY4" s="657"/>
      <c r="NUZ4" s="657"/>
      <c r="NVA4" s="657"/>
      <c r="NVB4" s="657"/>
      <c r="NVC4" s="657"/>
      <c r="NVD4" s="657"/>
      <c r="NVE4" s="657"/>
      <c r="NVF4" s="657"/>
      <c r="NVG4" s="657"/>
      <c r="NVH4" s="657"/>
      <c r="NVI4" s="657"/>
      <c r="NVJ4" s="657"/>
      <c r="NVK4" s="657"/>
      <c r="NVL4" s="657"/>
      <c r="NVM4" s="657"/>
      <c r="NVN4" s="657"/>
      <c r="NVO4" s="657"/>
      <c r="NVP4" s="657"/>
      <c r="NVQ4" s="657"/>
      <c r="NVR4" s="657"/>
      <c r="NVS4" s="657"/>
      <c r="NVT4" s="657"/>
      <c r="NVU4" s="657"/>
      <c r="NVV4" s="657"/>
      <c r="NVW4" s="657"/>
      <c r="NVX4" s="657"/>
      <c r="NVY4" s="657"/>
      <c r="NVZ4" s="657"/>
      <c r="NWA4" s="657"/>
      <c r="NWB4" s="657"/>
      <c r="NWC4" s="657"/>
      <c r="NWD4" s="657"/>
      <c r="NWE4" s="657"/>
      <c r="NWF4" s="657"/>
      <c r="NWG4" s="657"/>
      <c r="NWH4" s="657"/>
      <c r="NWI4" s="657"/>
      <c r="NWJ4" s="657"/>
      <c r="NWK4" s="657"/>
      <c r="NWL4" s="657"/>
      <c r="NWM4" s="657"/>
      <c r="NWN4" s="657"/>
      <c r="NWO4" s="657"/>
      <c r="NWP4" s="657"/>
      <c r="NWQ4" s="657"/>
      <c r="NWR4" s="657"/>
      <c r="NWS4" s="657"/>
      <c r="NWT4" s="657"/>
      <c r="NWU4" s="657"/>
      <c r="NWV4" s="657"/>
      <c r="NWW4" s="657"/>
      <c r="NWX4" s="657"/>
      <c r="NWY4" s="657"/>
      <c r="NWZ4" s="657"/>
      <c r="NXA4" s="657"/>
      <c r="NXB4" s="657"/>
      <c r="NXC4" s="657"/>
      <c r="NXD4" s="657"/>
      <c r="NXE4" s="657"/>
      <c r="NXF4" s="657"/>
      <c r="NXG4" s="657"/>
      <c r="NXH4" s="657"/>
      <c r="NXI4" s="657"/>
      <c r="NXJ4" s="657"/>
      <c r="NXK4" s="657"/>
      <c r="NXL4" s="657"/>
      <c r="NXM4" s="657"/>
      <c r="NXN4" s="657"/>
      <c r="NXO4" s="657"/>
      <c r="NXP4" s="657"/>
      <c r="NXQ4" s="657"/>
      <c r="NXR4" s="657"/>
      <c r="NXS4" s="657"/>
      <c r="NXT4" s="657"/>
      <c r="NXU4" s="657"/>
      <c r="NXV4" s="657"/>
      <c r="NXW4" s="657"/>
      <c r="NXX4" s="657"/>
      <c r="NXY4" s="657"/>
      <c r="NXZ4" s="657"/>
      <c r="NYA4" s="657"/>
      <c r="NYB4" s="657"/>
      <c r="NYC4" s="657"/>
      <c r="NYD4" s="657"/>
      <c r="NYE4" s="657"/>
      <c r="NYF4" s="657"/>
      <c r="NYG4" s="657"/>
      <c r="NYH4" s="657"/>
      <c r="NYI4" s="657"/>
      <c r="NYJ4" s="657"/>
      <c r="NYK4" s="657"/>
      <c r="NYL4" s="657"/>
      <c r="NYM4" s="657"/>
      <c r="NYN4" s="657"/>
      <c r="NYO4" s="657"/>
      <c r="NYP4" s="657"/>
      <c r="NYQ4" s="657"/>
      <c r="NYR4" s="657"/>
      <c r="NYS4" s="657"/>
      <c r="NYT4" s="657"/>
      <c r="NYU4" s="657"/>
      <c r="NYV4" s="657"/>
      <c r="NYW4" s="657"/>
      <c r="NYX4" s="657"/>
      <c r="NYY4" s="657"/>
      <c r="NYZ4" s="657"/>
      <c r="NZA4" s="657"/>
      <c r="NZB4" s="657"/>
      <c r="NZC4" s="657"/>
      <c r="NZD4" s="657"/>
      <c r="NZE4" s="657"/>
      <c r="NZF4" s="657"/>
      <c r="NZG4" s="657"/>
      <c r="NZH4" s="657"/>
      <c r="NZI4" s="657"/>
      <c r="NZJ4" s="657"/>
      <c r="NZK4" s="657"/>
      <c r="NZL4" s="657"/>
      <c r="NZM4" s="657"/>
      <c r="NZN4" s="657"/>
      <c r="NZO4" s="657"/>
      <c r="NZP4" s="657"/>
      <c r="NZQ4" s="657"/>
      <c r="NZR4" s="657"/>
      <c r="NZS4" s="657"/>
      <c r="NZT4" s="657"/>
      <c r="NZU4" s="657"/>
      <c r="NZV4" s="657"/>
      <c r="NZW4" s="657"/>
      <c r="NZX4" s="657"/>
      <c r="NZY4" s="657"/>
      <c r="NZZ4" s="657"/>
      <c r="OAA4" s="657"/>
      <c r="OAB4" s="657"/>
      <c r="OAC4" s="657"/>
      <c r="OAD4" s="657"/>
      <c r="OAE4" s="657"/>
      <c r="OAF4" s="657"/>
      <c r="OAG4" s="657"/>
      <c r="OAH4" s="657"/>
      <c r="OAI4" s="657"/>
      <c r="OAJ4" s="657"/>
      <c r="OAK4" s="657"/>
      <c r="OAL4" s="657"/>
      <c r="OAM4" s="657"/>
      <c r="OAN4" s="657"/>
      <c r="OAO4" s="657"/>
      <c r="OAP4" s="657"/>
      <c r="OAQ4" s="657"/>
      <c r="OAR4" s="657"/>
      <c r="OAS4" s="657"/>
      <c r="OAT4" s="657"/>
      <c r="OAU4" s="657"/>
      <c r="OAV4" s="657"/>
      <c r="OAW4" s="657"/>
      <c r="OAX4" s="657"/>
      <c r="OAY4" s="657"/>
      <c r="OAZ4" s="657"/>
      <c r="OBA4" s="657"/>
      <c r="OBB4" s="657"/>
      <c r="OBC4" s="657"/>
      <c r="OBD4" s="657"/>
      <c r="OBE4" s="657"/>
      <c r="OBF4" s="657"/>
      <c r="OBG4" s="657"/>
      <c r="OBH4" s="657"/>
      <c r="OBI4" s="657"/>
      <c r="OBJ4" s="657"/>
      <c r="OBK4" s="657"/>
      <c r="OBL4" s="657"/>
      <c r="OBM4" s="657"/>
      <c r="OBN4" s="657"/>
      <c r="OBO4" s="657"/>
      <c r="OBP4" s="657"/>
      <c r="OBQ4" s="657"/>
      <c r="OBR4" s="657"/>
      <c r="OBS4" s="657"/>
      <c r="OBT4" s="657"/>
      <c r="OBU4" s="657"/>
      <c r="OBV4" s="657"/>
      <c r="OBW4" s="657"/>
      <c r="OBX4" s="657"/>
      <c r="OBY4" s="657"/>
      <c r="OBZ4" s="657"/>
      <c r="OCA4" s="657"/>
      <c r="OCB4" s="657"/>
      <c r="OCC4" s="657"/>
      <c r="OCD4" s="657"/>
      <c r="OCE4" s="657"/>
      <c r="OCF4" s="657"/>
      <c r="OCG4" s="657"/>
      <c r="OCH4" s="657"/>
      <c r="OCI4" s="657"/>
      <c r="OCJ4" s="657"/>
      <c r="OCK4" s="657"/>
      <c r="OCL4" s="657"/>
      <c r="OCM4" s="657"/>
      <c r="OCN4" s="657"/>
      <c r="OCO4" s="657"/>
      <c r="OCP4" s="657"/>
      <c r="OCQ4" s="657"/>
      <c r="OCR4" s="657"/>
      <c r="OCS4" s="657"/>
      <c r="OCT4" s="657"/>
      <c r="OCU4" s="657"/>
      <c r="OCV4" s="657"/>
      <c r="OCW4" s="657"/>
      <c r="OCX4" s="657"/>
      <c r="OCY4" s="657"/>
      <c r="OCZ4" s="657"/>
      <c r="ODA4" s="657"/>
      <c r="ODB4" s="657"/>
      <c r="ODC4" s="657"/>
      <c r="ODD4" s="657"/>
      <c r="ODE4" s="657"/>
      <c r="ODF4" s="657"/>
      <c r="ODG4" s="657"/>
      <c r="ODH4" s="657"/>
      <c r="ODI4" s="657"/>
      <c r="ODJ4" s="657"/>
      <c r="ODK4" s="657"/>
      <c r="ODL4" s="657"/>
      <c r="ODM4" s="657"/>
      <c r="ODN4" s="657"/>
      <c r="ODO4" s="657"/>
      <c r="ODP4" s="657"/>
      <c r="ODQ4" s="657"/>
      <c r="ODR4" s="657"/>
      <c r="ODS4" s="657"/>
      <c r="ODT4" s="657"/>
      <c r="ODU4" s="657"/>
      <c r="ODV4" s="657"/>
      <c r="ODW4" s="657"/>
      <c r="ODX4" s="657"/>
      <c r="ODY4" s="657"/>
      <c r="ODZ4" s="657"/>
      <c r="OEA4" s="657"/>
      <c r="OEB4" s="657"/>
      <c r="OEC4" s="657"/>
      <c r="OED4" s="657"/>
      <c r="OEE4" s="657"/>
      <c r="OEF4" s="657"/>
      <c r="OEG4" s="657"/>
      <c r="OEH4" s="657"/>
      <c r="OEI4" s="657"/>
      <c r="OEJ4" s="657"/>
      <c r="OEK4" s="657"/>
      <c r="OEL4" s="657"/>
      <c r="OEM4" s="657"/>
      <c r="OEN4" s="657"/>
      <c r="OEO4" s="657"/>
      <c r="OEP4" s="657"/>
      <c r="OEQ4" s="657"/>
      <c r="OER4" s="657"/>
      <c r="OES4" s="657"/>
      <c r="OET4" s="657"/>
      <c r="OEU4" s="657"/>
      <c r="OEV4" s="657"/>
      <c r="OEW4" s="657"/>
      <c r="OEX4" s="657"/>
      <c r="OEY4" s="657"/>
      <c r="OEZ4" s="657"/>
      <c r="OFA4" s="657"/>
      <c r="OFB4" s="657"/>
      <c r="OFC4" s="657"/>
      <c r="OFD4" s="657"/>
      <c r="OFE4" s="657"/>
      <c r="OFF4" s="657"/>
      <c r="OFG4" s="657"/>
      <c r="OFH4" s="657"/>
      <c r="OFI4" s="657"/>
      <c r="OFJ4" s="657"/>
      <c r="OFK4" s="657"/>
      <c r="OFL4" s="657"/>
      <c r="OFM4" s="657"/>
      <c r="OFN4" s="657"/>
      <c r="OFO4" s="657"/>
      <c r="OFP4" s="657"/>
      <c r="OFQ4" s="657"/>
      <c r="OFR4" s="657"/>
      <c r="OFS4" s="657"/>
      <c r="OFT4" s="657"/>
      <c r="OFU4" s="657"/>
      <c r="OFV4" s="657"/>
      <c r="OFW4" s="657"/>
      <c r="OFX4" s="657"/>
      <c r="OFY4" s="657"/>
      <c r="OFZ4" s="657"/>
      <c r="OGA4" s="657"/>
      <c r="OGB4" s="657"/>
      <c r="OGC4" s="657"/>
      <c r="OGD4" s="657"/>
      <c r="OGE4" s="657"/>
      <c r="OGF4" s="657"/>
      <c r="OGG4" s="657"/>
      <c r="OGH4" s="657"/>
      <c r="OGI4" s="657"/>
      <c r="OGJ4" s="657"/>
      <c r="OGK4" s="657"/>
      <c r="OGL4" s="657"/>
      <c r="OGM4" s="657"/>
      <c r="OGN4" s="657"/>
      <c r="OGO4" s="657"/>
      <c r="OGP4" s="657"/>
      <c r="OGQ4" s="657"/>
      <c r="OGR4" s="657"/>
      <c r="OGS4" s="657"/>
      <c r="OGT4" s="657"/>
      <c r="OGU4" s="657"/>
      <c r="OGV4" s="657"/>
      <c r="OGW4" s="657"/>
      <c r="OGX4" s="657"/>
      <c r="OGY4" s="657"/>
      <c r="OGZ4" s="657"/>
      <c r="OHA4" s="657"/>
      <c r="OHB4" s="657"/>
      <c r="OHC4" s="657"/>
      <c r="OHD4" s="657"/>
      <c r="OHE4" s="657"/>
      <c r="OHF4" s="657"/>
      <c r="OHG4" s="657"/>
      <c r="OHH4" s="657"/>
      <c r="OHI4" s="657"/>
      <c r="OHJ4" s="657"/>
      <c r="OHK4" s="657"/>
      <c r="OHL4" s="657"/>
      <c r="OHM4" s="657"/>
      <c r="OHN4" s="657"/>
      <c r="OHO4" s="657"/>
      <c r="OHP4" s="657"/>
      <c r="OHQ4" s="657"/>
      <c r="OHR4" s="657"/>
      <c r="OHS4" s="657"/>
      <c r="OHT4" s="657"/>
      <c r="OHU4" s="657"/>
      <c r="OHV4" s="657"/>
      <c r="OHW4" s="657"/>
      <c r="OHX4" s="657"/>
      <c r="OHY4" s="657"/>
      <c r="OHZ4" s="657"/>
      <c r="OIA4" s="657"/>
      <c r="OIB4" s="657"/>
      <c r="OIC4" s="657"/>
      <c r="OID4" s="657"/>
      <c r="OIE4" s="657"/>
      <c r="OIF4" s="657"/>
      <c r="OIG4" s="657"/>
      <c r="OIH4" s="657"/>
      <c r="OII4" s="657"/>
      <c r="OIJ4" s="657"/>
      <c r="OIK4" s="657"/>
      <c r="OIL4" s="657"/>
      <c r="OIM4" s="657"/>
      <c r="OIN4" s="657"/>
      <c r="OIO4" s="657"/>
      <c r="OIP4" s="657"/>
      <c r="OIQ4" s="657"/>
      <c r="OIR4" s="657"/>
      <c r="OIS4" s="657"/>
      <c r="OIT4" s="657"/>
      <c r="OIU4" s="657"/>
      <c r="OIV4" s="657"/>
      <c r="OIW4" s="657"/>
      <c r="OIX4" s="657"/>
      <c r="OIY4" s="657"/>
      <c r="OIZ4" s="657"/>
      <c r="OJA4" s="657"/>
      <c r="OJB4" s="657"/>
      <c r="OJC4" s="657"/>
      <c r="OJD4" s="657"/>
      <c r="OJE4" s="657"/>
      <c r="OJF4" s="657"/>
      <c r="OJG4" s="657"/>
      <c r="OJH4" s="657"/>
      <c r="OJI4" s="657"/>
      <c r="OJJ4" s="657"/>
      <c r="OJK4" s="657"/>
      <c r="OJL4" s="657"/>
      <c r="OJM4" s="657"/>
      <c r="OJN4" s="657"/>
      <c r="OJO4" s="657"/>
      <c r="OJP4" s="657"/>
      <c r="OJQ4" s="657"/>
      <c r="OJR4" s="657"/>
      <c r="OJS4" s="657"/>
      <c r="OJT4" s="657"/>
      <c r="OJU4" s="657"/>
      <c r="OJV4" s="657"/>
      <c r="OJW4" s="657"/>
      <c r="OJX4" s="657"/>
      <c r="OJY4" s="657"/>
      <c r="OJZ4" s="657"/>
      <c r="OKA4" s="657"/>
      <c r="OKB4" s="657"/>
      <c r="OKC4" s="657"/>
      <c r="OKD4" s="657"/>
      <c r="OKE4" s="657"/>
      <c r="OKF4" s="657"/>
      <c r="OKG4" s="657"/>
      <c r="OKH4" s="657"/>
      <c r="OKI4" s="657"/>
      <c r="OKJ4" s="657"/>
      <c r="OKK4" s="657"/>
      <c r="OKL4" s="657"/>
      <c r="OKM4" s="657"/>
      <c r="OKN4" s="657"/>
      <c r="OKO4" s="657"/>
      <c r="OKP4" s="657"/>
      <c r="OKQ4" s="657"/>
      <c r="OKR4" s="657"/>
      <c r="OKS4" s="657"/>
      <c r="OKT4" s="657"/>
      <c r="OKU4" s="657"/>
      <c r="OKV4" s="657"/>
      <c r="OKW4" s="657"/>
      <c r="OKX4" s="657"/>
      <c r="OKY4" s="657"/>
      <c r="OKZ4" s="657"/>
      <c r="OLA4" s="657"/>
      <c r="OLB4" s="657"/>
      <c r="OLC4" s="657"/>
      <c r="OLD4" s="657"/>
      <c r="OLE4" s="657"/>
      <c r="OLF4" s="657"/>
      <c r="OLG4" s="657"/>
      <c r="OLH4" s="657"/>
      <c r="OLI4" s="657"/>
      <c r="OLJ4" s="657"/>
      <c r="OLK4" s="657"/>
      <c r="OLL4" s="657"/>
      <c r="OLM4" s="657"/>
      <c r="OLN4" s="657"/>
      <c r="OLO4" s="657"/>
      <c r="OLP4" s="657"/>
      <c r="OLQ4" s="657"/>
      <c r="OLR4" s="657"/>
      <c r="OLS4" s="657"/>
      <c r="OLT4" s="657"/>
      <c r="OLU4" s="657"/>
      <c r="OLV4" s="657"/>
      <c r="OLW4" s="657"/>
      <c r="OLX4" s="657"/>
      <c r="OLY4" s="657"/>
      <c r="OLZ4" s="657"/>
      <c r="OMA4" s="657"/>
      <c r="OMB4" s="657"/>
      <c r="OMC4" s="657"/>
      <c r="OMD4" s="657"/>
      <c r="OME4" s="657"/>
      <c r="OMF4" s="657"/>
      <c r="OMG4" s="657"/>
      <c r="OMH4" s="657"/>
      <c r="OMI4" s="657"/>
      <c r="OMJ4" s="657"/>
      <c r="OMK4" s="657"/>
      <c r="OML4" s="657"/>
      <c r="OMM4" s="657"/>
      <c r="OMN4" s="657"/>
      <c r="OMO4" s="657"/>
      <c r="OMP4" s="657"/>
      <c r="OMQ4" s="657"/>
      <c r="OMR4" s="657"/>
      <c r="OMS4" s="657"/>
      <c r="OMT4" s="657"/>
      <c r="OMU4" s="657"/>
      <c r="OMV4" s="657"/>
      <c r="OMW4" s="657"/>
      <c r="OMX4" s="657"/>
      <c r="OMY4" s="657"/>
      <c r="OMZ4" s="657"/>
      <c r="ONA4" s="657"/>
      <c r="ONB4" s="657"/>
      <c r="ONC4" s="657"/>
      <c r="OND4" s="657"/>
      <c r="ONE4" s="657"/>
      <c r="ONF4" s="657"/>
      <c r="ONG4" s="657"/>
      <c r="ONH4" s="657"/>
      <c r="ONI4" s="657"/>
      <c r="ONJ4" s="657"/>
      <c r="ONK4" s="657"/>
      <c r="ONL4" s="657"/>
      <c r="ONM4" s="657"/>
      <c r="ONN4" s="657"/>
      <c r="ONO4" s="657"/>
      <c r="ONP4" s="657"/>
      <c r="ONQ4" s="657"/>
      <c r="ONR4" s="657"/>
      <c r="ONS4" s="657"/>
      <c r="ONT4" s="657"/>
      <c r="ONU4" s="657"/>
      <c r="ONV4" s="657"/>
      <c r="ONW4" s="657"/>
      <c r="ONX4" s="657"/>
      <c r="ONY4" s="657"/>
      <c r="ONZ4" s="657"/>
      <c r="OOA4" s="657"/>
      <c r="OOB4" s="657"/>
      <c r="OOC4" s="657"/>
      <c r="OOD4" s="657"/>
      <c r="OOE4" s="657"/>
      <c r="OOF4" s="657"/>
      <c r="OOG4" s="657"/>
      <c r="OOH4" s="657"/>
      <c r="OOI4" s="657"/>
      <c r="OOJ4" s="657"/>
      <c r="OOK4" s="657"/>
      <c r="OOL4" s="657"/>
      <c r="OOM4" s="657"/>
      <c r="OON4" s="657"/>
      <c r="OOO4" s="657"/>
      <c r="OOP4" s="657"/>
      <c r="OOQ4" s="657"/>
      <c r="OOR4" s="657"/>
      <c r="OOS4" s="657"/>
      <c r="OOT4" s="657"/>
      <c r="OOU4" s="657"/>
      <c r="OOV4" s="657"/>
      <c r="OOW4" s="657"/>
      <c r="OOX4" s="657"/>
      <c r="OOY4" s="657"/>
      <c r="OOZ4" s="657"/>
      <c r="OPA4" s="657"/>
      <c r="OPB4" s="657"/>
      <c r="OPC4" s="657"/>
      <c r="OPD4" s="657"/>
      <c r="OPE4" s="657"/>
      <c r="OPF4" s="657"/>
      <c r="OPG4" s="657"/>
      <c r="OPH4" s="657"/>
      <c r="OPI4" s="657"/>
      <c r="OPJ4" s="657"/>
      <c r="OPK4" s="657"/>
      <c r="OPL4" s="657"/>
      <c r="OPM4" s="657"/>
      <c r="OPN4" s="657"/>
      <c r="OPO4" s="657"/>
      <c r="OPP4" s="657"/>
      <c r="OPQ4" s="657"/>
      <c r="OPR4" s="657"/>
      <c r="OPS4" s="657"/>
      <c r="OPT4" s="657"/>
      <c r="OPU4" s="657"/>
      <c r="OPV4" s="657"/>
      <c r="OPW4" s="657"/>
      <c r="OPX4" s="657"/>
      <c r="OPY4" s="657"/>
      <c r="OPZ4" s="657"/>
      <c r="OQA4" s="657"/>
      <c r="OQB4" s="657"/>
      <c r="OQC4" s="657"/>
      <c r="OQD4" s="657"/>
      <c r="OQE4" s="657"/>
      <c r="OQF4" s="657"/>
      <c r="OQG4" s="657"/>
      <c r="OQH4" s="657"/>
      <c r="OQI4" s="657"/>
      <c r="OQJ4" s="657"/>
      <c r="OQK4" s="657"/>
      <c r="OQL4" s="657"/>
      <c r="OQM4" s="657"/>
      <c r="OQN4" s="657"/>
      <c r="OQO4" s="657"/>
      <c r="OQP4" s="657"/>
      <c r="OQQ4" s="657"/>
      <c r="OQR4" s="657"/>
      <c r="OQS4" s="657"/>
      <c r="OQT4" s="657"/>
      <c r="OQU4" s="657"/>
      <c r="OQV4" s="657"/>
      <c r="OQW4" s="657"/>
      <c r="OQX4" s="657"/>
      <c r="OQY4" s="657"/>
      <c r="OQZ4" s="657"/>
      <c r="ORA4" s="657"/>
      <c r="ORB4" s="657"/>
      <c r="ORC4" s="657"/>
      <c r="ORD4" s="657"/>
      <c r="ORE4" s="657"/>
      <c r="ORF4" s="657"/>
      <c r="ORG4" s="657"/>
      <c r="ORH4" s="657"/>
      <c r="ORI4" s="657"/>
      <c r="ORJ4" s="657"/>
      <c r="ORK4" s="657"/>
      <c r="ORL4" s="657"/>
      <c r="ORM4" s="657"/>
      <c r="ORN4" s="657"/>
      <c r="ORO4" s="657"/>
      <c r="ORP4" s="657"/>
      <c r="ORQ4" s="657"/>
      <c r="ORR4" s="657"/>
      <c r="ORS4" s="657"/>
      <c r="ORT4" s="657"/>
      <c r="ORU4" s="657"/>
      <c r="ORV4" s="657"/>
      <c r="ORW4" s="657"/>
      <c r="ORX4" s="657"/>
      <c r="ORY4" s="657"/>
      <c r="ORZ4" s="657"/>
      <c r="OSA4" s="657"/>
      <c r="OSB4" s="657"/>
      <c r="OSC4" s="657"/>
      <c r="OSD4" s="657"/>
      <c r="OSE4" s="657"/>
      <c r="OSF4" s="657"/>
      <c r="OSG4" s="657"/>
      <c r="OSH4" s="657"/>
      <c r="OSI4" s="657"/>
      <c r="OSJ4" s="657"/>
      <c r="OSK4" s="657"/>
      <c r="OSL4" s="657"/>
      <c r="OSM4" s="657"/>
      <c r="OSN4" s="657"/>
      <c r="OSO4" s="657"/>
      <c r="OSP4" s="657"/>
      <c r="OSQ4" s="657"/>
      <c r="OSR4" s="657"/>
      <c r="OSS4" s="657"/>
      <c r="OST4" s="657"/>
      <c r="OSU4" s="657"/>
      <c r="OSV4" s="657"/>
      <c r="OSW4" s="657"/>
      <c r="OSX4" s="657"/>
      <c r="OSY4" s="657"/>
      <c r="OSZ4" s="657"/>
      <c r="OTA4" s="657"/>
      <c r="OTB4" s="657"/>
      <c r="OTC4" s="657"/>
      <c r="OTD4" s="657"/>
      <c r="OTE4" s="657"/>
      <c r="OTF4" s="657"/>
      <c r="OTG4" s="657"/>
      <c r="OTH4" s="657"/>
      <c r="OTI4" s="657"/>
      <c r="OTJ4" s="657"/>
      <c r="OTK4" s="657"/>
      <c r="OTL4" s="657"/>
      <c r="OTM4" s="657"/>
      <c r="OTN4" s="657"/>
      <c r="OTO4" s="657"/>
      <c r="OTP4" s="657"/>
      <c r="OTQ4" s="657"/>
      <c r="OTR4" s="657"/>
      <c r="OTS4" s="657"/>
      <c r="OTT4" s="657"/>
      <c r="OTU4" s="657"/>
      <c r="OTV4" s="657"/>
      <c r="OTW4" s="657"/>
      <c r="OTX4" s="657"/>
      <c r="OTY4" s="657"/>
      <c r="OTZ4" s="657"/>
      <c r="OUA4" s="657"/>
      <c r="OUB4" s="657"/>
      <c r="OUC4" s="657"/>
      <c r="OUD4" s="657"/>
      <c r="OUE4" s="657"/>
      <c r="OUF4" s="657"/>
      <c r="OUG4" s="657"/>
      <c r="OUH4" s="657"/>
      <c r="OUI4" s="657"/>
      <c r="OUJ4" s="657"/>
      <c r="OUK4" s="657"/>
      <c r="OUL4" s="657"/>
      <c r="OUM4" s="657"/>
      <c r="OUN4" s="657"/>
      <c r="OUO4" s="657"/>
      <c r="OUP4" s="657"/>
      <c r="OUQ4" s="657"/>
      <c r="OUR4" s="657"/>
      <c r="OUS4" s="657"/>
      <c r="OUT4" s="657"/>
      <c r="OUU4" s="657"/>
      <c r="OUV4" s="657"/>
      <c r="OUW4" s="657"/>
      <c r="OUX4" s="657"/>
      <c r="OUY4" s="657"/>
      <c r="OUZ4" s="657"/>
      <c r="OVA4" s="657"/>
      <c r="OVB4" s="657"/>
      <c r="OVC4" s="657"/>
      <c r="OVD4" s="657"/>
      <c r="OVE4" s="657"/>
      <c r="OVF4" s="657"/>
      <c r="OVG4" s="657"/>
      <c r="OVH4" s="657"/>
      <c r="OVI4" s="657"/>
      <c r="OVJ4" s="657"/>
      <c r="OVK4" s="657"/>
      <c r="OVL4" s="657"/>
      <c r="OVM4" s="657"/>
      <c r="OVN4" s="657"/>
      <c r="OVO4" s="657"/>
      <c r="OVP4" s="657"/>
      <c r="OVQ4" s="657"/>
      <c r="OVR4" s="657"/>
      <c r="OVS4" s="657"/>
      <c r="OVT4" s="657"/>
      <c r="OVU4" s="657"/>
      <c r="OVV4" s="657"/>
      <c r="OVW4" s="657"/>
      <c r="OVX4" s="657"/>
      <c r="OVY4" s="657"/>
      <c r="OVZ4" s="657"/>
      <c r="OWA4" s="657"/>
      <c r="OWB4" s="657"/>
      <c r="OWC4" s="657"/>
      <c r="OWD4" s="657"/>
      <c r="OWE4" s="657"/>
      <c r="OWF4" s="657"/>
      <c r="OWG4" s="657"/>
      <c r="OWH4" s="657"/>
      <c r="OWI4" s="657"/>
      <c r="OWJ4" s="657"/>
      <c r="OWK4" s="657"/>
      <c r="OWL4" s="657"/>
      <c r="OWM4" s="657"/>
      <c r="OWN4" s="657"/>
      <c r="OWO4" s="657"/>
      <c r="OWP4" s="657"/>
      <c r="OWQ4" s="657"/>
      <c r="OWR4" s="657"/>
      <c r="OWS4" s="657"/>
      <c r="OWT4" s="657"/>
      <c r="OWU4" s="657"/>
      <c r="OWV4" s="657"/>
      <c r="OWW4" s="657"/>
      <c r="OWX4" s="657"/>
      <c r="OWY4" s="657"/>
      <c r="OWZ4" s="657"/>
      <c r="OXA4" s="657"/>
      <c r="OXB4" s="657"/>
      <c r="OXC4" s="657"/>
      <c r="OXD4" s="657"/>
      <c r="OXE4" s="657"/>
      <c r="OXF4" s="657"/>
      <c r="OXG4" s="657"/>
      <c r="OXH4" s="657"/>
      <c r="OXI4" s="657"/>
      <c r="OXJ4" s="657"/>
      <c r="OXK4" s="657"/>
      <c r="OXL4" s="657"/>
      <c r="OXM4" s="657"/>
      <c r="OXN4" s="657"/>
      <c r="OXO4" s="657"/>
      <c r="OXP4" s="657"/>
      <c r="OXQ4" s="657"/>
      <c r="OXR4" s="657"/>
      <c r="OXS4" s="657"/>
      <c r="OXT4" s="657"/>
      <c r="OXU4" s="657"/>
      <c r="OXV4" s="657"/>
      <c r="OXW4" s="657"/>
      <c r="OXX4" s="657"/>
      <c r="OXY4" s="657"/>
      <c r="OXZ4" s="657"/>
      <c r="OYA4" s="657"/>
      <c r="OYB4" s="657"/>
      <c r="OYC4" s="657"/>
      <c r="OYD4" s="657"/>
      <c r="OYE4" s="657"/>
      <c r="OYF4" s="657"/>
      <c r="OYG4" s="657"/>
      <c r="OYH4" s="657"/>
      <c r="OYI4" s="657"/>
      <c r="OYJ4" s="657"/>
      <c r="OYK4" s="657"/>
      <c r="OYL4" s="657"/>
      <c r="OYM4" s="657"/>
      <c r="OYN4" s="657"/>
      <c r="OYO4" s="657"/>
      <c r="OYP4" s="657"/>
      <c r="OYQ4" s="657"/>
      <c r="OYR4" s="657"/>
      <c r="OYS4" s="657"/>
      <c r="OYT4" s="657"/>
      <c r="OYU4" s="657"/>
      <c r="OYV4" s="657"/>
      <c r="OYW4" s="657"/>
      <c r="OYX4" s="657"/>
      <c r="OYY4" s="657"/>
      <c r="OYZ4" s="657"/>
      <c r="OZA4" s="657"/>
      <c r="OZB4" s="657"/>
      <c r="OZC4" s="657"/>
      <c r="OZD4" s="657"/>
      <c r="OZE4" s="657"/>
      <c r="OZF4" s="657"/>
      <c r="OZG4" s="657"/>
      <c r="OZH4" s="657"/>
      <c r="OZI4" s="657"/>
      <c r="OZJ4" s="657"/>
      <c r="OZK4" s="657"/>
      <c r="OZL4" s="657"/>
      <c r="OZM4" s="657"/>
      <c r="OZN4" s="657"/>
      <c r="OZO4" s="657"/>
      <c r="OZP4" s="657"/>
      <c r="OZQ4" s="657"/>
      <c r="OZR4" s="657"/>
      <c r="OZS4" s="657"/>
      <c r="OZT4" s="657"/>
      <c r="OZU4" s="657"/>
      <c r="OZV4" s="657"/>
      <c r="OZW4" s="657"/>
      <c r="OZX4" s="657"/>
      <c r="OZY4" s="657"/>
      <c r="OZZ4" s="657"/>
      <c r="PAA4" s="657"/>
      <c r="PAB4" s="657"/>
      <c r="PAC4" s="657"/>
      <c r="PAD4" s="657"/>
      <c r="PAE4" s="657"/>
      <c r="PAF4" s="657"/>
      <c r="PAG4" s="657"/>
      <c r="PAH4" s="657"/>
      <c r="PAI4" s="657"/>
      <c r="PAJ4" s="657"/>
      <c r="PAK4" s="657"/>
      <c r="PAL4" s="657"/>
      <c r="PAM4" s="657"/>
      <c r="PAN4" s="657"/>
      <c r="PAO4" s="657"/>
      <c r="PAP4" s="657"/>
      <c r="PAQ4" s="657"/>
      <c r="PAR4" s="657"/>
      <c r="PAS4" s="657"/>
      <c r="PAT4" s="657"/>
      <c r="PAU4" s="657"/>
      <c r="PAV4" s="657"/>
      <c r="PAW4" s="657"/>
      <c r="PAX4" s="657"/>
      <c r="PAY4" s="657"/>
      <c r="PAZ4" s="657"/>
      <c r="PBA4" s="657"/>
      <c r="PBB4" s="657"/>
      <c r="PBC4" s="657"/>
      <c r="PBD4" s="657"/>
      <c r="PBE4" s="657"/>
      <c r="PBF4" s="657"/>
      <c r="PBG4" s="657"/>
      <c r="PBH4" s="657"/>
      <c r="PBI4" s="657"/>
      <c r="PBJ4" s="657"/>
      <c r="PBK4" s="657"/>
      <c r="PBL4" s="657"/>
      <c r="PBM4" s="657"/>
      <c r="PBN4" s="657"/>
      <c r="PBO4" s="657"/>
      <c r="PBP4" s="657"/>
      <c r="PBQ4" s="657"/>
      <c r="PBR4" s="657"/>
      <c r="PBS4" s="657"/>
      <c r="PBT4" s="657"/>
      <c r="PBU4" s="657"/>
      <c r="PBV4" s="657"/>
      <c r="PBW4" s="657"/>
      <c r="PBX4" s="657"/>
      <c r="PBY4" s="657"/>
      <c r="PBZ4" s="657"/>
      <c r="PCA4" s="657"/>
      <c r="PCB4" s="657"/>
      <c r="PCC4" s="657"/>
      <c r="PCD4" s="657"/>
      <c r="PCE4" s="657"/>
      <c r="PCF4" s="657"/>
      <c r="PCG4" s="657"/>
      <c r="PCH4" s="657"/>
      <c r="PCI4" s="657"/>
      <c r="PCJ4" s="657"/>
      <c r="PCK4" s="657"/>
      <c r="PCL4" s="657"/>
      <c r="PCM4" s="657"/>
      <c r="PCN4" s="657"/>
      <c r="PCO4" s="657"/>
      <c r="PCP4" s="657"/>
      <c r="PCQ4" s="657"/>
      <c r="PCR4" s="657"/>
      <c r="PCS4" s="657"/>
      <c r="PCT4" s="657"/>
      <c r="PCU4" s="657"/>
      <c r="PCV4" s="657"/>
      <c r="PCW4" s="657"/>
      <c r="PCX4" s="657"/>
      <c r="PCY4" s="657"/>
      <c r="PCZ4" s="657"/>
      <c r="PDA4" s="657"/>
      <c r="PDB4" s="657"/>
      <c r="PDC4" s="657"/>
      <c r="PDD4" s="657"/>
      <c r="PDE4" s="657"/>
      <c r="PDF4" s="657"/>
      <c r="PDG4" s="657"/>
      <c r="PDH4" s="657"/>
      <c r="PDI4" s="657"/>
      <c r="PDJ4" s="657"/>
      <c r="PDK4" s="657"/>
      <c r="PDL4" s="657"/>
      <c r="PDM4" s="657"/>
      <c r="PDN4" s="657"/>
      <c r="PDO4" s="657"/>
      <c r="PDP4" s="657"/>
      <c r="PDQ4" s="657"/>
      <c r="PDR4" s="657"/>
      <c r="PDS4" s="657"/>
      <c r="PDT4" s="657"/>
      <c r="PDU4" s="657"/>
      <c r="PDV4" s="657"/>
      <c r="PDW4" s="657"/>
      <c r="PDX4" s="657"/>
      <c r="PDY4" s="657"/>
      <c r="PDZ4" s="657"/>
      <c r="PEA4" s="657"/>
      <c r="PEB4" s="657"/>
      <c r="PEC4" s="657"/>
      <c r="PED4" s="657"/>
      <c r="PEE4" s="657"/>
      <c r="PEF4" s="657"/>
      <c r="PEG4" s="657"/>
      <c r="PEH4" s="657"/>
      <c r="PEI4" s="657"/>
      <c r="PEJ4" s="657"/>
      <c r="PEK4" s="657"/>
      <c r="PEL4" s="657"/>
      <c r="PEM4" s="657"/>
      <c r="PEN4" s="657"/>
      <c r="PEO4" s="657"/>
      <c r="PEP4" s="657"/>
      <c r="PEQ4" s="657"/>
      <c r="PER4" s="657"/>
      <c r="PES4" s="657"/>
      <c r="PET4" s="657"/>
      <c r="PEU4" s="657"/>
      <c r="PEV4" s="657"/>
      <c r="PEW4" s="657"/>
      <c r="PEX4" s="657"/>
      <c r="PEY4" s="657"/>
      <c r="PEZ4" s="657"/>
      <c r="PFA4" s="657"/>
      <c r="PFB4" s="657"/>
      <c r="PFC4" s="657"/>
      <c r="PFD4" s="657"/>
      <c r="PFE4" s="657"/>
      <c r="PFF4" s="657"/>
      <c r="PFG4" s="657"/>
      <c r="PFH4" s="657"/>
      <c r="PFI4" s="657"/>
      <c r="PFJ4" s="657"/>
      <c r="PFK4" s="657"/>
      <c r="PFL4" s="657"/>
      <c r="PFM4" s="657"/>
      <c r="PFN4" s="657"/>
      <c r="PFO4" s="657"/>
      <c r="PFP4" s="657"/>
      <c r="PFQ4" s="657"/>
      <c r="PFR4" s="657"/>
      <c r="PFS4" s="657"/>
      <c r="PFT4" s="657"/>
      <c r="PFU4" s="657"/>
      <c r="PFV4" s="657"/>
      <c r="PFW4" s="657"/>
      <c r="PFX4" s="657"/>
      <c r="PFY4" s="657"/>
      <c r="PFZ4" s="657"/>
      <c r="PGA4" s="657"/>
      <c r="PGB4" s="657"/>
      <c r="PGC4" s="657"/>
      <c r="PGD4" s="657"/>
      <c r="PGE4" s="657"/>
      <c r="PGF4" s="657"/>
      <c r="PGG4" s="657"/>
      <c r="PGH4" s="657"/>
      <c r="PGI4" s="657"/>
      <c r="PGJ4" s="657"/>
      <c r="PGK4" s="657"/>
      <c r="PGL4" s="657"/>
      <c r="PGM4" s="657"/>
      <c r="PGN4" s="657"/>
      <c r="PGO4" s="657"/>
      <c r="PGP4" s="657"/>
      <c r="PGQ4" s="657"/>
      <c r="PGR4" s="657"/>
      <c r="PGS4" s="657"/>
      <c r="PGT4" s="657"/>
      <c r="PGU4" s="657"/>
      <c r="PGV4" s="657"/>
      <c r="PGW4" s="657"/>
      <c r="PGX4" s="657"/>
      <c r="PGY4" s="657"/>
      <c r="PGZ4" s="657"/>
      <c r="PHA4" s="657"/>
      <c r="PHB4" s="657"/>
      <c r="PHC4" s="657"/>
      <c r="PHD4" s="657"/>
      <c r="PHE4" s="657"/>
      <c r="PHF4" s="657"/>
      <c r="PHG4" s="657"/>
      <c r="PHH4" s="657"/>
      <c r="PHI4" s="657"/>
      <c r="PHJ4" s="657"/>
      <c r="PHK4" s="657"/>
      <c r="PHL4" s="657"/>
      <c r="PHM4" s="657"/>
      <c r="PHN4" s="657"/>
      <c r="PHO4" s="657"/>
      <c r="PHP4" s="657"/>
      <c r="PHQ4" s="657"/>
      <c r="PHR4" s="657"/>
      <c r="PHS4" s="657"/>
      <c r="PHT4" s="657"/>
      <c r="PHU4" s="657"/>
      <c r="PHV4" s="657"/>
      <c r="PHW4" s="657"/>
      <c r="PHX4" s="657"/>
      <c r="PHY4" s="657"/>
      <c r="PHZ4" s="657"/>
      <c r="PIA4" s="657"/>
      <c r="PIB4" s="657"/>
      <c r="PIC4" s="657"/>
      <c r="PID4" s="657"/>
      <c r="PIE4" s="657"/>
      <c r="PIF4" s="657"/>
      <c r="PIG4" s="657"/>
      <c r="PIH4" s="657"/>
      <c r="PII4" s="657"/>
      <c r="PIJ4" s="657"/>
      <c r="PIK4" s="657"/>
      <c r="PIL4" s="657"/>
      <c r="PIM4" s="657"/>
      <c r="PIN4" s="657"/>
      <c r="PIO4" s="657"/>
      <c r="PIP4" s="657"/>
      <c r="PIQ4" s="657"/>
      <c r="PIR4" s="657"/>
      <c r="PIS4" s="657"/>
      <c r="PIT4" s="657"/>
      <c r="PIU4" s="657"/>
      <c r="PIV4" s="657"/>
      <c r="PIW4" s="657"/>
      <c r="PIX4" s="657"/>
      <c r="PIY4" s="657"/>
      <c r="PIZ4" s="657"/>
      <c r="PJA4" s="657"/>
      <c r="PJB4" s="657"/>
      <c r="PJC4" s="657"/>
      <c r="PJD4" s="657"/>
      <c r="PJE4" s="657"/>
      <c r="PJF4" s="657"/>
      <c r="PJG4" s="657"/>
      <c r="PJH4" s="657"/>
      <c r="PJI4" s="657"/>
      <c r="PJJ4" s="657"/>
      <c r="PJK4" s="657"/>
      <c r="PJL4" s="657"/>
      <c r="PJM4" s="657"/>
      <c r="PJN4" s="657"/>
      <c r="PJO4" s="657"/>
      <c r="PJP4" s="657"/>
      <c r="PJQ4" s="657"/>
      <c r="PJR4" s="657"/>
      <c r="PJS4" s="657"/>
      <c r="PJT4" s="657"/>
      <c r="PJU4" s="657"/>
      <c r="PJV4" s="657"/>
      <c r="PJW4" s="657"/>
      <c r="PJX4" s="657"/>
      <c r="PJY4" s="657"/>
      <c r="PJZ4" s="657"/>
      <c r="PKA4" s="657"/>
      <c r="PKB4" s="657"/>
      <c r="PKC4" s="657"/>
      <c r="PKD4" s="657"/>
      <c r="PKE4" s="657"/>
      <c r="PKF4" s="657"/>
      <c r="PKG4" s="657"/>
      <c r="PKH4" s="657"/>
      <c r="PKI4" s="657"/>
      <c r="PKJ4" s="657"/>
      <c r="PKK4" s="657"/>
      <c r="PKL4" s="657"/>
      <c r="PKM4" s="657"/>
      <c r="PKN4" s="657"/>
      <c r="PKO4" s="657"/>
      <c r="PKP4" s="657"/>
      <c r="PKQ4" s="657"/>
      <c r="PKR4" s="657"/>
      <c r="PKS4" s="657"/>
      <c r="PKT4" s="657"/>
      <c r="PKU4" s="657"/>
      <c r="PKV4" s="657"/>
      <c r="PKW4" s="657"/>
      <c r="PKX4" s="657"/>
      <c r="PKY4" s="657"/>
      <c r="PKZ4" s="657"/>
      <c r="PLA4" s="657"/>
      <c r="PLB4" s="657"/>
      <c r="PLC4" s="657"/>
      <c r="PLD4" s="657"/>
      <c r="PLE4" s="657"/>
      <c r="PLF4" s="657"/>
      <c r="PLG4" s="657"/>
      <c r="PLH4" s="657"/>
      <c r="PLI4" s="657"/>
      <c r="PLJ4" s="657"/>
      <c r="PLK4" s="657"/>
      <c r="PLL4" s="657"/>
      <c r="PLM4" s="657"/>
      <c r="PLN4" s="657"/>
      <c r="PLO4" s="657"/>
      <c r="PLP4" s="657"/>
      <c r="PLQ4" s="657"/>
      <c r="PLR4" s="657"/>
      <c r="PLS4" s="657"/>
      <c r="PLT4" s="657"/>
      <c r="PLU4" s="657"/>
      <c r="PLV4" s="657"/>
      <c r="PLW4" s="657"/>
      <c r="PLX4" s="657"/>
      <c r="PLY4" s="657"/>
      <c r="PLZ4" s="657"/>
      <c r="PMA4" s="657"/>
      <c r="PMB4" s="657"/>
      <c r="PMC4" s="657"/>
      <c r="PMD4" s="657"/>
      <c r="PME4" s="657"/>
      <c r="PMF4" s="657"/>
      <c r="PMG4" s="657"/>
      <c r="PMH4" s="657"/>
      <c r="PMI4" s="657"/>
      <c r="PMJ4" s="657"/>
      <c r="PMK4" s="657"/>
      <c r="PML4" s="657"/>
      <c r="PMM4" s="657"/>
      <c r="PMN4" s="657"/>
      <c r="PMO4" s="657"/>
      <c r="PMP4" s="657"/>
      <c r="PMQ4" s="657"/>
      <c r="PMR4" s="657"/>
      <c r="PMS4" s="657"/>
      <c r="PMT4" s="657"/>
      <c r="PMU4" s="657"/>
      <c r="PMV4" s="657"/>
      <c r="PMW4" s="657"/>
      <c r="PMX4" s="657"/>
      <c r="PMY4" s="657"/>
      <c r="PMZ4" s="657"/>
      <c r="PNA4" s="657"/>
      <c r="PNB4" s="657"/>
      <c r="PNC4" s="657"/>
      <c r="PND4" s="657"/>
      <c r="PNE4" s="657"/>
      <c r="PNF4" s="657"/>
      <c r="PNG4" s="657"/>
      <c r="PNH4" s="657"/>
      <c r="PNI4" s="657"/>
      <c r="PNJ4" s="657"/>
      <c r="PNK4" s="657"/>
      <c r="PNL4" s="657"/>
      <c r="PNM4" s="657"/>
      <c r="PNN4" s="657"/>
      <c r="PNO4" s="657"/>
      <c r="PNP4" s="657"/>
      <c r="PNQ4" s="657"/>
      <c r="PNR4" s="657"/>
      <c r="PNS4" s="657"/>
      <c r="PNT4" s="657"/>
      <c r="PNU4" s="657"/>
      <c r="PNV4" s="657"/>
      <c r="PNW4" s="657"/>
      <c r="PNX4" s="657"/>
      <c r="PNY4" s="657"/>
      <c r="PNZ4" s="657"/>
      <c r="POA4" s="657"/>
      <c r="POB4" s="657"/>
      <c r="POC4" s="657"/>
      <c r="POD4" s="657"/>
      <c r="POE4" s="657"/>
      <c r="POF4" s="657"/>
      <c r="POG4" s="657"/>
      <c r="POH4" s="657"/>
      <c r="POI4" s="657"/>
      <c r="POJ4" s="657"/>
      <c r="POK4" s="657"/>
      <c r="POL4" s="657"/>
      <c r="POM4" s="657"/>
      <c r="PON4" s="657"/>
      <c r="POO4" s="657"/>
      <c r="POP4" s="657"/>
      <c r="POQ4" s="657"/>
      <c r="POR4" s="657"/>
      <c r="POS4" s="657"/>
      <c r="POT4" s="657"/>
      <c r="POU4" s="657"/>
      <c r="POV4" s="657"/>
      <c r="POW4" s="657"/>
      <c r="POX4" s="657"/>
      <c r="POY4" s="657"/>
      <c r="POZ4" s="657"/>
      <c r="PPA4" s="657"/>
      <c r="PPB4" s="657"/>
      <c r="PPC4" s="657"/>
      <c r="PPD4" s="657"/>
      <c r="PPE4" s="657"/>
      <c r="PPF4" s="657"/>
      <c r="PPG4" s="657"/>
      <c r="PPH4" s="657"/>
      <c r="PPI4" s="657"/>
      <c r="PPJ4" s="657"/>
      <c r="PPK4" s="657"/>
      <c r="PPL4" s="657"/>
      <c r="PPM4" s="657"/>
      <c r="PPN4" s="657"/>
      <c r="PPO4" s="657"/>
      <c r="PPP4" s="657"/>
      <c r="PPQ4" s="657"/>
      <c r="PPR4" s="657"/>
      <c r="PPS4" s="657"/>
      <c r="PPT4" s="657"/>
      <c r="PPU4" s="657"/>
      <c r="PPV4" s="657"/>
      <c r="PPW4" s="657"/>
      <c r="PPX4" s="657"/>
      <c r="PPY4" s="657"/>
      <c r="PPZ4" s="657"/>
      <c r="PQA4" s="657"/>
      <c r="PQB4" s="657"/>
      <c r="PQC4" s="657"/>
      <c r="PQD4" s="657"/>
      <c r="PQE4" s="657"/>
      <c r="PQF4" s="657"/>
      <c r="PQG4" s="657"/>
      <c r="PQH4" s="657"/>
      <c r="PQI4" s="657"/>
      <c r="PQJ4" s="657"/>
      <c r="PQK4" s="657"/>
      <c r="PQL4" s="657"/>
      <c r="PQM4" s="657"/>
      <c r="PQN4" s="657"/>
      <c r="PQO4" s="657"/>
      <c r="PQP4" s="657"/>
      <c r="PQQ4" s="657"/>
      <c r="PQR4" s="657"/>
      <c r="PQS4" s="657"/>
      <c r="PQT4" s="657"/>
      <c r="PQU4" s="657"/>
      <c r="PQV4" s="657"/>
      <c r="PQW4" s="657"/>
      <c r="PQX4" s="657"/>
      <c r="PQY4" s="657"/>
      <c r="PQZ4" s="657"/>
      <c r="PRA4" s="657"/>
      <c r="PRB4" s="657"/>
      <c r="PRC4" s="657"/>
      <c r="PRD4" s="657"/>
      <c r="PRE4" s="657"/>
      <c r="PRF4" s="657"/>
      <c r="PRG4" s="657"/>
      <c r="PRH4" s="657"/>
      <c r="PRI4" s="657"/>
      <c r="PRJ4" s="657"/>
      <c r="PRK4" s="657"/>
      <c r="PRL4" s="657"/>
      <c r="PRM4" s="657"/>
      <c r="PRN4" s="657"/>
      <c r="PRO4" s="657"/>
      <c r="PRP4" s="657"/>
      <c r="PRQ4" s="657"/>
      <c r="PRR4" s="657"/>
      <c r="PRS4" s="657"/>
      <c r="PRT4" s="657"/>
      <c r="PRU4" s="657"/>
      <c r="PRV4" s="657"/>
      <c r="PRW4" s="657"/>
      <c r="PRX4" s="657"/>
      <c r="PRY4" s="657"/>
      <c r="PRZ4" s="657"/>
      <c r="PSA4" s="657"/>
      <c r="PSB4" s="657"/>
      <c r="PSC4" s="657"/>
      <c r="PSD4" s="657"/>
      <c r="PSE4" s="657"/>
      <c r="PSF4" s="657"/>
      <c r="PSG4" s="657"/>
      <c r="PSH4" s="657"/>
      <c r="PSI4" s="657"/>
      <c r="PSJ4" s="657"/>
      <c r="PSK4" s="657"/>
      <c r="PSL4" s="657"/>
      <c r="PSM4" s="657"/>
      <c r="PSN4" s="657"/>
      <c r="PSO4" s="657"/>
      <c r="PSP4" s="657"/>
      <c r="PSQ4" s="657"/>
      <c r="PSR4" s="657"/>
      <c r="PSS4" s="657"/>
      <c r="PST4" s="657"/>
      <c r="PSU4" s="657"/>
      <c r="PSV4" s="657"/>
      <c r="PSW4" s="657"/>
      <c r="PSX4" s="657"/>
      <c r="PSY4" s="657"/>
      <c r="PSZ4" s="657"/>
      <c r="PTA4" s="657"/>
      <c r="PTB4" s="657"/>
      <c r="PTC4" s="657"/>
      <c r="PTD4" s="657"/>
      <c r="PTE4" s="657"/>
      <c r="PTF4" s="657"/>
      <c r="PTG4" s="657"/>
      <c r="PTH4" s="657"/>
      <c r="PTI4" s="657"/>
      <c r="PTJ4" s="657"/>
      <c r="PTK4" s="657"/>
      <c r="PTL4" s="657"/>
      <c r="PTM4" s="657"/>
      <c r="PTN4" s="657"/>
      <c r="PTO4" s="657"/>
      <c r="PTP4" s="657"/>
      <c r="PTQ4" s="657"/>
      <c r="PTR4" s="657"/>
      <c r="PTS4" s="657"/>
      <c r="PTT4" s="657"/>
      <c r="PTU4" s="657"/>
      <c r="PTV4" s="657"/>
      <c r="PTW4" s="657"/>
      <c r="PTX4" s="657"/>
      <c r="PTY4" s="657"/>
      <c r="PTZ4" s="657"/>
      <c r="PUA4" s="657"/>
      <c r="PUB4" s="657"/>
      <c r="PUC4" s="657"/>
      <c r="PUD4" s="657"/>
      <c r="PUE4" s="657"/>
      <c r="PUF4" s="657"/>
      <c r="PUG4" s="657"/>
      <c r="PUH4" s="657"/>
      <c r="PUI4" s="657"/>
      <c r="PUJ4" s="657"/>
      <c r="PUK4" s="657"/>
      <c r="PUL4" s="657"/>
      <c r="PUM4" s="657"/>
      <c r="PUN4" s="657"/>
      <c r="PUO4" s="657"/>
      <c r="PUP4" s="657"/>
      <c r="PUQ4" s="657"/>
      <c r="PUR4" s="657"/>
      <c r="PUS4" s="657"/>
      <c r="PUT4" s="657"/>
      <c r="PUU4" s="657"/>
      <c r="PUV4" s="657"/>
      <c r="PUW4" s="657"/>
      <c r="PUX4" s="657"/>
      <c r="PUY4" s="657"/>
      <c r="PUZ4" s="657"/>
      <c r="PVA4" s="657"/>
      <c r="PVB4" s="657"/>
      <c r="PVC4" s="657"/>
      <c r="PVD4" s="657"/>
      <c r="PVE4" s="657"/>
      <c r="PVF4" s="657"/>
      <c r="PVG4" s="657"/>
      <c r="PVH4" s="657"/>
      <c r="PVI4" s="657"/>
      <c r="PVJ4" s="657"/>
      <c r="PVK4" s="657"/>
      <c r="PVL4" s="657"/>
      <c r="PVM4" s="657"/>
      <c r="PVN4" s="657"/>
      <c r="PVO4" s="657"/>
      <c r="PVP4" s="657"/>
      <c r="PVQ4" s="657"/>
      <c r="PVR4" s="657"/>
      <c r="PVS4" s="657"/>
      <c r="PVT4" s="657"/>
      <c r="PVU4" s="657"/>
      <c r="PVV4" s="657"/>
      <c r="PVW4" s="657"/>
      <c r="PVX4" s="657"/>
      <c r="PVY4" s="657"/>
      <c r="PVZ4" s="657"/>
      <c r="PWA4" s="657"/>
      <c r="PWB4" s="657"/>
      <c r="PWC4" s="657"/>
      <c r="PWD4" s="657"/>
      <c r="PWE4" s="657"/>
      <c r="PWF4" s="657"/>
      <c r="PWG4" s="657"/>
      <c r="PWH4" s="657"/>
      <c r="PWI4" s="657"/>
      <c r="PWJ4" s="657"/>
      <c r="PWK4" s="657"/>
      <c r="PWL4" s="657"/>
      <c r="PWM4" s="657"/>
      <c r="PWN4" s="657"/>
      <c r="PWO4" s="657"/>
      <c r="PWP4" s="657"/>
      <c r="PWQ4" s="657"/>
      <c r="PWR4" s="657"/>
      <c r="PWS4" s="657"/>
      <c r="PWT4" s="657"/>
      <c r="PWU4" s="657"/>
      <c r="PWV4" s="657"/>
      <c r="PWW4" s="657"/>
      <c r="PWX4" s="657"/>
      <c r="PWY4" s="657"/>
      <c r="PWZ4" s="657"/>
      <c r="PXA4" s="657"/>
      <c r="PXB4" s="657"/>
      <c r="PXC4" s="657"/>
      <c r="PXD4" s="657"/>
      <c r="PXE4" s="657"/>
      <c r="PXF4" s="657"/>
      <c r="PXG4" s="657"/>
      <c r="PXH4" s="657"/>
      <c r="PXI4" s="657"/>
      <c r="PXJ4" s="657"/>
      <c r="PXK4" s="657"/>
      <c r="PXL4" s="657"/>
      <c r="PXM4" s="657"/>
      <c r="PXN4" s="657"/>
      <c r="PXO4" s="657"/>
      <c r="PXP4" s="657"/>
      <c r="PXQ4" s="657"/>
      <c r="PXR4" s="657"/>
      <c r="PXS4" s="657"/>
      <c r="PXT4" s="657"/>
      <c r="PXU4" s="657"/>
      <c r="PXV4" s="657"/>
      <c r="PXW4" s="657"/>
      <c r="PXX4" s="657"/>
      <c r="PXY4" s="657"/>
      <c r="PXZ4" s="657"/>
      <c r="PYA4" s="657"/>
      <c r="PYB4" s="657"/>
      <c r="PYC4" s="657"/>
      <c r="PYD4" s="657"/>
      <c r="PYE4" s="657"/>
      <c r="PYF4" s="657"/>
      <c r="PYG4" s="657"/>
      <c r="PYH4" s="657"/>
      <c r="PYI4" s="657"/>
      <c r="PYJ4" s="657"/>
      <c r="PYK4" s="657"/>
      <c r="PYL4" s="657"/>
      <c r="PYM4" s="657"/>
      <c r="PYN4" s="657"/>
      <c r="PYO4" s="657"/>
      <c r="PYP4" s="657"/>
      <c r="PYQ4" s="657"/>
      <c r="PYR4" s="657"/>
      <c r="PYS4" s="657"/>
      <c r="PYT4" s="657"/>
      <c r="PYU4" s="657"/>
      <c r="PYV4" s="657"/>
      <c r="PYW4" s="657"/>
      <c r="PYX4" s="657"/>
      <c r="PYY4" s="657"/>
      <c r="PYZ4" s="657"/>
      <c r="PZA4" s="657"/>
      <c r="PZB4" s="657"/>
      <c r="PZC4" s="657"/>
      <c r="PZD4" s="657"/>
      <c r="PZE4" s="657"/>
      <c r="PZF4" s="657"/>
      <c r="PZG4" s="657"/>
      <c r="PZH4" s="657"/>
      <c r="PZI4" s="657"/>
      <c r="PZJ4" s="657"/>
      <c r="PZK4" s="657"/>
      <c r="PZL4" s="657"/>
      <c r="PZM4" s="657"/>
      <c r="PZN4" s="657"/>
      <c r="PZO4" s="657"/>
      <c r="PZP4" s="657"/>
      <c r="PZQ4" s="657"/>
      <c r="PZR4" s="657"/>
      <c r="PZS4" s="657"/>
      <c r="PZT4" s="657"/>
      <c r="PZU4" s="657"/>
      <c r="PZV4" s="657"/>
      <c r="PZW4" s="657"/>
      <c r="PZX4" s="657"/>
      <c r="PZY4" s="657"/>
      <c r="PZZ4" s="657"/>
      <c r="QAA4" s="657"/>
      <c r="QAB4" s="657"/>
      <c r="QAC4" s="657"/>
      <c r="QAD4" s="657"/>
      <c r="QAE4" s="657"/>
      <c r="QAF4" s="657"/>
      <c r="QAG4" s="657"/>
      <c r="QAH4" s="657"/>
      <c r="QAI4" s="657"/>
      <c r="QAJ4" s="657"/>
      <c r="QAK4" s="657"/>
      <c r="QAL4" s="657"/>
      <c r="QAM4" s="657"/>
      <c r="QAN4" s="657"/>
      <c r="QAO4" s="657"/>
      <c r="QAP4" s="657"/>
      <c r="QAQ4" s="657"/>
      <c r="QAR4" s="657"/>
      <c r="QAS4" s="657"/>
      <c r="QAT4" s="657"/>
      <c r="QAU4" s="657"/>
      <c r="QAV4" s="657"/>
      <c r="QAW4" s="657"/>
      <c r="QAX4" s="657"/>
      <c r="QAY4" s="657"/>
      <c r="QAZ4" s="657"/>
      <c r="QBA4" s="657"/>
      <c r="QBB4" s="657"/>
      <c r="QBC4" s="657"/>
      <c r="QBD4" s="657"/>
      <c r="QBE4" s="657"/>
      <c r="QBF4" s="657"/>
      <c r="QBG4" s="657"/>
      <c r="QBH4" s="657"/>
      <c r="QBI4" s="657"/>
      <c r="QBJ4" s="657"/>
      <c r="QBK4" s="657"/>
      <c r="QBL4" s="657"/>
      <c r="QBM4" s="657"/>
      <c r="QBN4" s="657"/>
      <c r="QBO4" s="657"/>
      <c r="QBP4" s="657"/>
      <c r="QBQ4" s="657"/>
      <c r="QBR4" s="657"/>
      <c r="QBS4" s="657"/>
      <c r="QBT4" s="657"/>
      <c r="QBU4" s="657"/>
      <c r="QBV4" s="657"/>
      <c r="QBW4" s="657"/>
      <c r="QBX4" s="657"/>
      <c r="QBY4" s="657"/>
      <c r="QBZ4" s="657"/>
      <c r="QCA4" s="657"/>
      <c r="QCB4" s="657"/>
      <c r="QCC4" s="657"/>
      <c r="QCD4" s="657"/>
      <c r="QCE4" s="657"/>
      <c r="QCF4" s="657"/>
      <c r="QCG4" s="657"/>
      <c r="QCH4" s="657"/>
      <c r="QCI4" s="657"/>
      <c r="QCJ4" s="657"/>
      <c r="QCK4" s="657"/>
      <c r="QCL4" s="657"/>
      <c r="QCM4" s="657"/>
      <c r="QCN4" s="657"/>
      <c r="QCO4" s="657"/>
      <c r="QCP4" s="657"/>
      <c r="QCQ4" s="657"/>
      <c r="QCR4" s="657"/>
      <c r="QCS4" s="657"/>
      <c r="QCT4" s="657"/>
      <c r="QCU4" s="657"/>
      <c r="QCV4" s="657"/>
      <c r="QCW4" s="657"/>
      <c r="QCX4" s="657"/>
      <c r="QCY4" s="657"/>
      <c r="QCZ4" s="657"/>
      <c r="QDA4" s="657"/>
      <c r="QDB4" s="657"/>
      <c r="QDC4" s="657"/>
      <c r="QDD4" s="657"/>
      <c r="QDE4" s="657"/>
      <c r="QDF4" s="657"/>
      <c r="QDG4" s="657"/>
      <c r="QDH4" s="657"/>
      <c r="QDI4" s="657"/>
      <c r="QDJ4" s="657"/>
      <c r="QDK4" s="657"/>
      <c r="QDL4" s="657"/>
      <c r="QDM4" s="657"/>
      <c r="QDN4" s="657"/>
      <c r="QDO4" s="657"/>
      <c r="QDP4" s="657"/>
      <c r="QDQ4" s="657"/>
      <c r="QDR4" s="657"/>
      <c r="QDS4" s="657"/>
      <c r="QDT4" s="657"/>
      <c r="QDU4" s="657"/>
      <c r="QDV4" s="657"/>
      <c r="QDW4" s="657"/>
      <c r="QDX4" s="657"/>
      <c r="QDY4" s="657"/>
      <c r="QDZ4" s="657"/>
      <c r="QEA4" s="657"/>
      <c r="QEB4" s="657"/>
      <c r="QEC4" s="657"/>
      <c r="QED4" s="657"/>
      <c r="QEE4" s="657"/>
      <c r="QEF4" s="657"/>
      <c r="QEG4" s="657"/>
      <c r="QEH4" s="657"/>
      <c r="QEI4" s="657"/>
      <c r="QEJ4" s="657"/>
      <c r="QEK4" s="657"/>
      <c r="QEL4" s="657"/>
      <c r="QEM4" s="657"/>
      <c r="QEN4" s="657"/>
      <c r="QEO4" s="657"/>
      <c r="QEP4" s="657"/>
      <c r="QEQ4" s="657"/>
      <c r="QER4" s="657"/>
      <c r="QES4" s="657"/>
      <c r="QET4" s="657"/>
      <c r="QEU4" s="657"/>
      <c r="QEV4" s="657"/>
      <c r="QEW4" s="657"/>
      <c r="QEX4" s="657"/>
      <c r="QEY4" s="657"/>
      <c r="QEZ4" s="657"/>
      <c r="QFA4" s="657"/>
      <c r="QFB4" s="657"/>
      <c r="QFC4" s="657"/>
      <c r="QFD4" s="657"/>
      <c r="QFE4" s="657"/>
      <c r="QFF4" s="657"/>
      <c r="QFG4" s="657"/>
      <c r="QFH4" s="657"/>
      <c r="QFI4" s="657"/>
      <c r="QFJ4" s="657"/>
      <c r="QFK4" s="657"/>
      <c r="QFL4" s="657"/>
      <c r="QFM4" s="657"/>
      <c r="QFN4" s="657"/>
      <c r="QFO4" s="657"/>
      <c r="QFP4" s="657"/>
      <c r="QFQ4" s="657"/>
      <c r="QFR4" s="657"/>
      <c r="QFS4" s="657"/>
      <c r="QFT4" s="657"/>
      <c r="QFU4" s="657"/>
      <c r="QFV4" s="657"/>
      <c r="QFW4" s="657"/>
      <c r="QFX4" s="657"/>
      <c r="QFY4" s="657"/>
      <c r="QFZ4" s="657"/>
      <c r="QGA4" s="657"/>
      <c r="QGB4" s="657"/>
      <c r="QGC4" s="657"/>
      <c r="QGD4" s="657"/>
      <c r="QGE4" s="657"/>
      <c r="QGF4" s="657"/>
      <c r="QGG4" s="657"/>
      <c r="QGH4" s="657"/>
      <c r="QGI4" s="657"/>
      <c r="QGJ4" s="657"/>
      <c r="QGK4" s="657"/>
      <c r="QGL4" s="657"/>
      <c r="QGM4" s="657"/>
      <c r="QGN4" s="657"/>
      <c r="QGO4" s="657"/>
      <c r="QGP4" s="657"/>
      <c r="QGQ4" s="657"/>
      <c r="QGR4" s="657"/>
      <c r="QGS4" s="657"/>
      <c r="QGT4" s="657"/>
      <c r="QGU4" s="657"/>
      <c r="QGV4" s="657"/>
      <c r="QGW4" s="657"/>
      <c r="QGX4" s="657"/>
      <c r="QGY4" s="657"/>
      <c r="QGZ4" s="657"/>
      <c r="QHA4" s="657"/>
      <c r="QHB4" s="657"/>
      <c r="QHC4" s="657"/>
      <c r="QHD4" s="657"/>
      <c r="QHE4" s="657"/>
      <c r="QHF4" s="657"/>
      <c r="QHG4" s="657"/>
      <c r="QHH4" s="657"/>
      <c r="QHI4" s="657"/>
      <c r="QHJ4" s="657"/>
      <c r="QHK4" s="657"/>
      <c r="QHL4" s="657"/>
      <c r="QHM4" s="657"/>
      <c r="QHN4" s="657"/>
      <c r="QHO4" s="657"/>
      <c r="QHP4" s="657"/>
      <c r="QHQ4" s="657"/>
      <c r="QHR4" s="657"/>
      <c r="QHS4" s="657"/>
      <c r="QHT4" s="657"/>
      <c r="QHU4" s="657"/>
      <c r="QHV4" s="657"/>
      <c r="QHW4" s="657"/>
      <c r="QHX4" s="657"/>
      <c r="QHY4" s="657"/>
      <c r="QHZ4" s="657"/>
      <c r="QIA4" s="657"/>
      <c r="QIB4" s="657"/>
      <c r="QIC4" s="657"/>
      <c r="QID4" s="657"/>
      <c r="QIE4" s="657"/>
      <c r="QIF4" s="657"/>
      <c r="QIG4" s="657"/>
      <c r="QIH4" s="657"/>
      <c r="QII4" s="657"/>
      <c r="QIJ4" s="657"/>
      <c r="QIK4" s="657"/>
      <c r="QIL4" s="657"/>
      <c r="QIM4" s="657"/>
      <c r="QIN4" s="657"/>
      <c r="QIO4" s="657"/>
      <c r="QIP4" s="657"/>
      <c r="QIQ4" s="657"/>
      <c r="QIR4" s="657"/>
      <c r="QIS4" s="657"/>
      <c r="QIT4" s="657"/>
      <c r="QIU4" s="657"/>
      <c r="QIV4" s="657"/>
      <c r="QIW4" s="657"/>
      <c r="QIX4" s="657"/>
      <c r="QIY4" s="657"/>
      <c r="QIZ4" s="657"/>
      <c r="QJA4" s="657"/>
      <c r="QJB4" s="657"/>
      <c r="QJC4" s="657"/>
      <c r="QJD4" s="657"/>
      <c r="QJE4" s="657"/>
      <c r="QJF4" s="657"/>
      <c r="QJG4" s="657"/>
      <c r="QJH4" s="657"/>
      <c r="QJI4" s="657"/>
      <c r="QJJ4" s="657"/>
      <c r="QJK4" s="657"/>
      <c r="QJL4" s="657"/>
      <c r="QJM4" s="657"/>
      <c r="QJN4" s="657"/>
      <c r="QJO4" s="657"/>
      <c r="QJP4" s="657"/>
      <c r="QJQ4" s="657"/>
      <c r="QJR4" s="657"/>
      <c r="QJS4" s="657"/>
      <c r="QJT4" s="657"/>
      <c r="QJU4" s="657"/>
      <c r="QJV4" s="657"/>
      <c r="QJW4" s="657"/>
      <c r="QJX4" s="657"/>
      <c r="QJY4" s="657"/>
      <c r="QJZ4" s="657"/>
      <c r="QKA4" s="657"/>
      <c r="QKB4" s="657"/>
      <c r="QKC4" s="657"/>
      <c r="QKD4" s="657"/>
      <c r="QKE4" s="657"/>
      <c r="QKF4" s="657"/>
      <c r="QKG4" s="657"/>
      <c r="QKH4" s="657"/>
      <c r="QKI4" s="657"/>
      <c r="QKJ4" s="657"/>
      <c r="QKK4" s="657"/>
      <c r="QKL4" s="657"/>
      <c r="QKM4" s="657"/>
      <c r="QKN4" s="657"/>
      <c r="QKO4" s="657"/>
      <c r="QKP4" s="657"/>
      <c r="QKQ4" s="657"/>
      <c r="QKR4" s="657"/>
      <c r="QKS4" s="657"/>
      <c r="QKT4" s="657"/>
      <c r="QKU4" s="657"/>
      <c r="QKV4" s="657"/>
      <c r="QKW4" s="657"/>
      <c r="QKX4" s="657"/>
      <c r="QKY4" s="657"/>
      <c r="QKZ4" s="657"/>
      <c r="QLA4" s="657"/>
      <c r="QLB4" s="657"/>
      <c r="QLC4" s="657"/>
      <c r="QLD4" s="657"/>
      <c r="QLE4" s="657"/>
      <c r="QLF4" s="657"/>
      <c r="QLG4" s="657"/>
      <c r="QLH4" s="657"/>
      <c r="QLI4" s="657"/>
      <c r="QLJ4" s="657"/>
      <c r="QLK4" s="657"/>
      <c r="QLL4" s="657"/>
      <c r="QLM4" s="657"/>
      <c r="QLN4" s="657"/>
      <c r="QLO4" s="657"/>
      <c r="QLP4" s="657"/>
      <c r="QLQ4" s="657"/>
      <c r="QLR4" s="657"/>
      <c r="QLS4" s="657"/>
      <c r="QLT4" s="657"/>
      <c r="QLU4" s="657"/>
      <c r="QLV4" s="657"/>
      <c r="QLW4" s="657"/>
      <c r="QLX4" s="657"/>
      <c r="QLY4" s="657"/>
      <c r="QLZ4" s="657"/>
      <c r="QMA4" s="657"/>
      <c r="QMB4" s="657"/>
      <c r="QMC4" s="657"/>
      <c r="QMD4" s="657"/>
      <c r="QME4" s="657"/>
      <c r="QMF4" s="657"/>
      <c r="QMG4" s="657"/>
      <c r="QMH4" s="657"/>
      <c r="QMI4" s="657"/>
      <c r="QMJ4" s="657"/>
      <c r="QMK4" s="657"/>
      <c r="QML4" s="657"/>
      <c r="QMM4" s="657"/>
      <c r="QMN4" s="657"/>
      <c r="QMO4" s="657"/>
      <c r="QMP4" s="657"/>
      <c r="QMQ4" s="657"/>
      <c r="QMR4" s="657"/>
      <c r="QMS4" s="657"/>
      <c r="QMT4" s="657"/>
      <c r="QMU4" s="657"/>
      <c r="QMV4" s="657"/>
      <c r="QMW4" s="657"/>
      <c r="QMX4" s="657"/>
      <c r="QMY4" s="657"/>
      <c r="QMZ4" s="657"/>
      <c r="QNA4" s="657"/>
      <c r="QNB4" s="657"/>
      <c r="QNC4" s="657"/>
      <c r="QND4" s="657"/>
      <c r="QNE4" s="657"/>
      <c r="QNF4" s="657"/>
      <c r="QNG4" s="657"/>
      <c r="QNH4" s="657"/>
      <c r="QNI4" s="657"/>
      <c r="QNJ4" s="657"/>
      <c r="QNK4" s="657"/>
      <c r="QNL4" s="657"/>
      <c r="QNM4" s="657"/>
      <c r="QNN4" s="657"/>
      <c r="QNO4" s="657"/>
      <c r="QNP4" s="657"/>
      <c r="QNQ4" s="657"/>
      <c r="QNR4" s="657"/>
      <c r="QNS4" s="657"/>
      <c r="QNT4" s="657"/>
      <c r="QNU4" s="657"/>
      <c r="QNV4" s="657"/>
      <c r="QNW4" s="657"/>
      <c r="QNX4" s="657"/>
      <c r="QNY4" s="657"/>
      <c r="QNZ4" s="657"/>
      <c r="QOA4" s="657"/>
      <c r="QOB4" s="657"/>
      <c r="QOC4" s="657"/>
      <c r="QOD4" s="657"/>
      <c r="QOE4" s="657"/>
      <c r="QOF4" s="657"/>
      <c r="QOG4" s="657"/>
      <c r="QOH4" s="657"/>
      <c r="QOI4" s="657"/>
      <c r="QOJ4" s="657"/>
      <c r="QOK4" s="657"/>
      <c r="QOL4" s="657"/>
      <c r="QOM4" s="657"/>
      <c r="QON4" s="657"/>
      <c r="QOO4" s="657"/>
      <c r="QOP4" s="657"/>
      <c r="QOQ4" s="657"/>
      <c r="QOR4" s="657"/>
      <c r="QOS4" s="657"/>
      <c r="QOT4" s="657"/>
      <c r="QOU4" s="657"/>
      <c r="QOV4" s="657"/>
      <c r="QOW4" s="657"/>
      <c r="QOX4" s="657"/>
      <c r="QOY4" s="657"/>
      <c r="QOZ4" s="657"/>
      <c r="QPA4" s="657"/>
      <c r="QPB4" s="657"/>
      <c r="QPC4" s="657"/>
      <c r="QPD4" s="657"/>
      <c r="QPE4" s="657"/>
      <c r="QPF4" s="657"/>
      <c r="QPG4" s="657"/>
      <c r="QPH4" s="657"/>
      <c r="QPI4" s="657"/>
      <c r="QPJ4" s="657"/>
      <c r="QPK4" s="657"/>
      <c r="QPL4" s="657"/>
      <c r="QPM4" s="657"/>
      <c r="QPN4" s="657"/>
      <c r="QPO4" s="657"/>
      <c r="QPP4" s="657"/>
      <c r="QPQ4" s="657"/>
      <c r="QPR4" s="657"/>
      <c r="QPS4" s="657"/>
      <c r="QPT4" s="657"/>
      <c r="QPU4" s="657"/>
      <c r="QPV4" s="657"/>
      <c r="QPW4" s="657"/>
      <c r="QPX4" s="657"/>
      <c r="QPY4" s="657"/>
      <c r="QPZ4" s="657"/>
      <c r="QQA4" s="657"/>
      <c r="QQB4" s="657"/>
      <c r="QQC4" s="657"/>
      <c r="QQD4" s="657"/>
      <c r="QQE4" s="657"/>
      <c r="QQF4" s="657"/>
      <c r="QQG4" s="657"/>
      <c r="QQH4" s="657"/>
      <c r="QQI4" s="657"/>
      <c r="QQJ4" s="657"/>
      <c r="QQK4" s="657"/>
      <c r="QQL4" s="657"/>
      <c r="QQM4" s="657"/>
      <c r="QQN4" s="657"/>
      <c r="QQO4" s="657"/>
      <c r="QQP4" s="657"/>
      <c r="QQQ4" s="657"/>
      <c r="QQR4" s="657"/>
      <c r="QQS4" s="657"/>
      <c r="QQT4" s="657"/>
      <c r="QQU4" s="657"/>
      <c r="QQV4" s="657"/>
      <c r="QQW4" s="657"/>
      <c r="QQX4" s="657"/>
      <c r="QQY4" s="657"/>
      <c r="QQZ4" s="657"/>
      <c r="QRA4" s="657"/>
      <c r="QRB4" s="657"/>
      <c r="QRC4" s="657"/>
      <c r="QRD4" s="657"/>
      <c r="QRE4" s="657"/>
      <c r="QRF4" s="657"/>
      <c r="QRG4" s="657"/>
      <c r="QRH4" s="657"/>
      <c r="QRI4" s="657"/>
      <c r="QRJ4" s="657"/>
      <c r="QRK4" s="657"/>
      <c r="QRL4" s="657"/>
      <c r="QRM4" s="657"/>
      <c r="QRN4" s="657"/>
      <c r="QRO4" s="657"/>
      <c r="QRP4" s="657"/>
      <c r="QRQ4" s="657"/>
      <c r="QRR4" s="657"/>
      <c r="QRS4" s="657"/>
      <c r="QRT4" s="657"/>
      <c r="QRU4" s="657"/>
      <c r="QRV4" s="657"/>
      <c r="QRW4" s="657"/>
      <c r="QRX4" s="657"/>
      <c r="QRY4" s="657"/>
      <c r="QRZ4" s="657"/>
      <c r="QSA4" s="657"/>
      <c r="QSB4" s="657"/>
      <c r="QSC4" s="657"/>
      <c r="QSD4" s="657"/>
      <c r="QSE4" s="657"/>
      <c r="QSF4" s="657"/>
      <c r="QSG4" s="657"/>
      <c r="QSH4" s="657"/>
      <c r="QSI4" s="657"/>
      <c r="QSJ4" s="657"/>
      <c r="QSK4" s="657"/>
      <c r="QSL4" s="657"/>
      <c r="QSM4" s="657"/>
      <c r="QSN4" s="657"/>
      <c r="QSO4" s="657"/>
      <c r="QSP4" s="657"/>
      <c r="QSQ4" s="657"/>
      <c r="QSR4" s="657"/>
      <c r="QSS4" s="657"/>
      <c r="QST4" s="657"/>
      <c r="QSU4" s="657"/>
      <c r="QSV4" s="657"/>
      <c r="QSW4" s="657"/>
      <c r="QSX4" s="657"/>
      <c r="QSY4" s="657"/>
      <c r="QSZ4" s="657"/>
      <c r="QTA4" s="657"/>
      <c r="QTB4" s="657"/>
      <c r="QTC4" s="657"/>
      <c r="QTD4" s="657"/>
      <c r="QTE4" s="657"/>
      <c r="QTF4" s="657"/>
      <c r="QTG4" s="657"/>
      <c r="QTH4" s="657"/>
      <c r="QTI4" s="657"/>
      <c r="QTJ4" s="657"/>
      <c r="QTK4" s="657"/>
      <c r="QTL4" s="657"/>
      <c r="QTM4" s="657"/>
      <c r="QTN4" s="657"/>
      <c r="QTO4" s="657"/>
      <c r="QTP4" s="657"/>
      <c r="QTQ4" s="657"/>
      <c r="QTR4" s="657"/>
      <c r="QTS4" s="657"/>
      <c r="QTT4" s="657"/>
      <c r="QTU4" s="657"/>
      <c r="QTV4" s="657"/>
      <c r="QTW4" s="657"/>
      <c r="QTX4" s="657"/>
      <c r="QTY4" s="657"/>
      <c r="QTZ4" s="657"/>
      <c r="QUA4" s="657"/>
      <c r="QUB4" s="657"/>
      <c r="QUC4" s="657"/>
      <c r="QUD4" s="657"/>
      <c r="QUE4" s="657"/>
      <c r="QUF4" s="657"/>
      <c r="QUG4" s="657"/>
      <c r="QUH4" s="657"/>
      <c r="QUI4" s="657"/>
      <c r="QUJ4" s="657"/>
      <c r="QUK4" s="657"/>
      <c r="QUL4" s="657"/>
      <c r="QUM4" s="657"/>
      <c r="QUN4" s="657"/>
      <c r="QUO4" s="657"/>
      <c r="QUP4" s="657"/>
      <c r="QUQ4" s="657"/>
      <c r="QUR4" s="657"/>
      <c r="QUS4" s="657"/>
      <c r="QUT4" s="657"/>
      <c r="QUU4" s="657"/>
      <c r="QUV4" s="657"/>
      <c r="QUW4" s="657"/>
      <c r="QUX4" s="657"/>
      <c r="QUY4" s="657"/>
      <c r="QUZ4" s="657"/>
      <c r="QVA4" s="657"/>
      <c r="QVB4" s="657"/>
      <c r="QVC4" s="657"/>
      <c r="QVD4" s="657"/>
      <c r="QVE4" s="657"/>
      <c r="QVF4" s="657"/>
      <c r="QVG4" s="657"/>
      <c r="QVH4" s="657"/>
      <c r="QVI4" s="657"/>
      <c r="QVJ4" s="657"/>
      <c r="QVK4" s="657"/>
      <c r="QVL4" s="657"/>
      <c r="QVM4" s="657"/>
      <c r="QVN4" s="657"/>
      <c r="QVO4" s="657"/>
      <c r="QVP4" s="657"/>
      <c r="QVQ4" s="657"/>
      <c r="QVR4" s="657"/>
      <c r="QVS4" s="657"/>
      <c r="QVT4" s="657"/>
      <c r="QVU4" s="657"/>
      <c r="QVV4" s="657"/>
      <c r="QVW4" s="657"/>
      <c r="QVX4" s="657"/>
      <c r="QVY4" s="657"/>
      <c r="QVZ4" s="657"/>
      <c r="QWA4" s="657"/>
      <c r="QWB4" s="657"/>
      <c r="QWC4" s="657"/>
      <c r="QWD4" s="657"/>
      <c r="QWE4" s="657"/>
      <c r="QWF4" s="657"/>
      <c r="QWG4" s="657"/>
      <c r="QWH4" s="657"/>
      <c r="QWI4" s="657"/>
      <c r="QWJ4" s="657"/>
      <c r="QWK4" s="657"/>
      <c r="QWL4" s="657"/>
      <c r="QWM4" s="657"/>
      <c r="QWN4" s="657"/>
      <c r="QWO4" s="657"/>
      <c r="QWP4" s="657"/>
      <c r="QWQ4" s="657"/>
      <c r="QWR4" s="657"/>
      <c r="QWS4" s="657"/>
      <c r="QWT4" s="657"/>
      <c r="QWU4" s="657"/>
      <c r="QWV4" s="657"/>
      <c r="QWW4" s="657"/>
      <c r="QWX4" s="657"/>
      <c r="QWY4" s="657"/>
      <c r="QWZ4" s="657"/>
      <c r="QXA4" s="657"/>
      <c r="QXB4" s="657"/>
      <c r="QXC4" s="657"/>
      <c r="QXD4" s="657"/>
      <c r="QXE4" s="657"/>
      <c r="QXF4" s="657"/>
      <c r="QXG4" s="657"/>
      <c r="QXH4" s="657"/>
      <c r="QXI4" s="657"/>
      <c r="QXJ4" s="657"/>
      <c r="QXK4" s="657"/>
      <c r="QXL4" s="657"/>
      <c r="QXM4" s="657"/>
      <c r="QXN4" s="657"/>
      <c r="QXO4" s="657"/>
      <c r="QXP4" s="657"/>
      <c r="QXQ4" s="657"/>
      <c r="QXR4" s="657"/>
      <c r="QXS4" s="657"/>
      <c r="QXT4" s="657"/>
      <c r="QXU4" s="657"/>
      <c r="QXV4" s="657"/>
      <c r="QXW4" s="657"/>
      <c r="QXX4" s="657"/>
      <c r="QXY4" s="657"/>
      <c r="QXZ4" s="657"/>
      <c r="QYA4" s="657"/>
      <c r="QYB4" s="657"/>
      <c r="QYC4" s="657"/>
      <c r="QYD4" s="657"/>
      <c r="QYE4" s="657"/>
      <c r="QYF4" s="657"/>
      <c r="QYG4" s="657"/>
      <c r="QYH4" s="657"/>
      <c r="QYI4" s="657"/>
      <c r="QYJ4" s="657"/>
      <c r="QYK4" s="657"/>
      <c r="QYL4" s="657"/>
      <c r="QYM4" s="657"/>
      <c r="QYN4" s="657"/>
      <c r="QYO4" s="657"/>
      <c r="QYP4" s="657"/>
      <c r="QYQ4" s="657"/>
      <c r="QYR4" s="657"/>
      <c r="QYS4" s="657"/>
      <c r="QYT4" s="657"/>
      <c r="QYU4" s="657"/>
      <c r="QYV4" s="657"/>
      <c r="QYW4" s="657"/>
      <c r="QYX4" s="657"/>
      <c r="QYY4" s="657"/>
      <c r="QYZ4" s="657"/>
      <c r="QZA4" s="657"/>
      <c r="QZB4" s="657"/>
      <c r="QZC4" s="657"/>
      <c r="QZD4" s="657"/>
      <c r="QZE4" s="657"/>
      <c r="QZF4" s="657"/>
      <c r="QZG4" s="657"/>
      <c r="QZH4" s="657"/>
      <c r="QZI4" s="657"/>
      <c r="QZJ4" s="657"/>
      <c r="QZK4" s="657"/>
      <c r="QZL4" s="657"/>
      <c r="QZM4" s="657"/>
      <c r="QZN4" s="657"/>
      <c r="QZO4" s="657"/>
      <c r="QZP4" s="657"/>
      <c r="QZQ4" s="657"/>
      <c r="QZR4" s="657"/>
      <c r="QZS4" s="657"/>
      <c r="QZT4" s="657"/>
      <c r="QZU4" s="657"/>
      <c r="QZV4" s="657"/>
      <c r="QZW4" s="657"/>
      <c r="QZX4" s="657"/>
      <c r="QZY4" s="657"/>
      <c r="QZZ4" s="657"/>
      <c r="RAA4" s="657"/>
      <c r="RAB4" s="657"/>
      <c r="RAC4" s="657"/>
      <c r="RAD4" s="657"/>
      <c r="RAE4" s="657"/>
      <c r="RAF4" s="657"/>
      <c r="RAG4" s="657"/>
      <c r="RAH4" s="657"/>
      <c r="RAI4" s="657"/>
      <c r="RAJ4" s="657"/>
      <c r="RAK4" s="657"/>
      <c r="RAL4" s="657"/>
      <c r="RAM4" s="657"/>
      <c r="RAN4" s="657"/>
      <c r="RAO4" s="657"/>
      <c r="RAP4" s="657"/>
      <c r="RAQ4" s="657"/>
      <c r="RAR4" s="657"/>
      <c r="RAS4" s="657"/>
      <c r="RAT4" s="657"/>
      <c r="RAU4" s="657"/>
      <c r="RAV4" s="657"/>
      <c r="RAW4" s="657"/>
      <c r="RAX4" s="657"/>
      <c r="RAY4" s="657"/>
      <c r="RAZ4" s="657"/>
      <c r="RBA4" s="657"/>
      <c r="RBB4" s="657"/>
      <c r="RBC4" s="657"/>
      <c r="RBD4" s="657"/>
      <c r="RBE4" s="657"/>
      <c r="RBF4" s="657"/>
      <c r="RBG4" s="657"/>
      <c r="RBH4" s="657"/>
      <c r="RBI4" s="657"/>
      <c r="RBJ4" s="657"/>
      <c r="RBK4" s="657"/>
      <c r="RBL4" s="657"/>
      <c r="RBM4" s="657"/>
      <c r="RBN4" s="657"/>
      <c r="RBO4" s="657"/>
      <c r="RBP4" s="657"/>
      <c r="RBQ4" s="657"/>
      <c r="RBR4" s="657"/>
      <c r="RBS4" s="657"/>
      <c r="RBT4" s="657"/>
      <c r="RBU4" s="657"/>
      <c r="RBV4" s="657"/>
      <c r="RBW4" s="657"/>
      <c r="RBX4" s="657"/>
      <c r="RBY4" s="657"/>
      <c r="RBZ4" s="657"/>
      <c r="RCA4" s="657"/>
      <c r="RCB4" s="657"/>
      <c r="RCC4" s="657"/>
      <c r="RCD4" s="657"/>
      <c r="RCE4" s="657"/>
      <c r="RCF4" s="657"/>
      <c r="RCG4" s="657"/>
      <c r="RCH4" s="657"/>
      <c r="RCI4" s="657"/>
      <c r="RCJ4" s="657"/>
      <c r="RCK4" s="657"/>
      <c r="RCL4" s="657"/>
      <c r="RCM4" s="657"/>
      <c r="RCN4" s="657"/>
      <c r="RCO4" s="657"/>
      <c r="RCP4" s="657"/>
      <c r="RCQ4" s="657"/>
      <c r="RCR4" s="657"/>
      <c r="RCS4" s="657"/>
      <c r="RCT4" s="657"/>
      <c r="RCU4" s="657"/>
      <c r="RCV4" s="657"/>
      <c r="RCW4" s="657"/>
      <c r="RCX4" s="657"/>
      <c r="RCY4" s="657"/>
      <c r="RCZ4" s="657"/>
      <c r="RDA4" s="657"/>
      <c r="RDB4" s="657"/>
      <c r="RDC4" s="657"/>
      <c r="RDD4" s="657"/>
      <c r="RDE4" s="657"/>
      <c r="RDF4" s="657"/>
      <c r="RDG4" s="657"/>
      <c r="RDH4" s="657"/>
      <c r="RDI4" s="657"/>
      <c r="RDJ4" s="657"/>
      <c r="RDK4" s="657"/>
      <c r="RDL4" s="657"/>
      <c r="RDM4" s="657"/>
      <c r="RDN4" s="657"/>
      <c r="RDO4" s="657"/>
      <c r="RDP4" s="657"/>
      <c r="RDQ4" s="657"/>
      <c r="RDR4" s="657"/>
      <c r="RDS4" s="657"/>
      <c r="RDT4" s="657"/>
      <c r="RDU4" s="657"/>
      <c r="RDV4" s="657"/>
      <c r="RDW4" s="657"/>
      <c r="RDX4" s="657"/>
      <c r="RDY4" s="657"/>
      <c r="RDZ4" s="657"/>
      <c r="REA4" s="657"/>
      <c r="REB4" s="657"/>
      <c r="REC4" s="657"/>
      <c r="RED4" s="657"/>
      <c r="REE4" s="657"/>
      <c r="REF4" s="657"/>
      <c r="REG4" s="657"/>
      <c r="REH4" s="657"/>
      <c r="REI4" s="657"/>
      <c r="REJ4" s="657"/>
      <c r="REK4" s="657"/>
      <c r="REL4" s="657"/>
      <c r="REM4" s="657"/>
      <c r="REN4" s="657"/>
      <c r="REO4" s="657"/>
      <c r="REP4" s="657"/>
      <c r="REQ4" s="657"/>
      <c r="RER4" s="657"/>
      <c r="RES4" s="657"/>
      <c r="RET4" s="657"/>
      <c r="REU4" s="657"/>
      <c r="REV4" s="657"/>
      <c r="REW4" s="657"/>
      <c r="REX4" s="657"/>
      <c r="REY4" s="657"/>
      <c r="REZ4" s="657"/>
      <c r="RFA4" s="657"/>
      <c r="RFB4" s="657"/>
      <c r="RFC4" s="657"/>
      <c r="RFD4" s="657"/>
      <c r="RFE4" s="657"/>
      <c r="RFF4" s="657"/>
      <c r="RFG4" s="657"/>
      <c r="RFH4" s="657"/>
      <c r="RFI4" s="657"/>
      <c r="RFJ4" s="657"/>
      <c r="RFK4" s="657"/>
      <c r="RFL4" s="657"/>
      <c r="RFM4" s="657"/>
      <c r="RFN4" s="657"/>
      <c r="RFO4" s="657"/>
      <c r="RFP4" s="657"/>
      <c r="RFQ4" s="657"/>
      <c r="RFR4" s="657"/>
      <c r="RFS4" s="657"/>
      <c r="RFT4" s="657"/>
      <c r="RFU4" s="657"/>
      <c r="RFV4" s="657"/>
      <c r="RFW4" s="657"/>
      <c r="RFX4" s="657"/>
      <c r="RFY4" s="657"/>
      <c r="RFZ4" s="657"/>
      <c r="RGA4" s="657"/>
      <c r="RGB4" s="657"/>
      <c r="RGC4" s="657"/>
      <c r="RGD4" s="657"/>
      <c r="RGE4" s="657"/>
      <c r="RGF4" s="657"/>
      <c r="RGG4" s="657"/>
      <c r="RGH4" s="657"/>
      <c r="RGI4" s="657"/>
      <c r="RGJ4" s="657"/>
      <c r="RGK4" s="657"/>
      <c r="RGL4" s="657"/>
      <c r="RGM4" s="657"/>
      <c r="RGN4" s="657"/>
      <c r="RGO4" s="657"/>
      <c r="RGP4" s="657"/>
      <c r="RGQ4" s="657"/>
      <c r="RGR4" s="657"/>
      <c r="RGS4" s="657"/>
      <c r="RGT4" s="657"/>
      <c r="RGU4" s="657"/>
      <c r="RGV4" s="657"/>
      <c r="RGW4" s="657"/>
      <c r="RGX4" s="657"/>
      <c r="RGY4" s="657"/>
      <c r="RGZ4" s="657"/>
      <c r="RHA4" s="657"/>
      <c r="RHB4" s="657"/>
      <c r="RHC4" s="657"/>
      <c r="RHD4" s="657"/>
      <c r="RHE4" s="657"/>
      <c r="RHF4" s="657"/>
      <c r="RHG4" s="657"/>
      <c r="RHH4" s="657"/>
      <c r="RHI4" s="657"/>
      <c r="RHJ4" s="657"/>
      <c r="RHK4" s="657"/>
      <c r="RHL4" s="657"/>
      <c r="RHM4" s="657"/>
      <c r="RHN4" s="657"/>
      <c r="RHO4" s="657"/>
      <c r="RHP4" s="657"/>
      <c r="RHQ4" s="657"/>
      <c r="RHR4" s="657"/>
      <c r="RHS4" s="657"/>
      <c r="RHT4" s="657"/>
      <c r="RHU4" s="657"/>
      <c r="RHV4" s="657"/>
      <c r="RHW4" s="657"/>
      <c r="RHX4" s="657"/>
      <c r="RHY4" s="657"/>
      <c r="RHZ4" s="657"/>
      <c r="RIA4" s="657"/>
      <c r="RIB4" s="657"/>
      <c r="RIC4" s="657"/>
      <c r="RID4" s="657"/>
      <c r="RIE4" s="657"/>
      <c r="RIF4" s="657"/>
      <c r="RIG4" s="657"/>
      <c r="RIH4" s="657"/>
      <c r="RII4" s="657"/>
      <c r="RIJ4" s="657"/>
      <c r="RIK4" s="657"/>
      <c r="RIL4" s="657"/>
      <c r="RIM4" s="657"/>
      <c r="RIN4" s="657"/>
      <c r="RIO4" s="657"/>
      <c r="RIP4" s="657"/>
      <c r="RIQ4" s="657"/>
      <c r="RIR4" s="657"/>
      <c r="RIS4" s="657"/>
      <c r="RIT4" s="657"/>
      <c r="RIU4" s="657"/>
      <c r="RIV4" s="657"/>
      <c r="RIW4" s="657"/>
      <c r="RIX4" s="657"/>
      <c r="RIY4" s="657"/>
      <c r="RIZ4" s="657"/>
      <c r="RJA4" s="657"/>
      <c r="RJB4" s="657"/>
      <c r="RJC4" s="657"/>
      <c r="RJD4" s="657"/>
      <c r="RJE4" s="657"/>
      <c r="RJF4" s="657"/>
      <c r="RJG4" s="657"/>
      <c r="RJH4" s="657"/>
      <c r="RJI4" s="657"/>
      <c r="RJJ4" s="657"/>
      <c r="RJK4" s="657"/>
      <c r="RJL4" s="657"/>
      <c r="RJM4" s="657"/>
      <c r="RJN4" s="657"/>
      <c r="RJO4" s="657"/>
      <c r="RJP4" s="657"/>
      <c r="RJQ4" s="657"/>
      <c r="RJR4" s="657"/>
      <c r="RJS4" s="657"/>
      <c r="RJT4" s="657"/>
      <c r="RJU4" s="657"/>
      <c r="RJV4" s="657"/>
      <c r="RJW4" s="657"/>
      <c r="RJX4" s="657"/>
      <c r="RJY4" s="657"/>
      <c r="RJZ4" s="657"/>
      <c r="RKA4" s="657"/>
      <c r="RKB4" s="657"/>
      <c r="RKC4" s="657"/>
      <c r="RKD4" s="657"/>
      <c r="RKE4" s="657"/>
      <c r="RKF4" s="657"/>
      <c r="RKG4" s="657"/>
      <c r="RKH4" s="657"/>
      <c r="RKI4" s="657"/>
      <c r="RKJ4" s="657"/>
      <c r="RKK4" s="657"/>
      <c r="RKL4" s="657"/>
      <c r="RKM4" s="657"/>
      <c r="RKN4" s="657"/>
      <c r="RKO4" s="657"/>
      <c r="RKP4" s="657"/>
      <c r="RKQ4" s="657"/>
      <c r="RKR4" s="657"/>
      <c r="RKS4" s="657"/>
      <c r="RKT4" s="657"/>
      <c r="RKU4" s="657"/>
      <c r="RKV4" s="657"/>
      <c r="RKW4" s="657"/>
      <c r="RKX4" s="657"/>
      <c r="RKY4" s="657"/>
      <c r="RKZ4" s="657"/>
      <c r="RLA4" s="657"/>
      <c r="RLB4" s="657"/>
      <c r="RLC4" s="657"/>
      <c r="RLD4" s="657"/>
      <c r="RLE4" s="657"/>
      <c r="RLF4" s="657"/>
      <c r="RLG4" s="657"/>
      <c r="RLH4" s="657"/>
      <c r="RLI4" s="657"/>
      <c r="RLJ4" s="657"/>
      <c r="RLK4" s="657"/>
      <c r="RLL4" s="657"/>
      <c r="RLM4" s="657"/>
      <c r="RLN4" s="657"/>
      <c r="RLO4" s="657"/>
      <c r="RLP4" s="657"/>
      <c r="RLQ4" s="657"/>
      <c r="RLR4" s="657"/>
      <c r="RLS4" s="657"/>
      <c r="RLT4" s="657"/>
      <c r="RLU4" s="657"/>
      <c r="RLV4" s="657"/>
      <c r="RLW4" s="657"/>
      <c r="RLX4" s="657"/>
      <c r="RLY4" s="657"/>
      <c r="RLZ4" s="657"/>
      <c r="RMA4" s="657"/>
      <c r="RMB4" s="657"/>
      <c r="RMC4" s="657"/>
      <c r="RMD4" s="657"/>
      <c r="RME4" s="657"/>
      <c r="RMF4" s="657"/>
      <c r="RMG4" s="657"/>
      <c r="RMH4" s="657"/>
      <c r="RMI4" s="657"/>
      <c r="RMJ4" s="657"/>
      <c r="RMK4" s="657"/>
      <c r="RML4" s="657"/>
      <c r="RMM4" s="657"/>
      <c r="RMN4" s="657"/>
      <c r="RMO4" s="657"/>
      <c r="RMP4" s="657"/>
      <c r="RMQ4" s="657"/>
      <c r="RMR4" s="657"/>
      <c r="RMS4" s="657"/>
      <c r="RMT4" s="657"/>
      <c r="RMU4" s="657"/>
      <c r="RMV4" s="657"/>
      <c r="RMW4" s="657"/>
      <c r="RMX4" s="657"/>
      <c r="RMY4" s="657"/>
      <c r="RMZ4" s="657"/>
      <c r="RNA4" s="657"/>
      <c r="RNB4" s="657"/>
      <c r="RNC4" s="657"/>
      <c r="RND4" s="657"/>
      <c r="RNE4" s="657"/>
      <c r="RNF4" s="657"/>
      <c r="RNG4" s="657"/>
      <c r="RNH4" s="657"/>
      <c r="RNI4" s="657"/>
      <c r="RNJ4" s="657"/>
      <c r="RNK4" s="657"/>
      <c r="RNL4" s="657"/>
      <c r="RNM4" s="657"/>
      <c r="RNN4" s="657"/>
      <c r="RNO4" s="657"/>
      <c r="RNP4" s="657"/>
      <c r="RNQ4" s="657"/>
      <c r="RNR4" s="657"/>
      <c r="RNS4" s="657"/>
      <c r="RNT4" s="657"/>
      <c r="RNU4" s="657"/>
      <c r="RNV4" s="657"/>
      <c r="RNW4" s="657"/>
      <c r="RNX4" s="657"/>
      <c r="RNY4" s="657"/>
      <c r="RNZ4" s="657"/>
      <c r="ROA4" s="657"/>
      <c r="ROB4" s="657"/>
      <c r="ROC4" s="657"/>
      <c r="ROD4" s="657"/>
      <c r="ROE4" s="657"/>
      <c r="ROF4" s="657"/>
      <c r="ROG4" s="657"/>
      <c r="ROH4" s="657"/>
      <c r="ROI4" s="657"/>
      <c r="ROJ4" s="657"/>
      <c r="ROK4" s="657"/>
      <c r="ROL4" s="657"/>
      <c r="ROM4" s="657"/>
      <c r="RON4" s="657"/>
      <c r="ROO4" s="657"/>
      <c r="ROP4" s="657"/>
      <c r="ROQ4" s="657"/>
      <c r="ROR4" s="657"/>
      <c r="ROS4" s="657"/>
      <c r="ROT4" s="657"/>
      <c r="ROU4" s="657"/>
      <c r="ROV4" s="657"/>
      <c r="ROW4" s="657"/>
      <c r="ROX4" s="657"/>
      <c r="ROY4" s="657"/>
      <c r="ROZ4" s="657"/>
      <c r="RPA4" s="657"/>
      <c r="RPB4" s="657"/>
      <c r="RPC4" s="657"/>
      <c r="RPD4" s="657"/>
      <c r="RPE4" s="657"/>
      <c r="RPF4" s="657"/>
      <c r="RPG4" s="657"/>
      <c r="RPH4" s="657"/>
      <c r="RPI4" s="657"/>
      <c r="RPJ4" s="657"/>
      <c r="RPK4" s="657"/>
      <c r="RPL4" s="657"/>
      <c r="RPM4" s="657"/>
      <c r="RPN4" s="657"/>
      <c r="RPO4" s="657"/>
      <c r="RPP4" s="657"/>
      <c r="RPQ4" s="657"/>
      <c r="RPR4" s="657"/>
      <c r="RPS4" s="657"/>
      <c r="RPT4" s="657"/>
      <c r="RPU4" s="657"/>
      <c r="RPV4" s="657"/>
      <c r="RPW4" s="657"/>
      <c r="RPX4" s="657"/>
      <c r="RPY4" s="657"/>
      <c r="RPZ4" s="657"/>
      <c r="RQA4" s="657"/>
      <c r="RQB4" s="657"/>
      <c r="RQC4" s="657"/>
      <c r="RQD4" s="657"/>
      <c r="RQE4" s="657"/>
      <c r="RQF4" s="657"/>
      <c r="RQG4" s="657"/>
      <c r="RQH4" s="657"/>
      <c r="RQI4" s="657"/>
      <c r="RQJ4" s="657"/>
      <c r="RQK4" s="657"/>
      <c r="RQL4" s="657"/>
      <c r="RQM4" s="657"/>
      <c r="RQN4" s="657"/>
      <c r="RQO4" s="657"/>
      <c r="RQP4" s="657"/>
      <c r="RQQ4" s="657"/>
      <c r="RQR4" s="657"/>
      <c r="RQS4" s="657"/>
      <c r="RQT4" s="657"/>
      <c r="RQU4" s="657"/>
      <c r="RQV4" s="657"/>
      <c r="RQW4" s="657"/>
      <c r="RQX4" s="657"/>
      <c r="RQY4" s="657"/>
      <c r="RQZ4" s="657"/>
      <c r="RRA4" s="657"/>
      <c r="RRB4" s="657"/>
      <c r="RRC4" s="657"/>
      <c r="RRD4" s="657"/>
      <c r="RRE4" s="657"/>
      <c r="RRF4" s="657"/>
      <c r="RRG4" s="657"/>
      <c r="RRH4" s="657"/>
      <c r="RRI4" s="657"/>
      <c r="RRJ4" s="657"/>
      <c r="RRK4" s="657"/>
      <c r="RRL4" s="657"/>
      <c r="RRM4" s="657"/>
      <c r="RRN4" s="657"/>
      <c r="RRO4" s="657"/>
      <c r="RRP4" s="657"/>
      <c r="RRQ4" s="657"/>
      <c r="RRR4" s="657"/>
      <c r="RRS4" s="657"/>
      <c r="RRT4" s="657"/>
      <c r="RRU4" s="657"/>
      <c r="RRV4" s="657"/>
      <c r="RRW4" s="657"/>
      <c r="RRX4" s="657"/>
      <c r="RRY4" s="657"/>
      <c r="RRZ4" s="657"/>
      <c r="RSA4" s="657"/>
      <c r="RSB4" s="657"/>
      <c r="RSC4" s="657"/>
      <c r="RSD4" s="657"/>
      <c r="RSE4" s="657"/>
      <c r="RSF4" s="657"/>
      <c r="RSG4" s="657"/>
      <c r="RSH4" s="657"/>
      <c r="RSI4" s="657"/>
      <c r="RSJ4" s="657"/>
      <c r="RSK4" s="657"/>
      <c r="RSL4" s="657"/>
      <c r="RSM4" s="657"/>
      <c r="RSN4" s="657"/>
      <c r="RSO4" s="657"/>
      <c r="RSP4" s="657"/>
      <c r="RSQ4" s="657"/>
      <c r="RSR4" s="657"/>
      <c r="RSS4" s="657"/>
      <c r="RST4" s="657"/>
      <c r="RSU4" s="657"/>
      <c r="RSV4" s="657"/>
      <c r="RSW4" s="657"/>
      <c r="RSX4" s="657"/>
      <c r="RSY4" s="657"/>
      <c r="RSZ4" s="657"/>
      <c r="RTA4" s="657"/>
      <c r="RTB4" s="657"/>
      <c r="RTC4" s="657"/>
      <c r="RTD4" s="657"/>
      <c r="RTE4" s="657"/>
      <c r="RTF4" s="657"/>
      <c r="RTG4" s="657"/>
      <c r="RTH4" s="657"/>
      <c r="RTI4" s="657"/>
      <c r="RTJ4" s="657"/>
      <c r="RTK4" s="657"/>
      <c r="RTL4" s="657"/>
      <c r="RTM4" s="657"/>
      <c r="RTN4" s="657"/>
      <c r="RTO4" s="657"/>
      <c r="RTP4" s="657"/>
      <c r="RTQ4" s="657"/>
      <c r="RTR4" s="657"/>
      <c r="RTS4" s="657"/>
      <c r="RTT4" s="657"/>
      <c r="RTU4" s="657"/>
      <c r="RTV4" s="657"/>
      <c r="RTW4" s="657"/>
      <c r="RTX4" s="657"/>
      <c r="RTY4" s="657"/>
      <c r="RTZ4" s="657"/>
      <c r="RUA4" s="657"/>
      <c r="RUB4" s="657"/>
      <c r="RUC4" s="657"/>
      <c r="RUD4" s="657"/>
      <c r="RUE4" s="657"/>
      <c r="RUF4" s="657"/>
      <c r="RUG4" s="657"/>
      <c r="RUH4" s="657"/>
      <c r="RUI4" s="657"/>
      <c r="RUJ4" s="657"/>
      <c r="RUK4" s="657"/>
      <c r="RUL4" s="657"/>
      <c r="RUM4" s="657"/>
      <c r="RUN4" s="657"/>
      <c r="RUO4" s="657"/>
      <c r="RUP4" s="657"/>
      <c r="RUQ4" s="657"/>
      <c r="RUR4" s="657"/>
      <c r="RUS4" s="657"/>
      <c r="RUT4" s="657"/>
      <c r="RUU4" s="657"/>
      <c r="RUV4" s="657"/>
      <c r="RUW4" s="657"/>
      <c r="RUX4" s="657"/>
      <c r="RUY4" s="657"/>
      <c r="RUZ4" s="657"/>
      <c r="RVA4" s="657"/>
      <c r="RVB4" s="657"/>
      <c r="RVC4" s="657"/>
      <c r="RVD4" s="657"/>
      <c r="RVE4" s="657"/>
      <c r="RVF4" s="657"/>
      <c r="RVG4" s="657"/>
      <c r="RVH4" s="657"/>
      <c r="RVI4" s="657"/>
      <c r="RVJ4" s="657"/>
      <c r="RVK4" s="657"/>
      <c r="RVL4" s="657"/>
      <c r="RVM4" s="657"/>
      <c r="RVN4" s="657"/>
      <c r="RVO4" s="657"/>
      <c r="RVP4" s="657"/>
      <c r="RVQ4" s="657"/>
      <c r="RVR4" s="657"/>
      <c r="RVS4" s="657"/>
      <c r="RVT4" s="657"/>
      <c r="RVU4" s="657"/>
      <c r="RVV4" s="657"/>
      <c r="RVW4" s="657"/>
      <c r="RVX4" s="657"/>
      <c r="RVY4" s="657"/>
      <c r="RVZ4" s="657"/>
      <c r="RWA4" s="657"/>
      <c r="RWB4" s="657"/>
      <c r="RWC4" s="657"/>
      <c r="RWD4" s="657"/>
      <c r="RWE4" s="657"/>
      <c r="RWF4" s="657"/>
      <c r="RWG4" s="657"/>
      <c r="RWH4" s="657"/>
      <c r="RWI4" s="657"/>
      <c r="RWJ4" s="657"/>
      <c r="RWK4" s="657"/>
      <c r="RWL4" s="657"/>
      <c r="RWM4" s="657"/>
      <c r="RWN4" s="657"/>
      <c r="RWO4" s="657"/>
      <c r="RWP4" s="657"/>
      <c r="RWQ4" s="657"/>
      <c r="RWR4" s="657"/>
      <c r="RWS4" s="657"/>
      <c r="RWT4" s="657"/>
      <c r="RWU4" s="657"/>
      <c r="RWV4" s="657"/>
      <c r="RWW4" s="657"/>
      <c r="RWX4" s="657"/>
      <c r="RWY4" s="657"/>
      <c r="RWZ4" s="657"/>
      <c r="RXA4" s="657"/>
      <c r="RXB4" s="657"/>
      <c r="RXC4" s="657"/>
      <c r="RXD4" s="657"/>
      <c r="RXE4" s="657"/>
      <c r="RXF4" s="657"/>
      <c r="RXG4" s="657"/>
      <c r="RXH4" s="657"/>
      <c r="RXI4" s="657"/>
      <c r="RXJ4" s="657"/>
      <c r="RXK4" s="657"/>
      <c r="RXL4" s="657"/>
      <c r="RXM4" s="657"/>
      <c r="RXN4" s="657"/>
      <c r="RXO4" s="657"/>
      <c r="RXP4" s="657"/>
      <c r="RXQ4" s="657"/>
      <c r="RXR4" s="657"/>
      <c r="RXS4" s="657"/>
      <c r="RXT4" s="657"/>
      <c r="RXU4" s="657"/>
      <c r="RXV4" s="657"/>
      <c r="RXW4" s="657"/>
      <c r="RXX4" s="657"/>
      <c r="RXY4" s="657"/>
      <c r="RXZ4" s="657"/>
      <c r="RYA4" s="657"/>
      <c r="RYB4" s="657"/>
      <c r="RYC4" s="657"/>
      <c r="RYD4" s="657"/>
      <c r="RYE4" s="657"/>
      <c r="RYF4" s="657"/>
      <c r="RYG4" s="657"/>
      <c r="RYH4" s="657"/>
      <c r="RYI4" s="657"/>
      <c r="RYJ4" s="657"/>
      <c r="RYK4" s="657"/>
      <c r="RYL4" s="657"/>
      <c r="RYM4" s="657"/>
      <c r="RYN4" s="657"/>
      <c r="RYO4" s="657"/>
      <c r="RYP4" s="657"/>
      <c r="RYQ4" s="657"/>
      <c r="RYR4" s="657"/>
      <c r="RYS4" s="657"/>
      <c r="RYT4" s="657"/>
      <c r="RYU4" s="657"/>
      <c r="RYV4" s="657"/>
      <c r="RYW4" s="657"/>
      <c r="RYX4" s="657"/>
      <c r="RYY4" s="657"/>
      <c r="RYZ4" s="657"/>
      <c r="RZA4" s="657"/>
      <c r="RZB4" s="657"/>
      <c r="RZC4" s="657"/>
      <c r="RZD4" s="657"/>
      <c r="RZE4" s="657"/>
      <c r="RZF4" s="657"/>
      <c r="RZG4" s="657"/>
      <c r="RZH4" s="657"/>
      <c r="RZI4" s="657"/>
      <c r="RZJ4" s="657"/>
      <c r="RZK4" s="657"/>
      <c r="RZL4" s="657"/>
      <c r="RZM4" s="657"/>
      <c r="RZN4" s="657"/>
      <c r="RZO4" s="657"/>
      <c r="RZP4" s="657"/>
      <c r="RZQ4" s="657"/>
      <c r="RZR4" s="657"/>
      <c r="RZS4" s="657"/>
      <c r="RZT4" s="657"/>
      <c r="RZU4" s="657"/>
      <c r="RZV4" s="657"/>
      <c r="RZW4" s="657"/>
      <c r="RZX4" s="657"/>
      <c r="RZY4" s="657"/>
      <c r="RZZ4" s="657"/>
      <c r="SAA4" s="657"/>
      <c r="SAB4" s="657"/>
      <c r="SAC4" s="657"/>
      <c r="SAD4" s="657"/>
      <c r="SAE4" s="657"/>
      <c r="SAF4" s="657"/>
      <c r="SAG4" s="657"/>
      <c r="SAH4" s="657"/>
      <c r="SAI4" s="657"/>
      <c r="SAJ4" s="657"/>
      <c r="SAK4" s="657"/>
      <c r="SAL4" s="657"/>
      <c r="SAM4" s="657"/>
      <c r="SAN4" s="657"/>
      <c r="SAO4" s="657"/>
      <c r="SAP4" s="657"/>
      <c r="SAQ4" s="657"/>
      <c r="SAR4" s="657"/>
      <c r="SAS4" s="657"/>
      <c r="SAT4" s="657"/>
      <c r="SAU4" s="657"/>
      <c r="SAV4" s="657"/>
      <c r="SAW4" s="657"/>
      <c r="SAX4" s="657"/>
      <c r="SAY4" s="657"/>
      <c r="SAZ4" s="657"/>
      <c r="SBA4" s="657"/>
      <c r="SBB4" s="657"/>
      <c r="SBC4" s="657"/>
      <c r="SBD4" s="657"/>
      <c r="SBE4" s="657"/>
      <c r="SBF4" s="657"/>
      <c r="SBG4" s="657"/>
      <c r="SBH4" s="657"/>
      <c r="SBI4" s="657"/>
      <c r="SBJ4" s="657"/>
      <c r="SBK4" s="657"/>
      <c r="SBL4" s="657"/>
      <c r="SBM4" s="657"/>
      <c r="SBN4" s="657"/>
      <c r="SBO4" s="657"/>
      <c r="SBP4" s="657"/>
      <c r="SBQ4" s="657"/>
      <c r="SBR4" s="657"/>
      <c r="SBS4" s="657"/>
      <c r="SBT4" s="657"/>
      <c r="SBU4" s="657"/>
      <c r="SBV4" s="657"/>
      <c r="SBW4" s="657"/>
      <c r="SBX4" s="657"/>
      <c r="SBY4" s="657"/>
      <c r="SBZ4" s="657"/>
      <c r="SCA4" s="657"/>
      <c r="SCB4" s="657"/>
      <c r="SCC4" s="657"/>
      <c r="SCD4" s="657"/>
      <c r="SCE4" s="657"/>
      <c r="SCF4" s="657"/>
      <c r="SCG4" s="657"/>
      <c r="SCH4" s="657"/>
      <c r="SCI4" s="657"/>
      <c r="SCJ4" s="657"/>
      <c r="SCK4" s="657"/>
      <c r="SCL4" s="657"/>
      <c r="SCM4" s="657"/>
      <c r="SCN4" s="657"/>
      <c r="SCO4" s="657"/>
      <c r="SCP4" s="657"/>
      <c r="SCQ4" s="657"/>
      <c r="SCR4" s="657"/>
      <c r="SCS4" s="657"/>
      <c r="SCT4" s="657"/>
      <c r="SCU4" s="657"/>
      <c r="SCV4" s="657"/>
      <c r="SCW4" s="657"/>
      <c r="SCX4" s="657"/>
      <c r="SCY4" s="657"/>
      <c r="SCZ4" s="657"/>
      <c r="SDA4" s="657"/>
      <c r="SDB4" s="657"/>
      <c r="SDC4" s="657"/>
      <c r="SDD4" s="657"/>
      <c r="SDE4" s="657"/>
      <c r="SDF4" s="657"/>
      <c r="SDG4" s="657"/>
      <c r="SDH4" s="657"/>
      <c r="SDI4" s="657"/>
      <c r="SDJ4" s="657"/>
      <c r="SDK4" s="657"/>
      <c r="SDL4" s="657"/>
      <c r="SDM4" s="657"/>
      <c r="SDN4" s="657"/>
      <c r="SDO4" s="657"/>
      <c r="SDP4" s="657"/>
      <c r="SDQ4" s="657"/>
      <c r="SDR4" s="657"/>
      <c r="SDS4" s="657"/>
      <c r="SDT4" s="657"/>
      <c r="SDU4" s="657"/>
      <c r="SDV4" s="657"/>
      <c r="SDW4" s="657"/>
      <c r="SDX4" s="657"/>
      <c r="SDY4" s="657"/>
      <c r="SDZ4" s="657"/>
      <c r="SEA4" s="657"/>
      <c r="SEB4" s="657"/>
      <c r="SEC4" s="657"/>
      <c r="SED4" s="657"/>
      <c r="SEE4" s="657"/>
      <c r="SEF4" s="657"/>
      <c r="SEG4" s="657"/>
      <c r="SEH4" s="657"/>
      <c r="SEI4" s="657"/>
      <c r="SEJ4" s="657"/>
      <c r="SEK4" s="657"/>
      <c r="SEL4" s="657"/>
      <c r="SEM4" s="657"/>
      <c r="SEN4" s="657"/>
      <c r="SEO4" s="657"/>
      <c r="SEP4" s="657"/>
      <c r="SEQ4" s="657"/>
      <c r="SER4" s="657"/>
      <c r="SES4" s="657"/>
      <c r="SET4" s="657"/>
      <c r="SEU4" s="657"/>
      <c r="SEV4" s="657"/>
      <c r="SEW4" s="657"/>
      <c r="SEX4" s="657"/>
      <c r="SEY4" s="657"/>
      <c r="SEZ4" s="657"/>
      <c r="SFA4" s="657"/>
      <c r="SFB4" s="657"/>
      <c r="SFC4" s="657"/>
      <c r="SFD4" s="657"/>
      <c r="SFE4" s="657"/>
      <c r="SFF4" s="657"/>
      <c r="SFG4" s="657"/>
      <c r="SFH4" s="657"/>
      <c r="SFI4" s="657"/>
      <c r="SFJ4" s="657"/>
      <c r="SFK4" s="657"/>
      <c r="SFL4" s="657"/>
      <c r="SFM4" s="657"/>
      <c r="SFN4" s="657"/>
      <c r="SFO4" s="657"/>
      <c r="SFP4" s="657"/>
      <c r="SFQ4" s="657"/>
      <c r="SFR4" s="657"/>
      <c r="SFS4" s="657"/>
      <c r="SFT4" s="657"/>
      <c r="SFU4" s="657"/>
      <c r="SFV4" s="657"/>
      <c r="SFW4" s="657"/>
      <c r="SFX4" s="657"/>
      <c r="SFY4" s="657"/>
      <c r="SFZ4" s="657"/>
      <c r="SGA4" s="657"/>
      <c r="SGB4" s="657"/>
      <c r="SGC4" s="657"/>
      <c r="SGD4" s="657"/>
      <c r="SGE4" s="657"/>
      <c r="SGF4" s="657"/>
      <c r="SGG4" s="657"/>
      <c r="SGH4" s="657"/>
      <c r="SGI4" s="657"/>
      <c r="SGJ4" s="657"/>
      <c r="SGK4" s="657"/>
      <c r="SGL4" s="657"/>
      <c r="SGM4" s="657"/>
      <c r="SGN4" s="657"/>
      <c r="SGO4" s="657"/>
      <c r="SGP4" s="657"/>
      <c r="SGQ4" s="657"/>
      <c r="SGR4" s="657"/>
      <c r="SGS4" s="657"/>
      <c r="SGT4" s="657"/>
      <c r="SGU4" s="657"/>
      <c r="SGV4" s="657"/>
      <c r="SGW4" s="657"/>
      <c r="SGX4" s="657"/>
      <c r="SGY4" s="657"/>
      <c r="SGZ4" s="657"/>
      <c r="SHA4" s="657"/>
      <c r="SHB4" s="657"/>
      <c r="SHC4" s="657"/>
      <c r="SHD4" s="657"/>
      <c r="SHE4" s="657"/>
      <c r="SHF4" s="657"/>
      <c r="SHG4" s="657"/>
      <c r="SHH4" s="657"/>
      <c r="SHI4" s="657"/>
      <c r="SHJ4" s="657"/>
      <c r="SHK4" s="657"/>
      <c r="SHL4" s="657"/>
      <c r="SHM4" s="657"/>
      <c r="SHN4" s="657"/>
      <c r="SHO4" s="657"/>
      <c r="SHP4" s="657"/>
      <c r="SHQ4" s="657"/>
      <c r="SHR4" s="657"/>
      <c r="SHS4" s="657"/>
      <c r="SHT4" s="657"/>
      <c r="SHU4" s="657"/>
      <c r="SHV4" s="657"/>
      <c r="SHW4" s="657"/>
      <c r="SHX4" s="657"/>
      <c r="SHY4" s="657"/>
      <c r="SHZ4" s="657"/>
      <c r="SIA4" s="657"/>
      <c r="SIB4" s="657"/>
      <c r="SIC4" s="657"/>
      <c r="SID4" s="657"/>
      <c r="SIE4" s="657"/>
      <c r="SIF4" s="657"/>
      <c r="SIG4" s="657"/>
      <c r="SIH4" s="657"/>
      <c r="SII4" s="657"/>
      <c r="SIJ4" s="657"/>
      <c r="SIK4" s="657"/>
      <c r="SIL4" s="657"/>
      <c r="SIM4" s="657"/>
      <c r="SIN4" s="657"/>
      <c r="SIO4" s="657"/>
      <c r="SIP4" s="657"/>
      <c r="SIQ4" s="657"/>
      <c r="SIR4" s="657"/>
      <c r="SIS4" s="657"/>
      <c r="SIT4" s="657"/>
      <c r="SIU4" s="657"/>
      <c r="SIV4" s="657"/>
      <c r="SIW4" s="657"/>
      <c r="SIX4" s="657"/>
      <c r="SIY4" s="657"/>
      <c r="SIZ4" s="657"/>
      <c r="SJA4" s="657"/>
      <c r="SJB4" s="657"/>
      <c r="SJC4" s="657"/>
      <c r="SJD4" s="657"/>
      <c r="SJE4" s="657"/>
      <c r="SJF4" s="657"/>
      <c r="SJG4" s="657"/>
      <c r="SJH4" s="657"/>
      <c r="SJI4" s="657"/>
      <c r="SJJ4" s="657"/>
      <c r="SJK4" s="657"/>
      <c r="SJL4" s="657"/>
      <c r="SJM4" s="657"/>
      <c r="SJN4" s="657"/>
      <c r="SJO4" s="657"/>
      <c r="SJP4" s="657"/>
      <c r="SJQ4" s="657"/>
      <c r="SJR4" s="657"/>
      <c r="SJS4" s="657"/>
      <c r="SJT4" s="657"/>
      <c r="SJU4" s="657"/>
      <c r="SJV4" s="657"/>
      <c r="SJW4" s="657"/>
      <c r="SJX4" s="657"/>
      <c r="SJY4" s="657"/>
      <c r="SJZ4" s="657"/>
      <c r="SKA4" s="657"/>
      <c r="SKB4" s="657"/>
      <c r="SKC4" s="657"/>
      <c r="SKD4" s="657"/>
      <c r="SKE4" s="657"/>
      <c r="SKF4" s="657"/>
      <c r="SKG4" s="657"/>
      <c r="SKH4" s="657"/>
      <c r="SKI4" s="657"/>
      <c r="SKJ4" s="657"/>
      <c r="SKK4" s="657"/>
      <c r="SKL4" s="657"/>
      <c r="SKM4" s="657"/>
      <c r="SKN4" s="657"/>
      <c r="SKO4" s="657"/>
      <c r="SKP4" s="657"/>
      <c r="SKQ4" s="657"/>
      <c r="SKR4" s="657"/>
      <c r="SKS4" s="657"/>
      <c r="SKT4" s="657"/>
      <c r="SKU4" s="657"/>
      <c r="SKV4" s="657"/>
      <c r="SKW4" s="657"/>
      <c r="SKX4" s="657"/>
      <c r="SKY4" s="657"/>
      <c r="SKZ4" s="657"/>
      <c r="SLA4" s="657"/>
      <c r="SLB4" s="657"/>
      <c r="SLC4" s="657"/>
      <c r="SLD4" s="657"/>
      <c r="SLE4" s="657"/>
      <c r="SLF4" s="657"/>
      <c r="SLG4" s="657"/>
      <c r="SLH4" s="657"/>
      <c r="SLI4" s="657"/>
      <c r="SLJ4" s="657"/>
      <c r="SLK4" s="657"/>
      <c r="SLL4" s="657"/>
      <c r="SLM4" s="657"/>
      <c r="SLN4" s="657"/>
      <c r="SLO4" s="657"/>
      <c r="SLP4" s="657"/>
      <c r="SLQ4" s="657"/>
      <c r="SLR4" s="657"/>
      <c r="SLS4" s="657"/>
      <c r="SLT4" s="657"/>
      <c r="SLU4" s="657"/>
      <c r="SLV4" s="657"/>
      <c r="SLW4" s="657"/>
      <c r="SLX4" s="657"/>
      <c r="SLY4" s="657"/>
      <c r="SLZ4" s="657"/>
      <c r="SMA4" s="657"/>
      <c r="SMB4" s="657"/>
      <c r="SMC4" s="657"/>
      <c r="SMD4" s="657"/>
      <c r="SME4" s="657"/>
      <c r="SMF4" s="657"/>
      <c r="SMG4" s="657"/>
      <c r="SMH4" s="657"/>
      <c r="SMI4" s="657"/>
      <c r="SMJ4" s="657"/>
      <c r="SMK4" s="657"/>
      <c r="SML4" s="657"/>
      <c r="SMM4" s="657"/>
      <c r="SMN4" s="657"/>
      <c r="SMO4" s="657"/>
      <c r="SMP4" s="657"/>
      <c r="SMQ4" s="657"/>
      <c r="SMR4" s="657"/>
      <c r="SMS4" s="657"/>
      <c r="SMT4" s="657"/>
      <c r="SMU4" s="657"/>
      <c r="SMV4" s="657"/>
      <c r="SMW4" s="657"/>
      <c r="SMX4" s="657"/>
      <c r="SMY4" s="657"/>
      <c r="SMZ4" s="657"/>
      <c r="SNA4" s="657"/>
      <c r="SNB4" s="657"/>
      <c r="SNC4" s="657"/>
      <c r="SND4" s="657"/>
      <c r="SNE4" s="657"/>
      <c r="SNF4" s="657"/>
      <c r="SNG4" s="657"/>
      <c r="SNH4" s="657"/>
      <c r="SNI4" s="657"/>
      <c r="SNJ4" s="657"/>
      <c r="SNK4" s="657"/>
      <c r="SNL4" s="657"/>
      <c r="SNM4" s="657"/>
      <c r="SNN4" s="657"/>
      <c r="SNO4" s="657"/>
      <c r="SNP4" s="657"/>
      <c r="SNQ4" s="657"/>
      <c r="SNR4" s="657"/>
      <c r="SNS4" s="657"/>
      <c r="SNT4" s="657"/>
      <c r="SNU4" s="657"/>
      <c r="SNV4" s="657"/>
      <c r="SNW4" s="657"/>
      <c r="SNX4" s="657"/>
      <c r="SNY4" s="657"/>
      <c r="SNZ4" s="657"/>
      <c r="SOA4" s="657"/>
      <c r="SOB4" s="657"/>
      <c r="SOC4" s="657"/>
      <c r="SOD4" s="657"/>
      <c r="SOE4" s="657"/>
      <c r="SOF4" s="657"/>
      <c r="SOG4" s="657"/>
      <c r="SOH4" s="657"/>
      <c r="SOI4" s="657"/>
      <c r="SOJ4" s="657"/>
      <c r="SOK4" s="657"/>
      <c r="SOL4" s="657"/>
      <c r="SOM4" s="657"/>
      <c r="SON4" s="657"/>
      <c r="SOO4" s="657"/>
      <c r="SOP4" s="657"/>
      <c r="SOQ4" s="657"/>
      <c r="SOR4" s="657"/>
      <c r="SOS4" s="657"/>
      <c r="SOT4" s="657"/>
      <c r="SOU4" s="657"/>
      <c r="SOV4" s="657"/>
      <c r="SOW4" s="657"/>
      <c r="SOX4" s="657"/>
      <c r="SOY4" s="657"/>
      <c r="SOZ4" s="657"/>
      <c r="SPA4" s="657"/>
      <c r="SPB4" s="657"/>
      <c r="SPC4" s="657"/>
      <c r="SPD4" s="657"/>
      <c r="SPE4" s="657"/>
      <c r="SPF4" s="657"/>
      <c r="SPG4" s="657"/>
      <c r="SPH4" s="657"/>
      <c r="SPI4" s="657"/>
      <c r="SPJ4" s="657"/>
      <c r="SPK4" s="657"/>
      <c r="SPL4" s="657"/>
      <c r="SPM4" s="657"/>
      <c r="SPN4" s="657"/>
      <c r="SPO4" s="657"/>
      <c r="SPP4" s="657"/>
      <c r="SPQ4" s="657"/>
      <c r="SPR4" s="657"/>
      <c r="SPS4" s="657"/>
      <c r="SPT4" s="657"/>
      <c r="SPU4" s="657"/>
      <c r="SPV4" s="657"/>
      <c r="SPW4" s="657"/>
      <c r="SPX4" s="657"/>
      <c r="SPY4" s="657"/>
      <c r="SPZ4" s="657"/>
      <c r="SQA4" s="657"/>
      <c r="SQB4" s="657"/>
      <c r="SQC4" s="657"/>
      <c r="SQD4" s="657"/>
      <c r="SQE4" s="657"/>
      <c r="SQF4" s="657"/>
      <c r="SQG4" s="657"/>
      <c r="SQH4" s="657"/>
      <c r="SQI4" s="657"/>
      <c r="SQJ4" s="657"/>
      <c r="SQK4" s="657"/>
      <c r="SQL4" s="657"/>
      <c r="SQM4" s="657"/>
      <c r="SQN4" s="657"/>
      <c r="SQO4" s="657"/>
      <c r="SQP4" s="657"/>
      <c r="SQQ4" s="657"/>
      <c r="SQR4" s="657"/>
      <c r="SQS4" s="657"/>
      <c r="SQT4" s="657"/>
      <c r="SQU4" s="657"/>
      <c r="SQV4" s="657"/>
      <c r="SQW4" s="657"/>
      <c r="SQX4" s="657"/>
      <c r="SQY4" s="657"/>
      <c r="SQZ4" s="657"/>
      <c r="SRA4" s="657"/>
      <c r="SRB4" s="657"/>
      <c r="SRC4" s="657"/>
      <c r="SRD4" s="657"/>
      <c r="SRE4" s="657"/>
      <c r="SRF4" s="657"/>
      <c r="SRG4" s="657"/>
      <c r="SRH4" s="657"/>
      <c r="SRI4" s="657"/>
      <c r="SRJ4" s="657"/>
      <c r="SRK4" s="657"/>
      <c r="SRL4" s="657"/>
      <c r="SRM4" s="657"/>
      <c r="SRN4" s="657"/>
      <c r="SRO4" s="657"/>
      <c r="SRP4" s="657"/>
      <c r="SRQ4" s="657"/>
      <c r="SRR4" s="657"/>
      <c r="SRS4" s="657"/>
      <c r="SRT4" s="657"/>
      <c r="SRU4" s="657"/>
      <c r="SRV4" s="657"/>
      <c r="SRW4" s="657"/>
      <c r="SRX4" s="657"/>
      <c r="SRY4" s="657"/>
      <c r="SRZ4" s="657"/>
      <c r="SSA4" s="657"/>
      <c r="SSB4" s="657"/>
      <c r="SSC4" s="657"/>
      <c r="SSD4" s="657"/>
      <c r="SSE4" s="657"/>
      <c r="SSF4" s="657"/>
      <c r="SSG4" s="657"/>
      <c r="SSH4" s="657"/>
      <c r="SSI4" s="657"/>
      <c r="SSJ4" s="657"/>
      <c r="SSK4" s="657"/>
      <c r="SSL4" s="657"/>
      <c r="SSM4" s="657"/>
      <c r="SSN4" s="657"/>
      <c r="SSO4" s="657"/>
      <c r="SSP4" s="657"/>
      <c r="SSQ4" s="657"/>
      <c r="SSR4" s="657"/>
      <c r="SSS4" s="657"/>
      <c r="SST4" s="657"/>
      <c r="SSU4" s="657"/>
      <c r="SSV4" s="657"/>
      <c r="SSW4" s="657"/>
      <c r="SSX4" s="657"/>
      <c r="SSY4" s="657"/>
      <c r="SSZ4" s="657"/>
      <c r="STA4" s="657"/>
      <c r="STB4" s="657"/>
      <c r="STC4" s="657"/>
      <c r="STD4" s="657"/>
      <c r="STE4" s="657"/>
      <c r="STF4" s="657"/>
      <c r="STG4" s="657"/>
      <c r="STH4" s="657"/>
      <c r="STI4" s="657"/>
      <c r="STJ4" s="657"/>
      <c r="STK4" s="657"/>
      <c r="STL4" s="657"/>
      <c r="STM4" s="657"/>
      <c r="STN4" s="657"/>
      <c r="STO4" s="657"/>
      <c r="STP4" s="657"/>
      <c r="STQ4" s="657"/>
      <c r="STR4" s="657"/>
      <c r="STS4" s="657"/>
      <c r="STT4" s="657"/>
      <c r="STU4" s="657"/>
      <c r="STV4" s="657"/>
      <c r="STW4" s="657"/>
      <c r="STX4" s="657"/>
      <c r="STY4" s="657"/>
      <c r="STZ4" s="657"/>
      <c r="SUA4" s="657"/>
      <c r="SUB4" s="657"/>
      <c r="SUC4" s="657"/>
      <c r="SUD4" s="657"/>
      <c r="SUE4" s="657"/>
      <c r="SUF4" s="657"/>
      <c r="SUG4" s="657"/>
      <c r="SUH4" s="657"/>
      <c r="SUI4" s="657"/>
      <c r="SUJ4" s="657"/>
      <c r="SUK4" s="657"/>
      <c r="SUL4" s="657"/>
      <c r="SUM4" s="657"/>
      <c r="SUN4" s="657"/>
      <c r="SUO4" s="657"/>
      <c r="SUP4" s="657"/>
      <c r="SUQ4" s="657"/>
      <c r="SUR4" s="657"/>
      <c r="SUS4" s="657"/>
      <c r="SUT4" s="657"/>
      <c r="SUU4" s="657"/>
      <c r="SUV4" s="657"/>
      <c r="SUW4" s="657"/>
      <c r="SUX4" s="657"/>
      <c r="SUY4" s="657"/>
      <c r="SUZ4" s="657"/>
      <c r="SVA4" s="657"/>
      <c r="SVB4" s="657"/>
      <c r="SVC4" s="657"/>
      <c r="SVD4" s="657"/>
      <c r="SVE4" s="657"/>
      <c r="SVF4" s="657"/>
      <c r="SVG4" s="657"/>
      <c r="SVH4" s="657"/>
      <c r="SVI4" s="657"/>
      <c r="SVJ4" s="657"/>
      <c r="SVK4" s="657"/>
      <c r="SVL4" s="657"/>
      <c r="SVM4" s="657"/>
      <c r="SVN4" s="657"/>
      <c r="SVO4" s="657"/>
      <c r="SVP4" s="657"/>
      <c r="SVQ4" s="657"/>
      <c r="SVR4" s="657"/>
      <c r="SVS4" s="657"/>
      <c r="SVT4" s="657"/>
      <c r="SVU4" s="657"/>
      <c r="SVV4" s="657"/>
      <c r="SVW4" s="657"/>
      <c r="SVX4" s="657"/>
      <c r="SVY4" s="657"/>
      <c r="SVZ4" s="657"/>
      <c r="SWA4" s="657"/>
      <c r="SWB4" s="657"/>
      <c r="SWC4" s="657"/>
      <c r="SWD4" s="657"/>
      <c r="SWE4" s="657"/>
      <c r="SWF4" s="657"/>
      <c r="SWG4" s="657"/>
      <c r="SWH4" s="657"/>
      <c r="SWI4" s="657"/>
      <c r="SWJ4" s="657"/>
      <c r="SWK4" s="657"/>
      <c r="SWL4" s="657"/>
      <c r="SWM4" s="657"/>
      <c r="SWN4" s="657"/>
      <c r="SWO4" s="657"/>
      <c r="SWP4" s="657"/>
      <c r="SWQ4" s="657"/>
      <c r="SWR4" s="657"/>
      <c r="SWS4" s="657"/>
      <c r="SWT4" s="657"/>
      <c r="SWU4" s="657"/>
      <c r="SWV4" s="657"/>
      <c r="SWW4" s="657"/>
      <c r="SWX4" s="657"/>
      <c r="SWY4" s="657"/>
      <c r="SWZ4" s="657"/>
      <c r="SXA4" s="657"/>
      <c r="SXB4" s="657"/>
      <c r="SXC4" s="657"/>
      <c r="SXD4" s="657"/>
      <c r="SXE4" s="657"/>
      <c r="SXF4" s="657"/>
      <c r="SXG4" s="657"/>
      <c r="SXH4" s="657"/>
      <c r="SXI4" s="657"/>
      <c r="SXJ4" s="657"/>
      <c r="SXK4" s="657"/>
      <c r="SXL4" s="657"/>
      <c r="SXM4" s="657"/>
      <c r="SXN4" s="657"/>
      <c r="SXO4" s="657"/>
      <c r="SXP4" s="657"/>
      <c r="SXQ4" s="657"/>
      <c r="SXR4" s="657"/>
      <c r="SXS4" s="657"/>
      <c r="SXT4" s="657"/>
      <c r="SXU4" s="657"/>
      <c r="SXV4" s="657"/>
      <c r="SXW4" s="657"/>
      <c r="SXX4" s="657"/>
      <c r="SXY4" s="657"/>
      <c r="SXZ4" s="657"/>
      <c r="SYA4" s="657"/>
      <c r="SYB4" s="657"/>
      <c r="SYC4" s="657"/>
      <c r="SYD4" s="657"/>
      <c r="SYE4" s="657"/>
      <c r="SYF4" s="657"/>
      <c r="SYG4" s="657"/>
      <c r="SYH4" s="657"/>
      <c r="SYI4" s="657"/>
      <c r="SYJ4" s="657"/>
      <c r="SYK4" s="657"/>
      <c r="SYL4" s="657"/>
      <c r="SYM4" s="657"/>
      <c r="SYN4" s="657"/>
      <c r="SYO4" s="657"/>
      <c r="SYP4" s="657"/>
      <c r="SYQ4" s="657"/>
      <c r="SYR4" s="657"/>
      <c r="SYS4" s="657"/>
      <c r="SYT4" s="657"/>
      <c r="SYU4" s="657"/>
      <c r="SYV4" s="657"/>
      <c r="SYW4" s="657"/>
      <c r="SYX4" s="657"/>
      <c r="SYY4" s="657"/>
      <c r="SYZ4" s="657"/>
      <c r="SZA4" s="657"/>
      <c r="SZB4" s="657"/>
      <c r="SZC4" s="657"/>
      <c r="SZD4" s="657"/>
      <c r="SZE4" s="657"/>
      <c r="SZF4" s="657"/>
      <c r="SZG4" s="657"/>
      <c r="SZH4" s="657"/>
      <c r="SZI4" s="657"/>
      <c r="SZJ4" s="657"/>
      <c r="SZK4" s="657"/>
      <c r="SZL4" s="657"/>
      <c r="SZM4" s="657"/>
      <c r="SZN4" s="657"/>
      <c r="SZO4" s="657"/>
      <c r="SZP4" s="657"/>
      <c r="SZQ4" s="657"/>
      <c r="SZR4" s="657"/>
      <c r="SZS4" s="657"/>
      <c r="SZT4" s="657"/>
      <c r="SZU4" s="657"/>
      <c r="SZV4" s="657"/>
      <c r="SZW4" s="657"/>
      <c r="SZX4" s="657"/>
      <c r="SZY4" s="657"/>
      <c r="SZZ4" s="657"/>
      <c r="TAA4" s="657"/>
      <c r="TAB4" s="657"/>
      <c r="TAC4" s="657"/>
      <c r="TAD4" s="657"/>
      <c r="TAE4" s="657"/>
      <c r="TAF4" s="657"/>
      <c r="TAG4" s="657"/>
      <c r="TAH4" s="657"/>
      <c r="TAI4" s="657"/>
      <c r="TAJ4" s="657"/>
      <c r="TAK4" s="657"/>
      <c r="TAL4" s="657"/>
      <c r="TAM4" s="657"/>
      <c r="TAN4" s="657"/>
      <c r="TAO4" s="657"/>
      <c r="TAP4" s="657"/>
      <c r="TAQ4" s="657"/>
      <c r="TAR4" s="657"/>
      <c r="TAS4" s="657"/>
      <c r="TAT4" s="657"/>
      <c r="TAU4" s="657"/>
      <c r="TAV4" s="657"/>
      <c r="TAW4" s="657"/>
      <c r="TAX4" s="657"/>
      <c r="TAY4" s="657"/>
      <c r="TAZ4" s="657"/>
      <c r="TBA4" s="657"/>
      <c r="TBB4" s="657"/>
      <c r="TBC4" s="657"/>
      <c r="TBD4" s="657"/>
      <c r="TBE4" s="657"/>
      <c r="TBF4" s="657"/>
      <c r="TBG4" s="657"/>
      <c r="TBH4" s="657"/>
      <c r="TBI4" s="657"/>
      <c r="TBJ4" s="657"/>
      <c r="TBK4" s="657"/>
      <c r="TBL4" s="657"/>
      <c r="TBM4" s="657"/>
      <c r="TBN4" s="657"/>
      <c r="TBO4" s="657"/>
      <c r="TBP4" s="657"/>
      <c r="TBQ4" s="657"/>
      <c r="TBR4" s="657"/>
      <c r="TBS4" s="657"/>
      <c r="TBT4" s="657"/>
      <c r="TBU4" s="657"/>
      <c r="TBV4" s="657"/>
      <c r="TBW4" s="657"/>
      <c r="TBX4" s="657"/>
      <c r="TBY4" s="657"/>
      <c r="TBZ4" s="657"/>
      <c r="TCA4" s="657"/>
      <c r="TCB4" s="657"/>
      <c r="TCC4" s="657"/>
      <c r="TCD4" s="657"/>
      <c r="TCE4" s="657"/>
      <c r="TCF4" s="657"/>
      <c r="TCG4" s="657"/>
      <c r="TCH4" s="657"/>
      <c r="TCI4" s="657"/>
      <c r="TCJ4" s="657"/>
      <c r="TCK4" s="657"/>
      <c r="TCL4" s="657"/>
      <c r="TCM4" s="657"/>
      <c r="TCN4" s="657"/>
      <c r="TCO4" s="657"/>
      <c r="TCP4" s="657"/>
      <c r="TCQ4" s="657"/>
      <c r="TCR4" s="657"/>
      <c r="TCS4" s="657"/>
      <c r="TCT4" s="657"/>
      <c r="TCU4" s="657"/>
      <c r="TCV4" s="657"/>
      <c r="TCW4" s="657"/>
      <c r="TCX4" s="657"/>
      <c r="TCY4" s="657"/>
      <c r="TCZ4" s="657"/>
      <c r="TDA4" s="657"/>
      <c r="TDB4" s="657"/>
      <c r="TDC4" s="657"/>
      <c r="TDD4" s="657"/>
      <c r="TDE4" s="657"/>
      <c r="TDF4" s="657"/>
      <c r="TDG4" s="657"/>
      <c r="TDH4" s="657"/>
      <c r="TDI4" s="657"/>
      <c r="TDJ4" s="657"/>
      <c r="TDK4" s="657"/>
      <c r="TDL4" s="657"/>
      <c r="TDM4" s="657"/>
      <c r="TDN4" s="657"/>
      <c r="TDO4" s="657"/>
      <c r="TDP4" s="657"/>
      <c r="TDQ4" s="657"/>
      <c r="TDR4" s="657"/>
      <c r="TDS4" s="657"/>
      <c r="TDT4" s="657"/>
      <c r="TDU4" s="657"/>
      <c r="TDV4" s="657"/>
      <c r="TDW4" s="657"/>
      <c r="TDX4" s="657"/>
      <c r="TDY4" s="657"/>
      <c r="TDZ4" s="657"/>
      <c r="TEA4" s="657"/>
      <c r="TEB4" s="657"/>
      <c r="TEC4" s="657"/>
      <c r="TED4" s="657"/>
      <c r="TEE4" s="657"/>
      <c r="TEF4" s="657"/>
      <c r="TEG4" s="657"/>
      <c r="TEH4" s="657"/>
      <c r="TEI4" s="657"/>
      <c r="TEJ4" s="657"/>
      <c r="TEK4" s="657"/>
      <c r="TEL4" s="657"/>
      <c r="TEM4" s="657"/>
      <c r="TEN4" s="657"/>
      <c r="TEO4" s="657"/>
      <c r="TEP4" s="657"/>
      <c r="TEQ4" s="657"/>
      <c r="TER4" s="657"/>
      <c r="TES4" s="657"/>
      <c r="TET4" s="657"/>
      <c r="TEU4" s="657"/>
      <c r="TEV4" s="657"/>
      <c r="TEW4" s="657"/>
      <c r="TEX4" s="657"/>
      <c r="TEY4" s="657"/>
      <c r="TEZ4" s="657"/>
      <c r="TFA4" s="657"/>
      <c r="TFB4" s="657"/>
      <c r="TFC4" s="657"/>
      <c r="TFD4" s="657"/>
      <c r="TFE4" s="657"/>
      <c r="TFF4" s="657"/>
      <c r="TFG4" s="657"/>
      <c r="TFH4" s="657"/>
      <c r="TFI4" s="657"/>
      <c r="TFJ4" s="657"/>
      <c r="TFK4" s="657"/>
      <c r="TFL4" s="657"/>
      <c r="TFM4" s="657"/>
      <c r="TFN4" s="657"/>
      <c r="TFO4" s="657"/>
      <c r="TFP4" s="657"/>
      <c r="TFQ4" s="657"/>
      <c r="TFR4" s="657"/>
      <c r="TFS4" s="657"/>
      <c r="TFT4" s="657"/>
      <c r="TFU4" s="657"/>
      <c r="TFV4" s="657"/>
      <c r="TFW4" s="657"/>
      <c r="TFX4" s="657"/>
      <c r="TFY4" s="657"/>
      <c r="TFZ4" s="657"/>
      <c r="TGA4" s="657"/>
      <c r="TGB4" s="657"/>
      <c r="TGC4" s="657"/>
      <c r="TGD4" s="657"/>
      <c r="TGE4" s="657"/>
      <c r="TGF4" s="657"/>
      <c r="TGG4" s="657"/>
      <c r="TGH4" s="657"/>
      <c r="TGI4" s="657"/>
      <c r="TGJ4" s="657"/>
      <c r="TGK4" s="657"/>
      <c r="TGL4" s="657"/>
      <c r="TGM4" s="657"/>
      <c r="TGN4" s="657"/>
      <c r="TGO4" s="657"/>
      <c r="TGP4" s="657"/>
      <c r="TGQ4" s="657"/>
      <c r="TGR4" s="657"/>
      <c r="TGS4" s="657"/>
      <c r="TGT4" s="657"/>
      <c r="TGU4" s="657"/>
      <c r="TGV4" s="657"/>
      <c r="TGW4" s="657"/>
      <c r="TGX4" s="657"/>
      <c r="TGY4" s="657"/>
      <c r="TGZ4" s="657"/>
      <c r="THA4" s="657"/>
      <c r="THB4" s="657"/>
      <c r="THC4" s="657"/>
      <c r="THD4" s="657"/>
      <c r="THE4" s="657"/>
      <c r="THF4" s="657"/>
      <c r="THG4" s="657"/>
      <c r="THH4" s="657"/>
      <c r="THI4" s="657"/>
      <c r="THJ4" s="657"/>
      <c r="THK4" s="657"/>
      <c r="THL4" s="657"/>
      <c r="THM4" s="657"/>
      <c r="THN4" s="657"/>
      <c r="THO4" s="657"/>
      <c r="THP4" s="657"/>
      <c r="THQ4" s="657"/>
      <c r="THR4" s="657"/>
      <c r="THS4" s="657"/>
      <c r="THT4" s="657"/>
      <c r="THU4" s="657"/>
      <c r="THV4" s="657"/>
      <c r="THW4" s="657"/>
      <c r="THX4" s="657"/>
      <c r="THY4" s="657"/>
      <c r="THZ4" s="657"/>
      <c r="TIA4" s="657"/>
      <c r="TIB4" s="657"/>
      <c r="TIC4" s="657"/>
      <c r="TID4" s="657"/>
      <c r="TIE4" s="657"/>
      <c r="TIF4" s="657"/>
      <c r="TIG4" s="657"/>
      <c r="TIH4" s="657"/>
      <c r="TII4" s="657"/>
      <c r="TIJ4" s="657"/>
      <c r="TIK4" s="657"/>
      <c r="TIL4" s="657"/>
      <c r="TIM4" s="657"/>
      <c r="TIN4" s="657"/>
      <c r="TIO4" s="657"/>
      <c r="TIP4" s="657"/>
      <c r="TIQ4" s="657"/>
      <c r="TIR4" s="657"/>
      <c r="TIS4" s="657"/>
      <c r="TIT4" s="657"/>
      <c r="TIU4" s="657"/>
      <c r="TIV4" s="657"/>
      <c r="TIW4" s="657"/>
      <c r="TIX4" s="657"/>
      <c r="TIY4" s="657"/>
      <c r="TIZ4" s="657"/>
      <c r="TJA4" s="657"/>
      <c r="TJB4" s="657"/>
      <c r="TJC4" s="657"/>
      <c r="TJD4" s="657"/>
      <c r="TJE4" s="657"/>
      <c r="TJF4" s="657"/>
      <c r="TJG4" s="657"/>
      <c r="TJH4" s="657"/>
      <c r="TJI4" s="657"/>
      <c r="TJJ4" s="657"/>
      <c r="TJK4" s="657"/>
      <c r="TJL4" s="657"/>
      <c r="TJM4" s="657"/>
      <c r="TJN4" s="657"/>
      <c r="TJO4" s="657"/>
      <c r="TJP4" s="657"/>
      <c r="TJQ4" s="657"/>
      <c r="TJR4" s="657"/>
      <c r="TJS4" s="657"/>
      <c r="TJT4" s="657"/>
      <c r="TJU4" s="657"/>
      <c r="TJV4" s="657"/>
      <c r="TJW4" s="657"/>
      <c r="TJX4" s="657"/>
      <c r="TJY4" s="657"/>
      <c r="TJZ4" s="657"/>
      <c r="TKA4" s="657"/>
      <c r="TKB4" s="657"/>
      <c r="TKC4" s="657"/>
      <c r="TKD4" s="657"/>
      <c r="TKE4" s="657"/>
      <c r="TKF4" s="657"/>
      <c r="TKG4" s="657"/>
      <c r="TKH4" s="657"/>
      <c r="TKI4" s="657"/>
      <c r="TKJ4" s="657"/>
      <c r="TKK4" s="657"/>
      <c r="TKL4" s="657"/>
      <c r="TKM4" s="657"/>
      <c r="TKN4" s="657"/>
      <c r="TKO4" s="657"/>
      <c r="TKP4" s="657"/>
      <c r="TKQ4" s="657"/>
      <c r="TKR4" s="657"/>
      <c r="TKS4" s="657"/>
      <c r="TKT4" s="657"/>
      <c r="TKU4" s="657"/>
      <c r="TKV4" s="657"/>
      <c r="TKW4" s="657"/>
      <c r="TKX4" s="657"/>
      <c r="TKY4" s="657"/>
      <c r="TKZ4" s="657"/>
      <c r="TLA4" s="657"/>
      <c r="TLB4" s="657"/>
      <c r="TLC4" s="657"/>
      <c r="TLD4" s="657"/>
      <c r="TLE4" s="657"/>
      <c r="TLF4" s="657"/>
      <c r="TLG4" s="657"/>
      <c r="TLH4" s="657"/>
      <c r="TLI4" s="657"/>
      <c r="TLJ4" s="657"/>
      <c r="TLK4" s="657"/>
      <c r="TLL4" s="657"/>
      <c r="TLM4" s="657"/>
      <c r="TLN4" s="657"/>
      <c r="TLO4" s="657"/>
      <c r="TLP4" s="657"/>
      <c r="TLQ4" s="657"/>
      <c r="TLR4" s="657"/>
      <c r="TLS4" s="657"/>
      <c r="TLT4" s="657"/>
      <c r="TLU4" s="657"/>
      <c r="TLV4" s="657"/>
      <c r="TLW4" s="657"/>
      <c r="TLX4" s="657"/>
      <c r="TLY4" s="657"/>
      <c r="TLZ4" s="657"/>
      <c r="TMA4" s="657"/>
      <c r="TMB4" s="657"/>
      <c r="TMC4" s="657"/>
      <c r="TMD4" s="657"/>
      <c r="TME4" s="657"/>
      <c r="TMF4" s="657"/>
      <c r="TMG4" s="657"/>
      <c r="TMH4" s="657"/>
      <c r="TMI4" s="657"/>
      <c r="TMJ4" s="657"/>
      <c r="TMK4" s="657"/>
      <c r="TML4" s="657"/>
      <c r="TMM4" s="657"/>
      <c r="TMN4" s="657"/>
      <c r="TMO4" s="657"/>
      <c r="TMP4" s="657"/>
      <c r="TMQ4" s="657"/>
      <c r="TMR4" s="657"/>
      <c r="TMS4" s="657"/>
      <c r="TMT4" s="657"/>
      <c r="TMU4" s="657"/>
      <c r="TMV4" s="657"/>
      <c r="TMW4" s="657"/>
      <c r="TMX4" s="657"/>
      <c r="TMY4" s="657"/>
      <c r="TMZ4" s="657"/>
      <c r="TNA4" s="657"/>
      <c r="TNB4" s="657"/>
      <c r="TNC4" s="657"/>
      <c r="TND4" s="657"/>
      <c r="TNE4" s="657"/>
      <c r="TNF4" s="657"/>
      <c r="TNG4" s="657"/>
      <c r="TNH4" s="657"/>
      <c r="TNI4" s="657"/>
      <c r="TNJ4" s="657"/>
      <c r="TNK4" s="657"/>
      <c r="TNL4" s="657"/>
      <c r="TNM4" s="657"/>
      <c r="TNN4" s="657"/>
      <c r="TNO4" s="657"/>
      <c r="TNP4" s="657"/>
      <c r="TNQ4" s="657"/>
      <c r="TNR4" s="657"/>
      <c r="TNS4" s="657"/>
      <c r="TNT4" s="657"/>
      <c r="TNU4" s="657"/>
      <c r="TNV4" s="657"/>
      <c r="TNW4" s="657"/>
      <c r="TNX4" s="657"/>
      <c r="TNY4" s="657"/>
      <c r="TNZ4" s="657"/>
      <c r="TOA4" s="657"/>
      <c r="TOB4" s="657"/>
      <c r="TOC4" s="657"/>
      <c r="TOD4" s="657"/>
      <c r="TOE4" s="657"/>
      <c r="TOF4" s="657"/>
      <c r="TOG4" s="657"/>
      <c r="TOH4" s="657"/>
      <c r="TOI4" s="657"/>
      <c r="TOJ4" s="657"/>
      <c r="TOK4" s="657"/>
      <c r="TOL4" s="657"/>
      <c r="TOM4" s="657"/>
      <c r="TON4" s="657"/>
      <c r="TOO4" s="657"/>
      <c r="TOP4" s="657"/>
      <c r="TOQ4" s="657"/>
      <c r="TOR4" s="657"/>
      <c r="TOS4" s="657"/>
      <c r="TOT4" s="657"/>
      <c r="TOU4" s="657"/>
      <c r="TOV4" s="657"/>
      <c r="TOW4" s="657"/>
      <c r="TOX4" s="657"/>
      <c r="TOY4" s="657"/>
      <c r="TOZ4" s="657"/>
      <c r="TPA4" s="657"/>
      <c r="TPB4" s="657"/>
      <c r="TPC4" s="657"/>
      <c r="TPD4" s="657"/>
      <c r="TPE4" s="657"/>
      <c r="TPF4" s="657"/>
      <c r="TPG4" s="657"/>
      <c r="TPH4" s="657"/>
      <c r="TPI4" s="657"/>
      <c r="TPJ4" s="657"/>
      <c r="TPK4" s="657"/>
      <c r="TPL4" s="657"/>
      <c r="TPM4" s="657"/>
      <c r="TPN4" s="657"/>
      <c r="TPO4" s="657"/>
      <c r="TPP4" s="657"/>
      <c r="TPQ4" s="657"/>
      <c r="TPR4" s="657"/>
      <c r="TPS4" s="657"/>
      <c r="TPT4" s="657"/>
      <c r="TPU4" s="657"/>
      <c r="TPV4" s="657"/>
      <c r="TPW4" s="657"/>
      <c r="TPX4" s="657"/>
      <c r="TPY4" s="657"/>
      <c r="TPZ4" s="657"/>
      <c r="TQA4" s="657"/>
      <c r="TQB4" s="657"/>
      <c r="TQC4" s="657"/>
      <c r="TQD4" s="657"/>
      <c r="TQE4" s="657"/>
      <c r="TQF4" s="657"/>
      <c r="TQG4" s="657"/>
      <c r="TQH4" s="657"/>
      <c r="TQI4" s="657"/>
      <c r="TQJ4" s="657"/>
      <c r="TQK4" s="657"/>
      <c r="TQL4" s="657"/>
      <c r="TQM4" s="657"/>
      <c r="TQN4" s="657"/>
      <c r="TQO4" s="657"/>
      <c r="TQP4" s="657"/>
      <c r="TQQ4" s="657"/>
      <c r="TQR4" s="657"/>
      <c r="TQS4" s="657"/>
      <c r="TQT4" s="657"/>
      <c r="TQU4" s="657"/>
      <c r="TQV4" s="657"/>
      <c r="TQW4" s="657"/>
      <c r="TQX4" s="657"/>
      <c r="TQY4" s="657"/>
      <c r="TQZ4" s="657"/>
      <c r="TRA4" s="657"/>
      <c r="TRB4" s="657"/>
      <c r="TRC4" s="657"/>
      <c r="TRD4" s="657"/>
      <c r="TRE4" s="657"/>
      <c r="TRF4" s="657"/>
      <c r="TRG4" s="657"/>
      <c r="TRH4" s="657"/>
      <c r="TRI4" s="657"/>
      <c r="TRJ4" s="657"/>
      <c r="TRK4" s="657"/>
      <c r="TRL4" s="657"/>
      <c r="TRM4" s="657"/>
      <c r="TRN4" s="657"/>
      <c r="TRO4" s="657"/>
      <c r="TRP4" s="657"/>
      <c r="TRQ4" s="657"/>
      <c r="TRR4" s="657"/>
      <c r="TRS4" s="657"/>
      <c r="TRT4" s="657"/>
      <c r="TRU4" s="657"/>
      <c r="TRV4" s="657"/>
      <c r="TRW4" s="657"/>
      <c r="TRX4" s="657"/>
      <c r="TRY4" s="657"/>
      <c r="TRZ4" s="657"/>
      <c r="TSA4" s="657"/>
      <c r="TSB4" s="657"/>
      <c r="TSC4" s="657"/>
      <c r="TSD4" s="657"/>
      <c r="TSE4" s="657"/>
      <c r="TSF4" s="657"/>
      <c r="TSG4" s="657"/>
      <c r="TSH4" s="657"/>
      <c r="TSI4" s="657"/>
      <c r="TSJ4" s="657"/>
      <c r="TSK4" s="657"/>
      <c r="TSL4" s="657"/>
      <c r="TSM4" s="657"/>
      <c r="TSN4" s="657"/>
      <c r="TSO4" s="657"/>
      <c r="TSP4" s="657"/>
      <c r="TSQ4" s="657"/>
      <c r="TSR4" s="657"/>
      <c r="TSS4" s="657"/>
      <c r="TST4" s="657"/>
      <c r="TSU4" s="657"/>
      <c r="TSV4" s="657"/>
      <c r="TSW4" s="657"/>
      <c r="TSX4" s="657"/>
      <c r="TSY4" s="657"/>
      <c r="TSZ4" s="657"/>
      <c r="TTA4" s="657"/>
      <c r="TTB4" s="657"/>
      <c r="TTC4" s="657"/>
      <c r="TTD4" s="657"/>
      <c r="TTE4" s="657"/>
      <c r="TTF4" s="657"/>
      <c r="TTG4" s="657"/>
      <c r="TTH4" s="657"/>
      <c r="TTI4" s="657"/>
      <c r="TTJ4" s="657"/>
      <c r="TTK4" s="657"/>
      <c r="TTL4" s="657"/>
      <c r="TTM4" s="657"/>
      <c r="TTN4" s="657"/>
      <c r="TTO4" s="657"/>
      <c r="TTP4" s="657"/>
      <c r="TTQ4" s="657"/>
      <c r="TTR4" s="657"/>
      <c r="TTS4" s="657"/>
      <c r="TTT4" s="657"/>
      <c r="TTU4" s="657"/>
      <c r="TTV4" s="657"/>
      <c r="TTW4" s="657"/>
      <c r="TTX4" s="657"/>
      <c r="TTY4" s="657"/>
      <c r="TTZ4" s="657"/>
      <c r="TUA4" s="657"/>
      <c r="TUB4" s="657"/>
      <c r="TUC4" s="657"/>
      <c r="TUD4" s="657"/>
      <c r="TUE4" s="657"/>
      <c r="TUF4" s="657"/>
      <c r="TUG4" s="657"/>
      <c r="TUH4" s="657"/>
      <c r="TUI4" s="657"/>
      <c r="TUJ4" s="657"/>
      <c r="TUK4" s="657"/>
      <c r="TUL4" s="657"/>
      <c r="TUM4" s="657"/>
      <c r="TUN4" s="657"/>
      <c r="TUO4" s="657"/>
      <c r="TUP4" s="657"/>
      <c r="TUQ4" s="657"/>
      <c r="TUR4" s="657"/>
      <c r="TUS4" s="657"/>
      <c r="TUT4" s="657"/>
      <c r="TUU4" s="657"/>
      <c r="TUV4" s="657"/>
      <c r="TUW4" s="657"/>
      <c r="TUX4" s="657"/>
      <c r="TUY4" s="657"/>
      <c r="TUZ4" s="657"/>
      <c r="TVA4" s="657"/>
      <c r="TVB4" s="657"/>
      <c r="TVC4" s="657"/>
      <c r="TVD4" s="657"/>
      <c r="TVE4" s="657"/>
      <c r="TVF4" s="657"/>
      <c r="TVG4" s="657"/>
      <c r="TVH4" s="657"/>
      <c r="TVI4" s="657"/>
      <c r="TVJ4" s="657"/>
      <c r="TVK4" s="657"/>
      <c r="TVL4" s="657"/>
      <c r="TVM4" s="657"/>
      <c r="TVN4" s="657"/>
      <c r="TVO4" s="657"/>
      <c r="TVP4" s="657"/>
      <c r="TVQ4" s="657"/>
      <c r="TVR4" s="657"/>
      <c r="TVS4" s="657"/>
      <c r="TVT4" s="657"/>
      <c r="TVU4" s="657"/>
      <c r="TVV4" s="657"/>
      <c r="TVW4" s="657"/>
      <c r="TVX4" s="657"/>
      <c r="TVY4" s="657"/>
      <c r="TVZ4" s="657"/>
      <c r="TWA4" s="657"/>
      <c r="TWB4" s="657"/>
      <c r="TWC4" s="657"/>
      <c r="TWD4" s="657"/>
      <c r="TWE4" s="657"/>
      <c r="TWF4" s="657"/>
      <c r="TWG4" s="657"/>
      <c r="TWH4" s="657"/>
      <c r="TWI4" s="657"/>
      <c r="TWJ4" s="657"/>
      <c r="TWK4" s="657"/>
      <c r="TWL4" s="657"/>
      <c r="TWM4" s="657"/>
      <c r="TWN4" s="657"/>
      <c r="TWO4" s="657"/>
      <c r="TWP4" s="657"/>
      <c r="TWQ4" s="657"/>
      <c r="TWR4" s="657"/>
      <c r="TWS4" s="657"/>
      <c r="TWT4" s="657"/>
      <c r="TWU4" s="657"/>
      <c r="TWV4" s="657"/>
      <c r="TWW4" s="657"/>
      <c r="TWX4" s="657"/>
      <c r="TWY4" s="657"/>
      <c r="TWZ4" s="657"/>
      <c r="TXA4" s="657"/>
      <c r="TXB4" s="657"/>
      <c r="TXC4" s="657"/>
      <c r="TXD4" s="657"/>
      <c r="TXE4" s="657"/>
      <c r="TXF4" s="657"/>
      <c r="TXG4" s="657"/>
      <c r="TXH4" s="657"/>
      <c r="TXI4" s="657"/>
      <c r="TXJ4" s="657"/>
      <c r="TXK4" s="657"/>
      <c r="TXL4" s="657"/>
      <c r="TXM4" s="657"/>
      <c r="TXN4" s="657"/>
      <c r="TXO4" s="657"/>
      <c r="TXP4" s="657"/>
      <c r="TXQ4" s="657"/>
      <c r="TXR4" s="657"/>
      <c r="TXS4" s="657"/>
      <c r="TXT4" s="657"/>
      <c r="TXU4" s="657"/>
      <c r="TXV4" s="657"/>
      <c r="TXW4" s="657"/>
      <c r="TXX4" s="657"/>
      <c r="TXY4" s="657"/>
      <c r="TXZ4" s="657"/>
      <c r="TYA4" s="657"/>
      <c r="TYB4" s="657"/>
      <c r="TYC4" s="657"/>
      <c r="TYD4" s="657"/>
      <c r="TYE4" s="657"/>
      <c r="TYF4" s="657"/>
      <c r="TYG4" s="657"/>
      <c r="TYH4" s="657"/>
      <c r="TYI4" s="657"/>
      <c r="TYJ4" s="657"/>
      <c r="TYK4" s="657"/>
      <c r="TYL4" s="657"/>
      <c r="TYM4" s="657"/>
      <c r="TYN4" s="657"/>
      <c r="TYO4" s="657"/>
      <c r="TYP4" s="657"/>
      <c r="TYQ4" s="657"/>
      <c r="TYR4" s="657"/>
      <c r="TYS4" s="657"/>
      <c r="TYT4" s="657"/>
      <c r="TYU4" s="657"/>
      <c r="TYV4" s="657"/>
      <c r="TYW4" s="657"/>
      <c r="TYX4" s="657"/>
      <c r="TYY4" s="657"/>
      <c r="TYZ4" s="657"/>
      <c r="TZA4" s="657"/>
      <c r="TZB4" s="657"/>
      <c r="TZC4" s="657"/>
      <c r="TZD4" s="657"/>
      <c r="TZE4" s="657"/>
      <c r="TZF4" s="657"/>
      <c r="TZG4" s="657"/>
      <c r="TZH4" s="657"/>
      <c r="TZI4" s="657"/>
      <c r="TZJ4" s="657"/>
      <c r="TZK4" s="657"/>
      <c r="TZL4" s="657"/>
      <c r="TZM4" s="657"/>
      <c r="TZN4" s="657"/>
      <c r="TZO4" s="657"/>
      <c r="TZP4" s="657"/>
      <c r="TZQ4" s="657"/>
      <c r="TZR4" s="657"/>
      <c r="TZS4" s="657"/>
      <c r="TZT4" s="657"/>
      <c r="TZU4" s="657"/>
      <c r="TZV4" s="657"/>
      <c r="TZW4" s="657"/>
      <c r="TZX4" s="657"/>
      <c r="TZY4" s="657"/>
      <c r="TZZ4" s="657"/>
      <c r="UAA4" s="657"/>
      <c r="UAB4" s="657"/>
      <c r="UAC4" s="657"/>
      <c r="UAD4" s="657"/>
      <c r="UAE4" s="657"/>
      <c r="UAF4" s="657"/>
      <c r="UAG4" s="657"/>
      <c r="UAH4" s="657"/>
      <c r="UAI4" s="657"/>
      <c r="UAJ4" s="657"/>
      <c r="UAK4" s="657"/>
      <c r="UAL4" s="657"/>
      <c r="UAM4" s="657"/>
      <c r="UAN4" s="657"/>
      <c r="UAO4" s="657"/>
      <c r="UAP4" s="657"/>
      <c r="UAQ4" s="657"/>
      <c r="UAR4" s="657"/>
      <c r="UAS4" s="657"/>
      <c r="UAT4" s="657"/>
      <c r="UAU4" s="657"/>
      <c r="UAV4" s="657"/>
      <c r="UAW4" s="657"/>
      <c r="UAX4" s="657"/>
      <c r="UAY4" s="657"/>
      <c r="UAZ4" s="657"/>
      <c r="UBA4" s="657"/>
      <c r="UBB4" s="657"/>
      <c r="UBC4" s="657"/>
      <c r="UBD4" s="657"/>
      <c r="UBE4" s="657"/>
      <c r="UBF4" s="657"/>
      <c r="UBG4" s="657"/>
      <c r="UBH4" s="657"/>
      <c r="UBI4" s="657"/>
      <c r="UBJ4" s="657"/>
      <c r="UBK4" s="657"/>
      <c r="UBL4" s="657"/>
      <c r="UBM4" s="657"/>
      <c r="UBN4" s="657"/>
      <c r="UBO4" s="657"/>
      <c r="UBP4" s="657"/>
      <c r="UBQ4" s="657"/>
      <c r="UBR4" s="657"/>
      <c r="UBS4" s="657"/>
      <c r="UBT4" s="657"/>
      <c r="UBU4" s="657"/>
      <c r="UBV4" s="657"/>
      <c r="UBW4" s="657"/>
      <c r="UBX4" s="657"/>
      <c r="UBY4" s="657"/>
      <c r="UBZ4" s="657"/>
      <c r="UCA4" s="657"/>
      <c r="UCB4" s="657"/>
      <c r="UCC4" s="657"/>
      <c r="UCD4" s="657"/>
      <c r="UCE4" s="657"/>
      <c r="UCF4" s="657"/>
      <c r="UCG4" s="657"/>
      <c r="UCH4" s="657"/>
      <c r="UCI4" s="657"/>
      <c r="UCJ4" s="657"/>
      <c r="UCK4" s="657"/>
      <c r="UCL4" s="657"/>
      <c r="UCM4" s="657"/>
      <c r="UCN4" s="657"/>
      <c r="UCO4" s="657"/>
      <c r="UCP4" s="657"/>
      <c r="UCQ4" s="657"/>
      <c r="UCR4" s="657"/>
      <c r="UCS4" s="657"/>
      <c r="UCT4" s="657"/>
      <c r="UCU4" s="657"/>
      <c r="UCV4" s="657"/>
      <c r="UCW4" s="657"/>
      <c r="UCX4" s="657"/>
      <c r="UCY4" s="657"/>
      <c r="UCZ4" s="657"/>
      <c r="UDA4" s="657"/>
      <c r="UDB4" s="657"/>
      <c r="UDC4" s="657"/>
      <c r="UDD4" s="657"/>
      <c r="UDE4" s="657"/>
      <c r="UDF4" s="657"/>
      <c r="UDG4" s="657"/>
      <c r="UDH4" s="657"/>
      <c r="UDI4" s="657"/>
      <c r="UDJ4" s="657"/>
      <c r="UDK4" s="657"/>
      <c r="UDL4" s="657"/>
      <c r="UDM4" s="657"/>
      <c r="UDN4" s="657"/>
      <c r="UDO4" s="657"/>
      <c r="UDP4" s="657"/>
      <c r="UDQ4" s="657"/>
      <c r="UDR4" s="657"/>
      <c r="UDS4" s="657"/>
      <c r="UDT4" s="657"/>
      <c r="UDU4" s="657"/>
      <c r="UDV4" s="657"/>
      <c r="UDW4" s="657"/>
      <c r="UDX4" s="657"/>
      <c r="UDY4" s="657"/>
      <c r="UDZ4" s="657"/>
      <c r="UEA4" s="657"/>
      <c r="UEB4" s="657"/>
      <c r="UEC4" s="657"/>
      <c r="UED4" s="657"/>
      <c r="UEE4" s="657"/>
      <c r="UEF4" s="657"/>
      <c r="UEG4" s="657"/>
      <c r="UEH4" s="657"/>
      <c r="UEI4" s="657"/>
      <c r="UEJ4" s="657"/>
      <c r="UEK4" s="657"/>
      <c r="UEL4" s="657"/>
      <c r="UEM4" s="657"/>
      <c r="UEN4" s="657"/>
      <c r="UEO4" s="657"/>
      <c r="UEP4" s="657"/>
      <c r="UEQ4" s="657"/>
      <c r="UER4" s="657"/>
      <c r="UES4" s="657"/>
      <c r="UET4" s="657"/>
      <c r="UEU4" s="657"/>
      <c r="UEV4" s="657"/>
      <c r="UEW4" s="657"/>
      <c r="UEX4" s="657"/>
      <c r="UEY4" s="657"/>
      <c r="UEZ4" s="657"/>
      <c r="UFA4" s="657"/>
      <c r="UFB4" s="657"/>
      <c r="UFC4" s="657"/>
      <c r="UFD4" s="657"/>
      <c r="UFE4" s="657"/>
      <c r="UFF4" s="657"/>
      <c r="UFG4" s="657"/>
      <c r="UFH4" s="657"/>
      <c r="UFI4" s="657"/>
      <c r="UFJ4" s="657"/>
      <c r="UFK4" s="657"/>
      <c r="UFL4" s="657"/>
      <c r="UFM4" s="657"/>
      <c r="UFN4" s="657"/>
      <c r="UFO4" s="657"/>
      <c r="UFP4" s="657"/>
      <c r="UFQ4" s="657"/>
      <c r="UFR4" s="657"/>
      <c r="UFS4" s="657"/>
      <c r="UFT4" s="657"/>
      <c r="UFU4" s="657"/>
      <c r="UFV4" s="657"/>
      <c r="UFW4" s="657"/>
      <c r="UFX4" s="657"/>
      <c r="UFY4" s="657"/>
      <c r="UFZ4" s="657"/>
      <c r="UGA4" s="657"/>
      <c r="UGB4" s="657"/>
      <c r="UGC4" s="657"/>
      <c r="UGD4" s="657"/>
      <c r="UGE4" s="657"/>
      <c r="UGF4" s="657"/>
      <c r="UGG4" s="657"/>
      <c r="UGH4" s="657"/>
      <c r="UGI4" s="657"/>
      <c r="UGJ4" s="657"/>
      <c r="UGK4" s="657"/>
      <c r="UGL4" s="657"/>
      <c r="UGM4" s="657"/>
      <c r="UGN4" s="657"/>
      <c r="UGO4" s="657"/>
      <c r="UGP4" s="657"/>
      <c r="UGQ4" s="657"/>
      <c r="UGR4" s="657"/>
      <c r="UGS4" s="657"/>
      <c r="UGT4" s="657"/>
      <c r="UGU4" s="657"/>
      <c r="UGV4" s="657"/>
      <c r="UGW4" s="657"/>
      <c r="UGX4" s="657"/>
      <c r="UGY4" s="657"/>
      <c r="UGZ4" s="657"/>
      <c r="UHA4" s="657"/>
      <c r="UHB4" s="657"/>
      <c r="UHC4" s="657"/>
      <c r="UHD4" s="657"/>
      <c r="UHE4" s="657"/>
      <c r="UHF4" s="657"/>
      <c r="UHG4" s="657"/>
      <c r="UHH4" s="657"/>
      <c r="UHI4" s="657"/>
      <c r="UHJ4" s="657"/>
      <c r="UHK4" s="657"/>
      <c r="UHL4" s="657"/>
      <c r="UHM4" s="657"/>
      <c r="UHN4" s="657"/>
      <c r="UHO4" s="657"/>
      <c r="UHP4" s="657"/>
      <c r="UHQ4" s="657"/>
      <c r="UHR4" s="657"/>
      <c r="UHS4" s="657"/>
      <c r="UHT4" s="657"/>
      <c r="UHU4" s="657"/>
      <c r="UHV4" s="657"/>
      <c r="UHW4" s="657"/>
      <c r="UHX4" s="657"/>
      <c r="UHY4" s="657"/>
      <c r="UHZ4" s="657"/>
      <c r="UIA4" s="657"/>
      <c r="UIB4" s="657"/>
      <c r="UIC4" s="657"/>
      <c r="UID4" s="657"/>
      <c r="UIE4" s="657"/>
      <c r="UIF4" s="657"/>
      <c r="UIG4" s="657"/>
      <c r="UIH4" s="657"/>
      <c r="UII4" s="657"/>
      <c r="UIJ4" s="657"/>
      <c r="UIK4" s="657"/>
      <c r="UIL4" s="657"/>
      <c r="UIM4" s="657"/>
      <c r="UIN4" s="657"/>
      <c r="UIO4" s="657"/>
      <c r="UIP4" s="657"/>
      <c r="UIQ4" s="657"/>
      <c r="UIR4" s="657"/>
      <c r="UIS4" s="657"/>
      <c r="UIT4" s="657"/>
      <c r="UIU4" s="657"/>
      <c r="UIV4" s="657"/>
      <c r="UIW4" s="657"/>
      <c r="UIX4" s="657"/>
      <c r="UIY4" s="657"/>
      <c r="UIZ4" s="657"/>
      <c r="UJA4" s="657"/>
      <c r="UJB4" s="657"/>
      <c r="UJC4" s="657"/>
      <c r="UJD4" s="657"/>
      <c r="UJE4" s="657"/>
      <c r="UJF4" s="657"/>
      <c r="UJG4" s="657"/>
      <c r="UJH4" s="657"/>
      <c r="UJI4" s="657"/>
      <c r="UJJ4" s="657"/>
      <c r="UJK4" s="657"/>
      <c r="UJL4" s="657"/>
      <c r="UJM4" s="657"/>
      <c r="UJN4" s="657"/>
      <c r="UJO4" s="657"/>
      <c r="UJP4" s="657"/>
      <c r="UJQ4" s="657"/>
      <c r="UJR4" s="657"/>
      <c r="UJS4" s="657"/>
      <c r="UJT4" s="657"/>
      <c r="UJU4" s="657"/>
      <c r="UJV4" s="657"/>
      <c r="UJW4" s="657"/>
      <c r="UJX4" s="657"/>
      <c r="UJY4" s="657"/>
      <c r="UJZ4" s="657"/>
      <c r="UKA4" s="657"/>
      <c r="UKB4" s="657"/>
      <c r="UKC4" s="657"/>
      <c r="UKD4" s="657"/>
      <c r="UKE4" s="657"/>
      <c r="UKF4" s="657"/>
      <c r="UKG4" s="657"/>
      <c r="UKH4" s="657"/>
      <c r="UKI4" s="657"/>
      <c r="UKJ4" s="657"/>
      <c r="UKK4" s="657"/>
      <c r="UKL4" s="657"/>
      <c r="UKM4" s="657"/>
      <c r="UKN4" s="657"/>
      <c r="UKO4" s="657"/>
      <c r="UKP4" s="657"/>
      <c r="UKQ4" s="657"/>
      <c r="UKR4" s="657"/>
      <c r="UKS4" s="657"/>
      <c r="UKT4" s="657"/>
      <c r="UKU4" s="657"/>
      <c r="UKV4" s="657"/>
      <c r="UKW4" s="657"/>
      <c r="UKX4" s="657"/>
      <c r="UKY4" s="657"/>
      <c r="UKZ4" s="657"/>
      <c r="ULA4" s="657"/>
      <c r="ULB4" s="657"/>
      <c r="ULC4" s="657"/>
      <c r="ULD4" s="657"/>
      <c r="ULE4" s="657"/>
      <c r="ULF4" s="657"/>
      <c r="ULG4" s="657"/>
      <c r="ULH4" s="657"/>
      <c r="ULI4" s="657"/>
      <c r="ULJ4" s="657"/>
      <c r="ULK4" s="657"/>
      <c r="ULL4" s="657"/>
      <c r="ULM4" s="657"/>
      <c r="ULN4" s="657"/>
      <c r="ULO4" s="657"/>
      <c r="ULP4" s="657"/>
      <c r="ULQ4" s="657"/>
      <c r="ULR4" s="657"/>
      <c r="ULS4" s="657"/>
      <c r="ULT4" s="657"/>
      <c r="ULU4" s="657"/>
      <c r="ULV4" s="657"/>
      <c r="ULW4" s="657"/>
      <c r="ULX4" s="657"/>
      <c r="ULY4" s="657"/>
      <c r="ULZ4" s="657"/>
      <c r="UMA4" s="657"/>
      <c r="UMB4" s="657"/>
      <c r="UMC4" s="657"/>
      <c r="UMD4" s="657"/>
      <c r="UME4" s="657"/>
      <c r="UMF4" s="657"/>
      <c r="UMG4" s="657"/>
      <c r="UMH4" s="657"/>
      <c r="UMI4" s="657"/>
      <c r="UMJ4" s="657"/>
      <c r="UMK4" s="657"/>
      <c r="UML4" s="657"/>
      <c r="UMM4" s="657"/>
      <c r="UMN4" s="657"/>
      <c r="UMO4" s="657"/>
      <c r="UMP4" s="657"/>
      <c r="UMQ4" s="657"/>
      <c r="UMR4" s="657"/>
      <c r="UMS4" s="657"/>
      <c r="UMT4" s="657"/>
      <c r="UMU4" s="657"/>
      <c r="UMV4" s="657"/>
      <c r="UMW4" s="657"/>
      <c r="UMX4" s="657"/>
      <c r="UMY4" s="657"/>
      <c r="UMZ4" s="657"/>
      <c r="UNA4" s="657"/>
      <c r="UNB4" s="657"/>
      <c r="UNC4" s="657"/>
      <c r="UND4" s="657"/>
      <c r="UNE4" s="657"/>
      <c r="UNF4" s="657"/>
      <c r="UNG4" s="657"/>
      <c r="UNH4" s="657"/>
      <c r="UNI4" s="657"/>
      <c r="UNJ4" s="657"/>
      <c r="UNK4" s="657"/>
      <c r="UNL4" s="657"/>
      <c r="UNM4" s="657"/>
      <c r="UNN4" s="657"/>
      <c r="UNO4" s="657"/>
      <c r="UNP4" s="657"/>
      <c r="UNQ4" s="657"/>
      <c r="UNR4" s="657"/>
      <c r="UNS4" s="657"/>
      <c r="UNT4" s="657"/>
      <c r="UNU4" s="657"/>
      <c r="UNV4" s="657"/>
      <c r="UNW4" s="657"/>
      <c r="UNX4" s="657"/>
      <c r="UNY4" s="657"/>
      <c r="UNZ4" s="657"/>
      <c r="UOA4" s="657"/>
      <c r="UOB4" s="657"/>
      <c r="UOC4" s="657"/>
      <c r="UOD4" s="657"/>
      <c r="UOE4" s="657"/>
      <c r="UOF4" s="657"/>
      <c r="UOG4" s="657"/>
      <c r="UOH4" s="657"/>
      <c r="UOI4" s="657"/>
      <c r="UOJ4" s="657"/>
      <c r="UOK4" s="657"/>
      <c r="UOL4" s="657"/>
      <c r="UOM4" s="657"/>
      <c r="UON4" s="657"/>
      <c r="UOO4" s="657"/>
      <c r="UOP4" s="657"/>
      <c r="UOQ4" s="657"/>
      <c r="UOR4" s="657"/>
      <c r="UOS4" s="657"/>
      <c r="UOT4" s="657"/>
      <c r="UOU4" s="657"/>
      <c r="UOV4" s="657"/>
      <c r="UOW4" s="657"/>
      <c r="UOX4" s="657"/>
      <c r="UOY4" s="657"/>
      <c r="UOZ4" s="657"/>
      <c r="UPA4" s="657"/>
      <c r="UPB4" s="657"/>
      <c r="UPC4" s="657"/>
      <c r="UPD4" s="657"/>
      <c r="UPE4" s="657"/>
      <c r="UPF4" s="657"/>
      <c r="UPG4" s="657"/>
      <c r="UPH4" s="657"/>
      <c r="UPI4" s="657"/>
      <c r="UPJ4" s="657"/>
      <c r="UPK4" s="657"/>
      <c r="UPL4" s="657"/>
      <c r="UPM4" s="657"/>
      <c r="UPN4" s="657"/>
      <c r="UPO4" s="657"/>
      <c r="UPP4" s="657"/>
      <c r="UPQ4" s="657"/>
      <c r="UPR4" s="657"/>
      <c r="UPS4" s="657"/>
      <c r="UPT4" s="657"/>
      <c r="UPU4" s="657"/>
      <c r="UPV4" s="657"/>
      <c r="UPW4" s="657"/>
      <c r="UPX4" s="657"/>
      <c r="UPY4" s="657"/>
      <c r="UPZ4" s="657"/>
      <c r="UQA4" s="657"/>
      <c r="UQB4" s="657"/>
      <c r="UQC4" s="657"/>
      <c r="UQD4" s="657"/>
      <c r="UQE4" s="657"/>
      <c r="UQF4" s="657"/>
      <c r="UQG4" s="657"/>
      <c r="UQH4" s="657"/>
      <c r="UQI4" s="657"/>
      <c r="UQJ4" s="657"/>
      <c r="UQK4" s="657"/>
      <c r="UQL4" s="657"/>
      <c r="UQM4" s="657"/>
      <c r="UQN4" s="657"/>
      <c r="UQO4" s="657"/>
      <c r="UQP4" s="657"/>
      <c r="UQQ4" s="657"/>
      <c r="UQR4" s="657"/>
      <c r="UQS4" s="657"/>
      <c r="UQT4" s="657"/>
      <c r="UQU4" s="657"/>
      <c r="UQV4" s="657"/>
      <c r="UQW4" s="657"/>
      <c r="UQX4" s="657"/>
      <c r="UQY4" s="657"/>
      <c r="UQZ4" s="657"/>
      <c r="URA4" s="657"/>
      <c r="URB4" s="657"/>
      <c r="URC4" s="657"/>
      <c r="URD4" s="657"/>
      <c r="URE4" s="657"/>
      <c r="URF4" s="657"/>
      <c r="URG4" s="657"/>
      <c r="URH4" s="657"/>
      <c r="URI4" s="657"/>
      <c r="URJ4" s="657"/>
      <c r="URK4" s="657"/>
      <c r="URL4" s="657"/>
      <c r="URM4" s="657"/>
      <c r="URN4" s="657"/>
      <c r="URO4" s="657"/>
      <c r="URP4" s="657"/>
      <c r="URQ4" s="657"/>
      <c r="URR4" s="657"/>
      <c r="URS4" s="657"/>
      <c r="URT4" s="657"/>
      <c r="URU4" s="657"/>
      <c r="URV4" s="657"/>
      <c r="URW4" s="657"/>
      <c r="URX4" s="657"/>
      <c r="URY4" s="657"/>
      <c r="URZ4" s="657"/>
      <c r="USA4" s="657"/>
      <c r="USB4" s="657"/>
      <c r="USC4" s="657"/>
      <c r="USD4" s="657"/>
      <c r="USE4" s="657"/>
      <c r="USF4" s="657"/>
      <c r="USG4" s="657"/>
      <c r="USH4" s="657"/>
      <c r="USI4" s="657"/>
      <c r="USJ4" s="657"/>
      <c r="USK4" s="657"/>
      <c r="USL4" s="657"/>
      <c r="USM4" s="657"/>
      <c r="USN4" s="657"/>
      <c r="USO4" s="657"/>
      <c r="USP4" s="657"/>
      <c r="USQ4" s="657"/>
      <c r="USR4" s="657"/>
      <c r="USS4" s="657"/>
      <c r="UST4" s="657"/>
      <c r="USU4" s="657"/>
      <c r="USV4" s="657"/>
      <c r="USW4" s="657"/>
      <c r="USX4" s="657"/>
      <c r="USY4" s="657"/>
      <c r="USZ4" s="657"/>
      <c r="UTA4" s="657"/>
      <c r="UTB4" s="657"/>
      <c r="UTC4" s="657"/>
      <c r="UTD4" s="657"/>
      <c r="UTE4" s="657"/>
      <c r="UTF4" s="657"/>
      <c r="UTG4" s="657"/>
      <c r="UTH4" s="657"/>
      <c r="UTI4" s="657"/>
      <c r="UTJ4" s="657"/>
      <c r="UTK4" s="657"/>
      <c r="UTL4" s="657"/>
      <c r="UTM4" s="657"/>
      <c r="UTN4" s="657"/>
      <c r="UTO4" s="657"/>
      <c r="UTP4" s="657"/>
      <c r="UTQ4" s="657"/>
      <c r="UTR4" s="657"/>
      <c r="UTS4" s="657"/>
      <c r="UTT4" s="657"/>
      <c r="UTU4" s="657"/>
      <c r="UTV4" s="657"/>
      <c r="UTW4" s="657"/>
      <c r="UTX4" s="657"/>
      <c r="UTY4" s="657"/>
      <c r="UTZ4" s="657"/>
      <c r="UUA4" s="657"/>
      <c r="UUB4" s="657"/>
      <c r="UUC4" s="657"/>
      <c r="UUD4" s="657"/>
      <c r="UUE4" s="657"/>
      <c r="UUF4" s="657"/>
      <c r="UUG4" s="657"/>
      <c r="UUH4" s="657"/>
      <c r="UUI4" s="657"/>
      <c r="UUJ4" s="657"/>
      <c r="UUK4" s="657"/>
      <c r="UUL4" s="657"/>
      <c r="UUM4" s="657"/>
      <c r="UUN4" s="657"/>
      <c r="UUO4" s="657"/>
      <c r="UUP4" s="657"/>
      <c r="UUQ4" s="657"/>
      <c r="UUR4" s="657"/>
      <c r="UUS4" s="657"/>
      <c r="UUT4" s="657"/>
      <c r="UUU4" s="657"/>
      <c r="UUV4" s="657"/>
      <c r="UUW4" s="657"/>
      <c r="UUX4" s="657"/>
      <c r="UUY4" s="657"/>
      <c r="UUZ4" s="657"/>
      <c r="UVA4" s="657"/>
      <c r="UVB4" s="657"/>
      <c r="UVC4" s="657"/>
      <c r="UVD4" s="657"/>
      <c r="UVE4" s="657"/>
      <c r="UVF4" s="657"/>
      <c r="UVG4" s="657"/>
      <c r="UVH4" s="657"/>
      <c r="UVI4" s="657"/>
      <c r="UVJ4" s="657"/>
      <c r="UVK4" s="657"/>
      <c r="UVL4" s="657"/>
      <c r="UVM4" s="657"/>
      <c r="UVN4" s="657"/>
      <c r="UVO4" s="657"/>
      <c r="UVP4" s="657"/>
      <c r="UVQ4" s="657"/>
      <c r="UVR4" s="657"/>
      <c r="UVS4" s="657"/>
      <c r="UVT4" s="657"/>
      <c r="UVU4" s="657"/>
      <c r="UVV4" s="657"/>
      <c r="UVW4" s="657"/>
      <c r="UVX4" s="657"/>
      <c r="UVY4" s="657"/>
      <c r="UVZ4" s="657"/>
      <c r="UWA4" s="657"/>
      <c r="UWB4" s="657"/>
      <c r="UWC4" s="657"/>
      <c r="UWD4" s="657"/>
      <c r="UWE4" s="657"/>
      <c r="UWF4" s="657"/>
      <c r="UWG4" s="657"/>
      <c r="UWH4" s="657"/>
      <c r="UWI4" s="657"/>
      <c r="UWJ4" s="657"/>
      <c r="UWK4" s="657"/>
      <c r="UWL4" s="657"/>
      <c r="UWM4" s="657"/>
      <c r="UWN4" s="657"/>
      <c r="UWO4" s="657"/>
      <c r="UWP4" s="657"/>
      <c r="UWQ4" s="657"/>
      <c r="UWR4" s="657"/>
      <c r="UWS4" s="657"/>
      <c r="UWT4" s="657"/>
      <c r="UWU4" s="657"/>
      <c r="UWV4" s="657"/>
      <c r="UWW4" s="657"/>
      <c r="UWX4" s="657"/>
      <c r="UWY4" s="657"/>
      <c r="UWZ4" s="657"/>
      <c r="UXA4" s="657"/>
      <c r="UXB4" s="657"/>
      <c r="UXC4" s="657"/>
      <c r="UXD4" s="657"/>
      <c r="UXE4" s="657"/>
      <c r="UXF4" s="657"/>
      <c r="UXG4" s="657"/>
      <c r="UXH4" s="657"/>
      <c r="UXI4" s="657"/>
      <c r="UXJ4" s="657"/>
      <c r="UXK4" s="657"/>
      <c r="UXL4" s="657"/>
      <c r="UXM4" s="657"/>
      <c r="UXN4" s="657"/>
      <c r="UXO4" s="657"/>
      <c r="UXP4" s="657"/>
      <c r="UXQ4" s="657"/>
      <c r="UXR4" s="657"/>
      <c r="UXS4" s="657"/>
      <c r="UXT4" s="657"/>
      <c r="UXU4" s="657"/>
      <c r="UXV4" s="657"/>
      <c r="UXW4" s="657"/>
      <c r="UXX4" s="657"/>
      <c r="UXY4" s="657"/>
      <c r="UXZ4" s="657"/>
      <c r="UYA4" s="657"/>
      <c r="UYB4" s="657"/>
      <c r="UYC4" s="657"/>
      <c r="UYD4" s="657"/>
      <c r="UYE4" s="657"/>
      <c r="UYF4" s="657"/>
      <c r="UYG4" s="657"/>
      <c r="UYH4" s="657"/>
      <c r="UYI4" s="657"/>
      <c r="UYJ4" s="657"/>
      <c r="UYK4" s="657"/>
      <c r="UYL4" s="657"/>
      <c r="UYM4" s="657"/>
      <c r="UYN4" s="657"/>
      <c r="UYO4" s="657"/>
      <c r="UYP4" s="657"/>
      <c r="UYQ4" s="657"/>
      <c r="UYR4" s="657"/>
      <c r="UYS4" s="657"/>
      <c r="UYT4" s="657"/>
      <c r="UYU4" s="657"/>
      <c r="UYV4" s="657"/>
      <c r="UYW4" s="657"/>
      <c r="UYX4" s="657"/>
      <c r="UYY4" s="657"/>
      <c r="UYZ4" s="657"/>
      <c r="UZA4" s="657"/>
      <c r="UZB4" s="657"/>
      <c r="UZC4" s="657"/>
      <c r="UZD4" s="657"/>
      <c r="UZE4" s="657"/>
      <c r="UZF4" s="657"/>
      <c r="UZG4" s="657"/>
      <c r="UZH4" s="657"/>
      <c r="UZI4" s="657"/>
      <c r="UZJ4" s="657"/>
      <c r="UZK4" s="657"/>
      <c r="UZL4" s="657"/>
      <c r="UZM4" s="657"/>
      <c r="UZN4" s="657"/>
      <c r="UZO4" s="657"/>
      <c r="UZP4" s="657"/>
      <c r="UZQ4" s="657"/>
      <c r="UZR4" s="657"/>
      <c r="UZS4" s="657"/>
      <c r="UZT4" s="657"/>
      <c r="UZU4" s="657"/>
      <c r="UZV4" s="657"/>
      <c r="UZW4" s="657"/>
      <c r="UZX4" s="657"/>
      <c r="UZY4" s="657"/>
      <c r="UZZ4" s="657"/>
      <c r="VAA4" s="657"/>
      <c r="VAB4" s="657"/>
      <c r="VAC4" s="657"/>
      <c r="VAD4" s="657"/>
      <c r="VAE4" s="657"/>
      <c r="VAF4" s="657"/>
      <c r="VAG4" s="657"/>
      <c r="VAH4" s="657"/>
      <c r="VAI4" s="657"/>
      <c r="VAJ4" s="657"/>
      <c r="VAK4" s="657"/>
      <c r="VAL4" s="657"/>
      <c r="VAM4" s="657"/>
      <c r="VAN4" s="657"/>
      <c r="VAO4" s="657"/>
      <c r="VAP4" s="657"/>
      <c r="VAQ4" s="657"/>
      <c r="VAR4" s="657"/>
      <c r="VAS4" s="657"/>
      <c r="VAT4" s="657"/>
      <c r="VAU4" s="657"/>
      <c r="VAV4" s="657"/>
      <c r="VAW4" s="657"/>
      <c r="VAX4" s="657"/>
      <c r="VAY4" s="657"/>
      <c r="VAZ4" s="657"/>
      <c r="VBA4" s="657"/>
      <c r="VBB4" s="657"/>
      <c r="VBC4" s="657"/>
      <c r="VBD4" s="657"/>
      <c r="VBE4" s="657"/>
      <c r="VBF4" s="657"/>
      <c r="VBG4" s="657"/>
      <c r="VBH4" s="657"/>
      <c r="VBI4" s="657"/>
      <c r="VBJ4" s="657"/>
      <c r="VBK4" s="657"/>
      <c r="VBL4" s="657"/>
      <c r="VBM4" s="657"/>
      <c r="VBN4" s="657"/>
      <c r="VBO4" s="657"/>
      <c r="VBP4" s="657"/>
      <c r="VBQ4" s="657"/>
      <c r="VBR4" s="657"/>
      <c r="VBS4" s="657"/>
      <c r="VBT4" s="657"/>
      <c r="VBU4" s="657"/>
      <c r="VBV4" s="657"/>
      <c r="VBW4" s="657"/>
      <c r="VBX4" s="657"/>
      <c r="VBY4" s="657"/>
      <c r="VBZ4" s="657"/>
      <c r="VCA4" s="657"/>
      <c r="VCB4" s="657"/>
      <c r="VCC4" s="657"/>
      <c r="VCD4" s="657"/>
      <c r="VCE4" s="657"/>
      <c r="VCF4" s="657"/>
      <c r="VCG4" s="657"/>
      <c r="VCH4" s="657"/>
      <c r="VCI4" s="657"/>
      <c r="VCJ4" s="657"/>
      <c r="VCK4" s="657"/>
      <c r="VCL4" s="657"/>
      <c r="VCM4" s="657"/>
      <c r="VCN4" s="657"/>
      <c r="VCO4" s="657"/>
      <c r="VCP4" s="657"/>
      <c r="VCQ4" s="657"/>
      <c r="VCR4" s="657"/>
      <c r="VCS4" s="657"/>
      <c r="VCT4" s="657"/>
      <c r="VCU4" s="657"/>
      <c r="VCV4" s="657"/>
      <c r="VCW4" s="657"/>
      <c r="VCX4" s="657"/>
      <c r="VCY4" s="657"/>
      <c r="VCZ4" s="657"/>
      <c r="VDA4" s="657"/>
      <c r="VDB4" s="657"/>
      <c r="VDC4" s="657"/>
      <c r="VDD4" s="657"/>
      <c r="VDE4" s="657"/>
      <c r="VDF4" s="657"/>
      <c r="VDG4" s="657"/>
      <c r="VDH4" s="657"/>
      <c r="VDI4" s="657"/>
      <c r="VDJ4" s="657"/>
      <c r="VDK4" s="657"/>
      <c r="VDL4" s="657"/>
      <c r="VDM4" s="657"/>
      <c r="VDN4" s="657"/>
      <c r="VDO4" s="657"/>
      <c r="VDP4" s="657"/>
      <c r="VDQ4" s="657"/>
      <c r="VDR4" s="657"/>
      <c r="VDS4" s="657"/>
      <c r="VDT4" s="657"/>
      <c r="VDU4" s="657"/>
      <c r="VDV4" s="657"/>
      <c r="VDW4" s="657"/>
      <c r="VDX4" s="657"/>
      <c r="VDY4" s="657"/>
      <c r="VDZ4" s="657"/>
      <c r="VEA4" s="657"/>
      <c r="VEB4" s="657"/>
      <c r="VEC4" s="657"/>
      <c r="VED4" s="657"/>
      <c r="VEE4" s="657"/>
      <c r="VEF4" s="657"/>
      <c r="VEG4" s="657"/>
      <c r="VEH4" s="657"/>
      <c r="VEI4" s="657"/>
      <c r="VEJ4" s="657"/>
      <c r="VEK4" s="657"/>
      <c r="VEL4" s="657"/>
      <c r="VEM4" s="657"/>
      <c r="VEN4" s="657"/>
      <c r="VEO4" s="657"/>
      <c r="VEP4" s="657"/>
      <c r="VEQ4" s="657"/>
      <c r="VER4" s="657"/>
      <c r="VES4" s="657"/>
      <c r="VET4" s="657"/>
      <c r="VEU4" s="657"/>
      <c r="VEV4" s="657"/>
      <c r="VEW4" s="657"/>
      <c r="VEX4" s="657"/>
      <c r="VEY4" s="657"/>
      <c r="VEZ4" s="657"/>
      <c r="VFA4" s="657"/>
      <c r="VFB4" s="657"/>
      <c r="VFC4" s="657"/>
      <c r="VFD4" s="657"/>
      <c r="VFE4" s="657"/>
      <c r="VFF4" s="657"/>
      <c r="VFG4" s="657"/>
      <c r="VFH4" s="657"/>
      <c r="VFI4" s="657"/>
      <c r="VFJ4" s="657"/>
      <c r="VFK4" s="657"/>
      <c r="VFL4" s="657"/>
      <c r="VFM4" s="657"/>
      <c r="VFN4" s="657"/>
      <c r="VFO4" s="657"/>
      <c r="VFP4" s="657"/>
      <c r="VFQ4" s="657"/>
      <c r="VFR4" s="657"/>
      <c r="VFS4" s="657"/>
      <c r="VFT4" s="657"/>
      <c r="VFU4" s="657"/>
      <c r="VFV4" s="657"/>
      <c r="VFW4" s="657"/>
      <c r="VFX4" s="657"/>
      <c r="VFY4" s="657"/>
      <c r="VFZ4" s="657"/>
      <c r="VGA4" s="657"/>
      <c r="VGB4" s="657"/>
      <c r="VGC4" s="657"/>
      <c r="VGD4" s="657"/>
      <c r="VGE4" s="657"/>
      <c r="VGF4" s="657"/>
      <c r="VGG4" s="657"/>
      <c r="VGH4" s="657"/>
      <c r="VGI4" s="657"/>
      <c r="VGJ4" s="657"/>
      <c r="VGK4" s="657"/>
      <c r="VGL4" s="657"/>
      <c r="VGM4" s="657"/>
      <c r="VGN4" s="657"/>
      <c r="VGO4" s="657"/>
      <c r="VGP4" s="657"/>
      <c r="VGQ4" s="657"/>
      <c r="VGR4" s="657"/>
      <c r="VGS4" s="657"/>
      <c r="VGT4" s="657"/>
      <c r="VGU4" s="657"/>
      <c r="VGV4" s="657"/>
      <c r="VGW4" s="657"/>
      <c r="VGX4" s="657"/>
      <c r="VGY4" s="657"/>
      <c r="VGZ4" s="657"/>
      <c r="VHA4" s="657"/>
      <c r="VHB4" s="657"/>
      <c r="VHC4" s="657"/>
      <c r="VHD4" s="657"/>
      <c r="VHE4" s="657"/>
      <c r="VHF4" s="657"/>
      <c r="VHG4" s="657"/>
      <c r="VHH4" s="657"/>
      <c r="VHI4" s="657"/>
      <c r="VHJ4" s="657"/>
      <c r="VHK4" s="657"/>
      <c r="VHL4" s="657"/>
      <c r="VHM4" s="657"/>
      <c r="VHN4" s="657"/>
      <c r="VHO4" s="657"/>
      <c r="VHP4" s="657"/>
      <c r="VHQ4" s="657"/>
      <c r="VHR4" s="657"/>
      <c r="VHS4" s="657"/>
      <c r="VHT4" s="657"/>
      <c r="VHU4" s="657"/>
      <c r="VHV4" s="657"/>
      <c r="VHW4" s="657"/>
      <c r="VHX4" s="657"/>
      <c r="VHY4" s="657"/>
      <c r="VHZ4" s="657"/>
      <c r="VIA4" s="657"/>
      <c r="VIB4" s="657"/>
      <c r="VIC4" s="657"/>
      <c r="VID4" s="657"/>
      <c r="VIE4" s="657"/>
      <c r="VIF4" s="657"/>
      <c r="VIG4" s="657"/>
      <c r="VIH4" s="657"/>
      <c r="VII4" s="657"/>
      <c r="VIJ4" s="657"/>
      <c r="VIK4" s="657"/>
      <c r="VIL4" s="657"/>
      <c r="VIM4" s="657"/>
      <c r="VIN4" s="657"/>
      <c r="VIO4" s="657"/>
      <c r="VIP4" s="657"/>
      <c r="VIQ4" s="657"/>
      <c r="VIR4" s="657"/>
      <c r="VIS4" s="657"/>
      <c r="VIT4" s="657"/>
      <c r="VIU4" s="657"/>
      <c r="VIV4" s="657"/>
      <c r="VIW4" s="657"/>
      <c r="VIX4" s="657"/>
      <c r="VIY4" s="657"/>
      <c r="VIZ4" s="657"/>
      <c r="VJA4" s="657"/>
      <c r="VJB4" s="657"/>
      <c r="VJC4" s="657"/>
      <c r="VJD4" s="657"/>
      <c r="VJE4" s="657"/>
      <c r="VJF4" s="657"/>
      <c r="VJG4" s="657"/>
      <c r="VJH4" s="657"/>
      <c r="VJI4" s="657"/>
      <c r="VJJ4" s="657"/>
      <c r="VJK4" s="657"/>
      <c r="VJL4" s="657"/>
      <c r="VJM4" s="657"/>
      <c r="VJN4" s="657"/>
      <c r="VJO4" s="657"/>
      <c r="VJP4" s="657"/>
      <c r="VJQ4" s="657"/>
      <c r="VJR4" s="657"/>
      <c r="VJS4" s="657"/>
      <c r="VJT4" s="657"/>
      <c r="VJU4" s="657"/>
      <c r="VJV4" s="657"/>
      <c r="VJW4" s="657"/>
      <c r="VJX4" s="657"/>
      <c r="VJY4" s="657"/>
      <c r="VJZ4" s="657"/>
      <c r="VKA4" s="657"/>
      <c r="VKB4" s="657"/>
      <c r="VKC4" s="657"/>
      <c r="VKD4" s="657"/>
      <c r="VKE4" s="657"/>
      <c r="VKF4" s="657"/>
      <c r="VKG4" s="657"/>
      <c r="VKH4" s="657"/>
      <c r="VKI4" s="657"/>
      <c r="VKJ4" s="657"/>
      <c r="VKK4" s="657"/>
      <c r="VKL4" s="657"/>
      <c r="VKM4" s="657"/>
      <c r="VKN4" s="657"/>
      <c r="VKO4" s="657"/>
      <c r="VKP4" s="657"/>
      <c r="VKQ4" s="657"/>
      <c r="VKR4" s="657"/>
      <c r="VKS4" s="657"/>
      <c r="VKT4" s="657"/>
      <c r="VKU4" s="657"/>
      <c r="VKV4" s="657"/>
      <c r="VKW4" s="657"/>
      <c r="VKX4" s="657"/>
      <c r="VKY4" s="657"/>
      <c r="VKZ4" s="657"/>
      <c r="VLA4" s="657"/>
      <c r="VLB4" s="657"/>
      <c r="VLC4" s="657"/>
      <c r="VLD4" s="657"/>
      <c r="VLE4" s="657"/>
      <c r="VLF4" s="657"/>
      <c r="VLG4" s="657"/>
      <c r="VLH4" s="657"/>
      <c r="VLI4" s="657"/>
      <c r="VLJ4" s="657"/>
      <c r="VLK4" s="657"/>
      <c r="VLL4" s="657"/>
      <c r="VLM4" s="657"/>
      <c r="VLN4" s="657"/>
      <c r="VLO4" s="657"/>
      <c r="VLP4" s="657"/>
      <c r="VLQ4" s="657"/>
      <c r="VLR4" s="657"/>
      <c r="VLS4" s="657"/>
      <c r="VLT4" s="657"/>
      <c r="VLU4" s="657"/>
      <c r="VLV4" s="657"/>
      <c r="VLW4" s="657"/>
      <c r="VLX4" s="657"/>
      <c r="VLY4" s="657"/>
      <c r="VLZ4" s="657"/>
      <c r="VMA4" s="657"/>
      <c r="VMB4" s="657"/>
      <c r="VMC4" s="657"/>
      <c r="VMD4" s="657"/>
      <c r="VME4" s="657"/>
      <c r="VMF4" s="657"/>
      <c r="VMG4" s="657"/>
      <c r="VMH4" s="657"/>
      <c r="VMI4" s="657"/>
      <c r="VMJ4" s="657"/>
      <c r="VMK4" s="657"/>
      <c r="VML4" s="657"/>
      <c r="VMM4" s="657"/>
      <c r="VMN4" s="657"/>
      <c r="VMO4" s="657"/>
      <c r="VMP4" s="657"/>
      <c r="VMQ4" s="657"/>
      <c r="VMR4" s="657"/>
      <c r="VMS4" s="657"/>
      <c r="VMT4" s="657"/>
      <c r="VMU4" s="657"/>
      <c r="VMV4" s="657"/>
      <c r="VMW4" s="657"/>
      <c r="VMX4" s="657"/>
      <c r="VMY4" s="657"/>
      <c r="VMZ4" s="657"/>
      <c r="VNA4" s="657"/>
      <c r="VNB4" s="657"/>
      <c r="VNC4" s="657"/>
      <c r="VND4" s="657"/>
      <c r="VNE4" s="657"/>
      <c r="VNF4" s="657"/>
      <c r="VNG4" s="657"/>
      <c r="VNH4" s="657"/>
      <c r="VNI4" s="657"/>
      <c r="VNJ4" s="657"/>
      <c r="VNK4" s="657"/>
      <c r="VNL4" s="657"/>
      <c r="VNM4" s="657"/>
      <c r="VNN4" s="657"/>
      <c r="VNO4" s="657"/>
      <c r="VNP4" s="657"/>
      <c r="VNQ4" s="657"/>
      <c r="VNR4" s="657"/>
      <c r="VNS4" s="657"/>
      <c r="VNT4" s="657"/>
      <c r="VNU4" s="657"/>
      <c r="VNV4" s="657"/>
      <c r="VNW4" s="657"/>
      <c r="VNX4" s="657"/>
      <c r="VNY4" s="657"/>
      <c r="VNZ4" s="657"/>
      <c r="VOA4" s="657"/>
      <c r="VOB4" s="657"/>
      <c r="VOC4" s="657"/>
      <c r="VOD4" s="657"/>
      <c r="VOE4" s="657"/>
      <c r="VOF4" s="657"/>
      <c r="VOG4" s="657"/>
      <c r="VOH4" s="657"/>
      <c r="VOI4" s="657"/>
      <c r="VOJ4" s="657"/>
      <c r="VOK4" s="657"/>
      <c r="VOL4" s="657"/>
      <c r="VOM4" s="657"/>
      <c r="VON4" s="657"/>
      <c r="VOO4" s="657"/>
      <c r="VOP4" s="657"/>
      <c r="VOQ4" s="657"/>
      <c r="VOR4" s="657"/>
      <c r="VOS4" s="657"/>
      <c r="VOT4" s="657"/>
      <c r="VOU4" s="657"/>
      <c r="VOV4" s="657"/>
      <c r="VOW4" s="657"/>
      <c r="VOX4" s="657"/>
      <c r="VOY4" s="657"/>
      <c r="VOZ4" s="657"/>
      <c r="VPA4" s="657"/>
      <c r="VPB4" s="657"/>
      <c r="VPC4" s="657"/>
      <c r="VPD4" s="657"/>
      <c r="VPE4" s="657"/>
      <c r="VPF4" s="657"/>
      <c r="VPG4" s="657"/>
      <c r="VPH4" s="657"/>
      <c r="VPI4" s="657"/>
      <c r="VPJ4" s="657"/>
      <c r="VPK4" s="657"/>
      <c r="VPL4" s="657"/>
      <c r="VPM4" s="657"/>
      <c r="VPN4" s="657"/>
      <c r="VPO4" s="657"/>
      <c r="VPP4" s="657"/>
      <c r="VPQ4" s="657"/>
      <c r="VPR4" s="657"/>
      <c r="VPS4" s="657"/>
      <c r="VPT4" s="657"/>
      <c r="VPU4" s="657"/>
      <c r="VPV4" s="657"/>
      <c r="VPW4" s="657"/>
      <c r="VPX4" s="657"/>
      <c r="VPY4" s="657"/>
      <c r="VPZ4" s="657"/>
      <c r="VQA4" s="657"/>
      <c r="VQB4" s="657"/>
      <c r="VQC4" s="657"/>
      <c r="VQD4" s="657"/>
      <c r="VQE4" s="657"/>
      <c r="VQF4" s="657"/>
      <c r="VQG4" s="657"/>
      <c r="VQH4" s="657"/>
      <c r="VQI4" s="657"/>
      <c r="VQJ4" s="657"/>
      <c r="VQK4" s="657"/>
      <c r="VQL4" s="657"/>
      <c r="VQM4" s="657"/>
      <c r="VQN4" s="657"/>
      <c r="VQO4" s="657"/>
      <c r="VQP4" s="657"/>
      <c r="VQQ4" s="657"/>
      <c r="VQR4" s="657"/>
      <c r="VQS4" s="657"/>
      <c r="VQT4" s="657"/>
      <c r="VQU4" s="657"/>
      <c r="VQV4" s="657"/>
      <c r="VQW4" s="657"/>
      <c r="VQX4" s="657"/>
      <c r="VQY4" s="657"/>
      <c r="VQZ4" s="657"/>
      <c r="VRA4" s="657"/>
      <c r="VRB4" s="657"/>
      <c r="VRC4" s="657"/>
      <c r="VRD4" s="657"/>
      <c r="VRE4" s="657"/>
      <c r="VRF4" s="657"/>
      <c r="VRG4" s="657"/>
      <c r="VRH4" s="657"/>
      <c r="VRI4" s="657"/>
      <c r="VRJ4" s="657"/>
      <c r="VRK4" s="657"/>
      <c r="VRL4" s="657"/>
      <c r="VRM4" s="657"/>
      <c r="VRN4" s="657"/>
      <c r="VRO4" s="657"/>
      <c r="VRP4" s="657"/>
      <c r="VRQ4" s="657"/>
      <c r="VRR4" s="657"/>
      <c r="VRS4" s="657"/>
      <c r="VRT4" s="657"/>
      <c r="VRU4" s="657"/>
      <c r="VRV4" s="657"/>
      <c r="VRW4" s="657"/>
      <c r="VRX4" s="657"/>
      <c r="VRY4" s="657"/>
      <c r="VRZ4" s="657"/>
      <c r="VSA4" s="657"/>
      <c r="VSB4" s="657"/>
      <c r="VSC4" s="657"/>
      <c r="VSD4" s="657"/>
      <c r="VSE4" s="657"/>
      <c r="VSF4" s="657"/>
      <c r="VSG4" s="657"/>
      <c r="VSH4" s="657"/>
      <c r="VSI4" s="657"/>
      <c r="VSJ4" s="657"/>
      <c r="VSK4" s="657"/>
      <c r="VSL4" s="657"/>
      <c r="VSM4" s="657"/>
      <c r="VSN4" s="657"/>
      <c r="VSO4" s="657"/>
      <c r="VSP4" s="657"/>
      <c r="VSQ4" s="657"/>
      <c r="VSR4" s="657"/>
      <c r="VSS4" s="657"/>
      <c r="VST4" s="657"/>
      <c r="VSU4" s="657"/>
      <c r="VSV4" s="657"/>
      <c r="VSW4" s="657"/>
      <c r="VSX4" s="657"/>
      <c r="VSY4" s="657"/>
      <c r="VSZ4" s="657"/>
      <c r="VTA4" s="657"/>
      <c r="VTB4" s="657"/>
      <c r="VTC4" s="657"/>
      <c r="VTD4" s="657"/>
      <c r="VTE4" s="657"/>
      <c r="VTF4" s="657"/>
      <c r="VTG4" s="657"/>
      <c r="VTH4" s="657"/>
      <c r="VTI4" s="657"/>
      <c r="VTJ4" s="657"/>
      <c r="VTK4" s="657"/>
      <c r="VTL4" s="657"/>
      <c r="VTM4" s="657"/>
      <c r="VTN4" s="657"/>
      <c r="VTO4" s="657"/>
      <c r="VTP4" s="657"/>
      <c r="VTQ4" s="657"/>
      <c r="VTR4" s="657"/>
      <c r="VTS4" s="657"/>
      <c r="VTT4" s="657"/>
      <c r="VTU4" s="657"/>
      <c r="VTV4" s="657"/>
      <c r="VTW4" s="657"/>
      <c r="VTX4" s="657"/>
      <c r="VTY4" s="657"/>
      <c r="VTZ4" s="657"/>
      <c r="VUA4" s="657"/>
      <c r="VUB4" s="657"/>
      <c r="VUC4" s="657"/>
      <c r="VUD4" s="657"/>
      <c r="VUE4" s="657"/>
      <c r="VUF4" s="657"/>
      <c r="VUG4" s="657"/>
      <c r="VUH4" s="657"/>
      <c r="VUI4" s="657"/>
      <c r="VUJ4" s="657"/>
      <c r="VUK4" s="657"/>
      <c r="VUL4" s="657"/>
      <c r="VUM4" s="657"/>
      <c r="VUN4" s="657"/>
      <c r="VUO4" s="657"/>
      <c r="VUP4" s="657"/>
      <c r="VUQ4" s="657"/>
      <c r="VUR4" s="657"/>
      <c r="VUS4" s="657"/>
      <c r="VUT4" s="657"/>
      <c r="VUU4" s="657"/>
      <c r="VUV4" s="657"/>
      <c r="VUW4" s="657"/>
      <c r="VUX4" s="657"/>
      <c r="VUY4" s="657"/>
      <c r="VUZ4" s="657"/>
      <c r="VVA4" s="657"/>
      <c r="VVB4" s="657"/>
      <c r="VVC4" s="657"/>
      <c r="VVD4" s="657"/>
      <c r="VVE4" s="657"/>
      <c r="VVF4" s="657"/>
      <c r="VVG4" s="657"/>
      <c r="VVH4" s="657"/>
      <c r="VVI4" s="657"/>
      <c r="VVJ4" s="657"/>
      <c r="VVK4" s="657"/>
      <c r="VVL4" s="657"/>
      <c r="VVM4" s="657"/>
      <c r="VVN4" s="657"/>
      <c r="VVO4" s="657"/>
      <c r="VVP4" s="657"/>
      <c r="VVQ4" s="657"/>
      <c r="VVR4" s="657"/>
      <c r="VVS4" s="657"/>
      <c r="VVT4" s="657"/>
      <c r="VVU4" s="657"/>
      <c r="VVV4" s="657"/>
      <c r="VVW4" s="657"/>
      <c r="VVX4" s="657"/>
      <c r="VVY4" s="657"/>
      <c r="VVZ4" s="657"/>
      <c r="VWA4" s="657"/>
      <c r="VWB4" s="657"/>
      <c r="VWC4" s="657"/>
      <c r="VWD4" s="657"/>
      <c r="VWE4" s="657"/>
      <c r="VWF4" s="657"/>
      <c r="VWG4" s="657"/>
      <c r="VWH4" s="657"/>
      <c r="VWI4" s="657"/>
      <c r="VWJ4" s="657"/>
      <c r="VWK4" s="657"/>
      <c r="VWL4" s="657"/>
      <c r="VWM4" s="657"/>
      <c r="VWN4" s="657"/>
      <c r="VWO4" s="657"/>
      <c r="VWP4" s="657"/>
      <c r="VWQ4" s="657"/>
      <c r="VWR4" s="657"/>
      <c r="VWS4" s="657"/>
      <c r="VWT4" s="657"/>
      <c r="VWU4" s="657"/>
      <c r="VWV4" s="657"/>
      <c r="VWW4" s="657"/>
      <c r="VWX4" s="657"/>
      <c r="VWY4" s="657"/>
      <c r="VWZ4" s="657"/>
      <c r="VXA4" s="657"/>
      <c r="VXB4" s="657"/>
      <c r="VXC4" s="657"/>
      <c r="VXD4" s="657"/>
      <c r="VXE4" s="657"/>
      <c r="VXF4" s="657"/>
      <c r="VXG4" s="657"/>
      <c r="VXH4" s="657"/>
      <c r="VXI4" s="657"/>
      <c r="VXJ4" s="657"/>
      <c r="VXK4" s="657"/>
      <c r="VXL4" s="657"/>
      <c r="VXM4" s="657"/>
      <c r="VXN4" s="657"/>
      <c r="VXO4" s="657"/>
      <c r="VXP4" s="657"/>
      <c r="VXQ4" s="657"/>
      <c r="VXR4" s="657"/>
      <c r="VXS4" s="657"/>
      <c r="VXT4" s="657"/>
      <c r="VXU4" s="657"/>
      <c r="VXV4" s="657"/>
      <c r="VXW4" s="657"/>
      <c r="VXX4" s="657"/>
      <c r="VXY4" s="657"/>
      <c r="VXZ4" s="657"/>
      <c r="VYA4" s="657"/>
      <c r="VYB4" s="657"/>
      <c r="VYC4" s="657"/>
      <c r="VYD4" s="657"/>
      <c r="VYE4" s="657"/>
      <c r="VYF4" s="657"/>
      <c r="VYG4" s="657"/>
      <c r="VYH4" s="657"/>
      <c r="VYI4" s="657"/>
      <c r="VYJ4" s="657"/>
      <c r="VYK4" s="657"/>
      <c r="VYL4" s="657"/>
      <c r="VYM4" s="657"/>
      <c r="VYN4" s="657"/>
      <c r="VYO4" s="657"/>
      <c r="VYP4" s="657"/>
      <c r="VYQ4" s="657"/>
      <c r="VYR4" s="657"/>
      <c r="VYS4" s="657"/>
      <c r="VYT4" s="657"/>
      <c r="VYU4" s="657"/>
      <c r="VYV4" s="657"/>
      <c r="VYW4" s="657"/>
      <c r="VYX4" s="657"/>
      <c r="VYY4" s="657"/>
      <c r="VYZ4" s="657"/>
      <c r="VZA4" s="657"/>
      <c r="VZB4" s="657"/>
      <c r="VZC4" s="657"/>
      <c r="VZD4" s="657"/>
      <c r="VZE4" s="657"/>
      <c r="VZF4" s="657"/>
      <c r="VZG4" s="657"/>
      <c r="VZH4" s="657"/>
      <c r="VZI4" s="657"/>
      <c r="VZJ4" s="657"/>
      <c r="VZK4" s="657"/>
      <c r="VZL4" s="657"/>
      <c r="VZM4" s="657"/>
      <c r="VZN4" s="657"/>
      <c r="VZO4" s="657"/>
      <c r="VZP4" s="657"/>
      <c r="VZQ4" s="657"/>
      <c r="VZR4" s="657"/>
      <c r="VZS4" s="657"/>
      <c r="VZT4" s="657"/>
      <c r="VZU4" s="657"/>
      <c r="VZV4" s="657"/>
      <c r="VZW4" s="657"/>
      <c r="VZX4" s="657"/>
      <c r="VZY4" s="657"/>
      <c r="VZZ4" s="657"/>
      <c r="WAA4" s="657"/>
      <c r="WAB4" s="657"/>
      <c r="WAC4" s="657"/>
      <c r="WAD4" s="657"/>
      <c r="WAE4" s="657"/>
      <c r="WAF4" s="657"/>
      <c r="WAG4" s="657"/>
      <c r="WAH4" s="657"/>
      <c r="WAI4" s="657"/>
      <c r="WAJ4" s="657"/>
      <c r="WAK4" s="657"/>
      <c r="WAL4" s="657"/>
      <c r="WAM4" s="657"/>
      <c r="WAN4" s="657"/>
      <c r="WAO4" s="657"/>
      <c r="WAP4" s="657"/>
      <c r="WAQ4" s="657"/>
      <c r="WAR4" s="657"/>
      <c r="WAS4" s="657"/>
      <c r="WAT4" s="657"/>
      <c r="WAU4" s="657"/>
      <c r="WAV4" s="657"/>
      <c r="WAW4" s="657"/>
      <c r="WAX4" s="657"/>
      <c r="WAY4" s="657"/>
      <c r="WAZ4" s="657"/>
      <c r="WBA4" s="657"/>
      <c r="WBB4" s="657"/>
      <c r="WBC4" s="657"/>
      <c r="WBD4" s="657"/>
      <c r="WBE4" s="657"/>
      <c r="WBF4" s="657"/>
      <c r="WBG4" s="657"/>
      <c r="WBH4" s="657"/>
      <c r="WBI4" s="657"/>
      <c r="WBJ4" s="657"/>
      <c r="WBK4" s="657"/>
      <c r="WBL4" s="657"/>
      <c r="WBM4" s="657"/>
      <c r="WBN4" s="657"/>
      <c r="WBO4" s="657"/>
      <c r="WBP4" s="657"/>
      <c r="WBQ4" s="657"/>
      <c r="WBR4" s="657"/>
      <c r="WBS4" s="657"/>
      <c r="WBT4" s="657"/>
      <c r="WBU4" s="657"/>
      <c r="WBV4" s="657"/>
      <c r="WBW4" s="657"/>
      <c r="WBX4" s="657"/>
      <c r="WBY4" s="657"/>
      <c r="WBZ4" s="657"/>
      <c r="WCA4" s="657"/>
      <c r="WCB4" s="657"/>
      <c r="WCC4" s="657"/>
      <c r="WCD4" s="657"/>
      <c r="WCE4" s="657"/>
      <c r="WCF4" s="657"/>
      <c r="WCG4" s="657"/>
      <c r="WCH4" s="657"/>
      <c r="WCI4" s="657"/>
      <c r="WCJ4" s="657"/>
      <c r="WCK4" s="657"/>
      <c r="WCL4" s="657"/>
      <c r="WCM4" s="657"/>
      <c r="WCN4" s="657"/>
      <c r="WCO4" s="657"/>
      <c r="WCP4" s="657"/>
      <c r="WCQ4" s="657"/>
      <c r="WCR4" s="657"/>
      <c r="WCS4" s="657"/>
      <c r="WCT4" s="657"/>
      <c r="WCU4" s="657"/>
      <c r="WCV4" s="657"/>
      <c r="WCW4" s="657"/>
      <c r="WCX4" s="657"/>
      <c r="WCY4" s="657"/>
      <c r="WCZ4" s="657"/>
      <c r="WDA4" s="657"/>
      <c r="WDB4" s="657"/>
      <c r="WDC4" s="657"/>
      <c r="WDD4" s="657"/>
      <c r="WDE4" s="657"/>
      <c r="WDF4" s="657"/>
      <c r="WDG4" s="657"/>
      <c r="WDH4" s="657"/>
      <c r="WDI4" s="657"/>
      <c r="WDJ4" s="657"/>
      <c r="WDK4" s="657"/>
      <c r="WDL4" s="657"/>
      <c r="WDM4" s="657"/>
      <c r="WDN4" s="657"/>
      <c r="WDO4" s="657"/>
      <c r="WDP4" s="657"/>
      <c r="WDQ4" s="657"/>
      <c r="WDR4" s="657"/>
      <c r="WDS4" s="657"/>
      <c r="WDT4" s="657"/>
      <c r="WDU4" s="657"/>
      <c r="WDV4" s="657"/>
      <c r="WDW4" s="657"/>
      <c r="WDX4" s="657"/>
      <c r="WDY4" s="657"/>
      <c r="WDZ4" s="657"/>
      <c r="WEA4" s="657"/>
      <c r="WEB4" s="657"/>
      <c r="WEC4" s="657"/>
      <c r="WED4" s="657"/>
      <c r="WEE4" s="657"/>
      <c r="WEF4" s="657"/>
      <c r="WEG4" s="657"/>
      <c r="WEH4" s="657"/>
      <c r="WEI4" s="657"/>
      <c r="WEJ4" s="657"/>
      <c r="WEK4" s="657"/>
      <c r="WEL4" s="657"/>
      <c r="WEM4" s="657"/>
      <c r="WEN4" s="657"/>
      <c r="WEO4" s="657"/>
      <c r="WEP4" s="657"/>
      <c r="WEQ4" s="657"/>
      <c r="WER4" s="657"/>
      <c r="WES4" s="657"/>
      <c r="WET4" s="657"/>
      <c r="WEU4" s="657"/>
      <c r="WEV4" s="657"/>
      <c r="WEW4" s="657"/>
      <c r="WEX4" s="657"/>
      <c r="WEY4" s="657"/>
      <c r="WEZ4" s="657"/>
      <c r="WFA4" s="657"/>
      <c r="WFB4" s="657"/>
      <c r="WFC4" s="657"/>
      <c r="WFD4" s="657"/>
      <c r="WFE4" s="657"/>
      <c r="WFF4" s="657"/>
      <c r="WFG4" s="657"/>
      <c r="WFH4" s="657"/>
      <c r="WFI4" s="657"/>
      <c r="WFJ4" s="657"/>
      <c r="WFK4" s="657"/>
      <c r="WFL4" s="657"/>
      <c r="WFM4" s="657"/>
      <c r="WFN4" s="657"/>
      <c r="WFO4" s="657"/>
      <c r="WFP4" s="657"/>
      <c r="WFQ4" s="657"/>
      <c r="WFR4" s="657"/>
      <c r="WFS4" s="657"/>
      <c r="WFT4" s="657"/>
      <c r="WFU4" s="657"/>
      <c r="WFV4" s="657"/>
      <c r="WFW4" s="657"/>
      <c r="WFX4" s="657"/>
      <c r="WFY4" s="657"/>
      <c r="WFZ4" s="657"/>
      <c r="WGA4" s="657"/>
      <c r="WGB4" s="657"/>
      <c r="WGC4" s="657"/>
      <c r="WGD4" s="657"/>
      <c r="WGE4" s="657"/>
      <c r="WGF4" s="657"/>
      <c r="WGG4" s="657"/>
      <c r="WGH4" s="657"/>
      <c r="WGI4" s="657"/>
      <c r="WGJ4" s="657"/>
      <c r="WGK4" s="657"/>
      <c r="WGL4" s="657"/>
      <c r="WGM4" s="657"/>
      <c r="WGN4" s="657"/>
      <c r="WGO4" s="657"/>
      <c r="WGP4" s="657"/>
      <c r="WGQ4" s="657"/>
      <c r="WGR4" s="657"/>
      <c r="WGS4" s="657"/>
      <c r="WGT4" s="657"/>
      <c r="WGU4" s="657"/>
      <c r="WGV4" s="657"/>
      <c r="WGW4" s="657"/>
      <c r="WGX4" s="657"/>
      <c r="WGY4" s="657"/>
      <c r="WGZ4" s="657"/>
      <c r="WHA4" s="657"/>
      <c r="WHB4" s="657"/>
      <c r="WHC4" s="657"/>
      <c r="WHD4" s="657"/>
      <c r="WHE4" s="657"/>
      <c r="WHF4" s="657"/>
      <c r="WHG4" s="657"/>
      <c r="WHH4" s="657"/>
      <c r="WHI4" s="657"/>
      <c r="WHJ4" s="657"/>
      <c r="WHK4" s="657"/>
      <c r="WHL4" s="657"/>
      <c r="WHM4" s="657"/>
      <c r="WHN4" s="657"/>
      <c r="WHO4" s="657"/>
      <c r="WHP4" s="657"/>
      <c r="WHQ4" s="657"/>
      <c r="WHR4" s="657"/>
      <c r="WHS4" s="657"/>
      <c r="WHT4" s="657"/>
      <c r="WHU4" s="657"/>
      <c r="WHV4" s="657"/>
      <c r="WHW4" s="657"/>
      <c r="WHX4" s="657"/>
      <c r="WHY4" s="657"/>
      <c r="WHZ4" s="657"/>
      <c r="WIA4" s="657"/>
      <c r="WIB4" s="657"/>
      <c r="WIC4" s="657"/>
      <c r="WID4" s="657"/>
      <c r="WIE4" s="657"/>
      <c r="WIF4" s="657"/>
      <c r="WIG4" s="657"/>
      <c r="WIH4" s="657"/>
      <c r="WII4" s="657"/>
      <c r="WIJ4" s="657"/>
      <c r="WIK4" s="657"/>
      <c r="WIL4" s="657"/>
      <c r="WIM4" s="657"/>
      <c r="WIN4" s="657"/>
      <c r="WIO4" s="657"/>
      <c r="WIP4" s="657"/>
      <c r="WIQ4" s="657"/>
      <c r="WIR4" s="657"/>
      <c r="WIS4" s="657"/>
      <c r="WIT4" s="657"/>
      <c r="WIU4" s="657"/>
      <c r="WIV4" s="657"/>
      <c r="WIW4" s="657"/>
      <c r="WIX4" s="657"/>
      <c r="WIY4" s="657"/>
      <c r="WIZ4" s="657"/>
      <c r="WJA4" s="657"/>
      <c r="WJB4" s="657"/>
      <c r="WJC4" s="657"/>
      <c r="WJD4" s="657"/>
      <c r="WJE4" s="657"/>
      <c r="WJF4" s="657"/>
      <c r="WJG4" s="657"/>
      <c r="WJH4" s="657"/>
      <c r="WJI4" s="657"/>
      <c r="WJJ4" s="657"/>
      <c r="WJK4" s="657"/>
      <c r="WJL4" s="657"/>
      <c r="WJM4" s="657"/>
      <c r="WJN4" s="657"/>
      <c r="WJO4" s="657"/>
      <c r="WJP4" s="657"/>
      <c r="WJQ4" s="657"/>
      <c r="WJR4" s="657"/>
      <c r="WJS4" s="657"/>
      <c r="WJT4" s="657"/>
      <c r="WJU4" s="657"/>
      <c r="WJV4" s="657"/>
      <c r="WJW4" s="657"/>
      <c r="WJX4" s="657"/>
      <c r="WJY4" s="657"/>
      <c r="WJZ4" s="657"/>
      <c r="WKA4" s="657"/>
      <c r="WKB4" s="657"/>
      <c r="WKC4" s="657"/>
      <c r="WKD4" s="657"/>
      <c r="WKE4" s="657"/>
      <c r="WKF4" s="657"/>
      <c r="WKG4" s="657"/>
      <c r="WKH4" s="657"/>
      <c r="WKI4" s="657"/>
      <c r="WKJ4" s="657"/>
      <c r="WKK4" s="657"/>
      <c r="WKL4" s="657"/>
      <c r="WKM4" s="657"/>
      <c r="WKN4" s="657"/>
      <c r="WKO4" s="657"/>
      <c r="WKP4" s="657"/>
      <c r="WKQ4" s="657"/>
      <c r="WKR4" s="657"/>
      <c r="WKS4" s="657"/>
      <c r="WKT4" s="657"/>
      <c r="WKU4" s="657"/>
      <c r="WKV4" s="657"/>
      <c r="WKW4" s="657"/>
      <c r="WKX4" s="657"/>
      <c r="WKY4" s="657"/>
      <c r="WKZ4" s="657"/>
      <c r="WLA4" s="657"/>
      <c r="WLB4" s="657"/>
      <c r="WLC4" s="657"/>
      <c r="WLD4" s="657"/>
      <c r="WLE4" s="657"/>
      <c r="WLF4" s="657"/>
      <c r="WLG4" s="657"/>
      <c r="WLH4" s="657"/>
      <c r="WLI4" s="657"/>
      <c r="WLJ4" s="657"/>
      <c r="WLK4" s="657"/>
      <c r="WLL4" s="657"/>
      <c r="WLM4" s="657"/>
      <c r="WLN4" s="657"/>
      <c r="WLO4" s="657"/>
      <c r="WLP4" s="657"/>
      <c r="WLQ4" s="657"/>
      <c r="WLR4" s="657"/>
      <c r="WLS4" s="657"/>
      <c r="WLT4" s="657"/>
      <c r="WLU4" s="657"/>
      <c r="WLV4" s="657"/>
      <c r="WLW4" s="657"/>
      <c r="WLX4" s="657"/>
      <c r="WLY4" s="657"/>
      <c r="WLZ4" s="657"/>
      <c r="WMA4" s="657"/>
      <c r="WMB4" s="657"/>
      <c r="WMC4" s="657"/>
      <c r="WMD4" s="657"/>
      <c r="WME4" s="657"/>
      <c r="WMF4" s="657"/>
      <c r="WMG4" s="657"/>
      <c r="WMH4" s="657"/>
      <c r="WMI4" s="657"/>
      <c r="WMJ4" s="657"/>
      <c r="WMK4" s="657"/>
      <c r="WML4" s="657"/>
      <c r="WMM4" s="657"/>
      <c r="WMN4" s="657"/>
      <c r="WMO4" s="657"/>
      <c r="WMP4" s="657"/>
      <c r="WMQ4" s="657"/>
      <c r="WMR4" s="657"/>
      <c r="WMS4" s="657"/>
      <c r="WMT4" s="657"/>
      <c r="WMU4" s="657"/>
      <c r="WMV4" s="657"/>
      <c r="WMW4" s="657"/>
      <c r="WMX4" s="657"/>
      <c r="WMY4" s="657"/>
      <c r="WMZ4" s="657"/>
      <c r="WNA4" s="657"/>
      <c r="WNB4" s="657"/>
      <c r="WNC4" s="657"/>
      <c r="WND4" s="657"/>
      <c r="WNE4" s="657"/>
      <c r="WNF4" s="657"/>
      <c r="WNG4" s="657"/>
      <c r="WNH4" s="657"/>
      <c r="WNI4" s="657"/>
      <c r="WNJ4" s="657"/>
      <c r="WNK4" s="657"/>
      <c r="WNL4" s="657"/>
      <c r="WNM4" s="657"/>
      <c r="WNN4" s="657"/>
      <c r="WNO4" s="657"/>
      <c r="WNP4" s="657"/>
      <c r="WNQ4" s="657"/>
      <c r="WNR4" s="657"/>
      <c r="WNS4" s="657"/>
      <c r="WNT4" s="657"/>
      <c r="WNU4" s="657"/>
      <c r="WNV4" s="657"/>
      <c r="WNW4" s="657"/>
      <c r="WNX4" s="657"/>
      <c r="WNY4" s="657"/>
      <c r="WNZ4" s="657"/>
      <c r="WOA4" s="657"/>
      <c r="WOB4" s="657"/>
      <c r="WOC4" s="657"/>
      <c r="WOD4" s="657"/>
      <c r="WOE4" s="657"/>
      <c r="WOF4" s="657"/>
      <c r="WOG4" s="657"/>
      <c r="WOH4" s="657"/>
      <c r="WOI4" s="657"/>
      <c r="WOJ4" s="657"/>
      <c r="WOK4" s="657"/>
      <c r="WOL4" s="657"/>
      <c r="WOM4" s="657"/>
      <c r="WON4" s="657"/>
      <c r="WOO4" s="657"/>
      <c r="WOP4" s="657"/>
      <c r="WOQ4" s="657"/>
      <c r="WOR4" s="657"/>
      <c r="WOS4" s="657"/>
      <c r="WOT4" s="657"/>
      <c r="WOU4" s="657"/>
      <c r="WOV4" s="657"/>
      <c r="WOW4" s="657"/>
      <c r="WOX4" s="657"/>
      <c r="WOY4" s="657"/>
      <c r="WOZ4" s="657"/>
      <c r="WPA4" s="657"/>
      <c r="WPB4" s="657"/>
      <c r="WPC4" s="657"/>
      <c r="WPD4" s="657"/>
      <c r="WPE4" s="657"/>
      <c r="WPF4" s="657"/>
      <c r="WPG4" s="657"/>
      <c r="WPH4" s="657"/>
      <c r="WPI4" s="657"/>
      <c r="WPJ4" s="657"/>
      <c r="WPK4" s="657"/>
      <c r="WPL4" s="657"/>
      <c r="WPM4" s="657"/>
      <c r="WPN4" s="657"/>
      <c r="WPO4" s="657"/>
      <c r="WPP4" s="657"/>
      <c r="WPQ4" s="657"/>
      <c r="WPR4" s="657"/>
      <c r="WPS4" s="657"/>
      <c r="WPT4" s="657"/>
      <c r="WPU4" s="657"/>
      <c r="WPV4" s="657"/>
      <c r="WPW4" s="657"/>
      <c r="WPX4" s="657"/>
      <c r="WPY4" s="657"/>
      <c r="WPZ4" s="657"/>
      <c r="WQA4" s="657"/>
      <c r="WQB4" s="657"/>
      <c r="WQC4" s="657"/>
      <c r="WQD4" s="657"/>
      <c r="WQE4" s="657"/>
      <c r="WQF4" s="657"/>
      <c r="WQG4" s="657"/>
      <c r="WQH4" s="657"/>
      <c r="WQI4" s="657"/>
      <c r="WQJ4" s="657"/>
      <c r="WQK4" s="657"/>
      <c r="WQL4" s="657"/>
      <c r="WQM4" s="657"/>
      <c r="WQN4" s="657"/>
      <c r="WQO4" s="657"/>
      <c r="WQP4" s="657"/>
      <c r="WQQ4" s="657"/>
      <c r="WQR4" s="657"/>
      <c r="WQS4" s="657"/>
      <c r="WQT4" s="657"/>
      <c r="WQU4" s="657"/>
      <c r="WQV4" s="657"/>
      <c r="WQW4" s="657"/>
      <c r="WQX4" s="657"/>
      <c r="WQY4" s="657"/>
      <c r="WQZ4" s="657"/>
      <c r="WRA4" s="657"/>
      <c r="WRB4" s="657"/>
      <c r="WRC4" s="657"/>
      <c r="WRD4" s="657"/>
      <c r="WRE4" s="657"/>
      <c r="WRF4" s="657"/>
      <c r="WRG4" s="657"/>
      <c r="WRH4" s="657"/>
      <c r="WRI4" s="657"/>
      <c r="WRJ4" s="657"/>
      <c r="WRK4" s="657"/>
      <c r="WRL4" s="657"/>
      <c r="WRM4" s="657"/>
      <c r="WRN4" s="657"/>
      <c r="WRO4" s="657"/>
      <c r="WRP4" s="657"/>
      <c r="WRQ4" s="657"/>
      <c r="WRR4" s="657"/>
      <c r="WRS4" s="657"/>
      <c r="WRT4" s="657"/>
      <c r="WRU4" s="657"/>
      <c r="WRV4" s="657"/>
      <c r="WRW4" s="657"/>
      <c r="WRX4" s="657"/>
      <c r="WRY4" s="657"/>
      <c r="WRZ4" s="657"/>
      <c r="WSA4" s="657"/>
      <c r="WSB4" s="657"/>
      <c r="WSC4" s="657"/>
      <c r="WSD4" s="657"/>
      <c r="WSE4" s="657"/>
      <c r="WSF4" s="657"/>
      <c r="WSG4" s="657"/>
      <c r="WSH4" s="657"/>
      <c r="WSI4" s="657"/>
      <c r="WSJ4" s="657"/>
      <c r="WSK4" s="657"/>
      <c r="WSL4" s="657"/>
      <c r="WSM4" s="657"/>
      <c r="WSN4" s="657"/>
      <c r="WSO4" s="657"/>
      <c r="WSP4" s="657"/>
      <c r="WSQ4" s="657"/>
      <c r="WSR4" s="657"/>
      <c r="WSS4" s="657"/>
      <c r="WST4" s="657"/>
      <c r="WSU4" s="657"/>
      <c r="WSV4" s="657"/>
      <c r="WSW4" s="657"/>
      <c r="WSX4" s="657"/>
      <c r="WSY4" s="657"/>
      <c r="WSZ4" s="657"/>
      <c r="WTA4" s="657"/>
      <c r="WTB4" s="657"/>
      <c r="WTC4" s="657"/>
      <c r="WTD4" s="657"/>
      <c r="WTE4" s="657"/>
      <c r="WTF4" s="657"/>
      <c r="WTG4" s="657"/>
      <c r="WTH4" s="657"/>
      <c r="WTI4" s="657"/>
      <c r="WTJ4" s="657"/>
      <c r="WTK4" s="657"/>
      <c r="WTL4" s="657"/>
      <c r="WTM4" s="657"/>
      <c r="WTN4" s="657"/>
      <c r="WTO4" s="657"/>
      <c r="WTP4" s="657"/>
      <c r="WTQ4" s="657"/>
      <c r="WTR4" s="657"/>
      <c r="WTS4" s="657"/>
      <c r="WTT4" s="657"/>
      <c r="WTU4" s="657"/>
      <c r="WTV4" s="657"/>
      <c r="WTW4" s="657"/>
      <c r="WTX4" s="657"/>
      <c r="WTY4" s="657"/>
      <c r="WTZ4" s="657"/>
      <c r="WUA4" s="657"/>
      <c r="WUB4" s="657"/>
      <c r="WUC4" s="657"/>
      <c r="WUD4" s="657"/>
      <c r="WUE4" s="657"/>
      <c r="WUF4" s="657"/>
      <c r="WUG4" s="657"/>
      <c r="WUH4" s="657"/>
      <c r="WUI4" s="657"/>
      <c r="WUJ4" s="657"/>
      <c r="WUK4" s="657"/>
      <c r="WUL4" s="657"/>
      <c r="WUM4" s="657"/>
      <c r="WUN4" s="657"/>
      <c r="WUO4" s="657"/>
      <c r="WUP4" s="657"/>
      <c r="WUQ4" s="657"/>
      <c r="WUR4" s="657"/>
      <c r="WUS4" s="657"/>
      <c r="WUT4" s="657"/>
      <c r="WUU4" s="657"/>
      <c r="WUV4" s="657"/>
      <c r="WUW4" s="657"/>
      <c r="WUX4" s="657"/>
      <c r="WUY4" s="657"/>
      <c r="WUZ4" s="657"/>
      <c r="WVA4" s="657"/>
      <c r="WVB4" s="657"/>
      <c r="WVC4" s="657"/>
      <c r="WVD4" s="657"/>
      <c r="WVE4" s="657"/>
      <c r="WVF4" s="657"/>
      <c r="WVG4" s="657"/>
      <c r="WVH4" s="657"/>
      <c r="WVI4" s="657"/>
      <c r="WVJ4" s="657"/>
      <c r="WVK4" s="657"/>
      <c r="WVL4" s="657"/>
      <c r="WVM4" s="657"/>
      <c r="WVN4" s="657"/>
      <c r="WVO4" s="657"/>
      <c r="WVP4" s="657"/>
      <c r="WVQ4" s="657"/>
      <c r="WVR4" s="657"/>
      <c r="WVS4" s="657"/>
      <c r="WVT4" s="657"/>
      <c r="WVU4" s="657"/>
      <c r="WVV4" s="657"/>
      <c r="WVW4" s="657"/>
      <c r="WVX4" s="657"/>
      <c r="WVY4" s="657"/>
      <c r="WVZ4" s="657"/>
      <c r="WWA4" s="657"/>
      <c r="WWB4" s="657"/>
      <c r="WWC4" s="657"/>
      <c r="WWD4" s="657"/>
      <c r="WWE4" s="657"/>
      <c r="WWF4" s="657"/>
      <c r="WWG4" s="657"/>
      <c r="WWH4" s="657"/>
      <c r="WWI4" s="657"/>
      <c r="WWJ4" s="657"/>
      <c r="WWK4" s="657"/>
      <c r="WWL4" s="657"/>
      <c r="WWM4" s="657"/>
      <c r="WWN4" s="657"/>
      <c r="WWO4" s="657"/>
      <c r="WWP4" s="657"/>
      <c r="WWQ4" s="657"/>
      <c r="WWR4" s="657"/>
      <c r="WWS4" s="657"/>
      <c r="WWT4" s="657"/>
      <c r="WWU4" s="657"/>
      <c r="WWV4" s="657"/>
      <c r="WWW4" s="657"/>
      <c r="WWX4" s="657"/>
      <c r="WWY4" s="657"/>
      <c r="WWZ4" s="657"/>
      <c r="WXA4" s="657"/>
      <c r="WXB4" s="657"/>
      <c r="WXC4" s="657"/>
      <c r="WXD4" s="657"/>
      <c r="WXE4" s="657"/>
      <c r="WXF4" s="657"/>
      <c r="WXG4" s="657"/>
      <c r="WXH4" s="657"/>
      <c r="WXI4" s="657"/>
      <c r="WXJ4" s="657"/>
      <c r="WXK4" s="657"/>
      <c r="WXL4" s="657"/>
      <c r="WXM4" s="657"/>
      <c r="WXN4" s="657"/>
      <c r="WXO4" s="657"/>
      <c r="WXP4" s="657"/>
      <c r="WXQ4" s="657"/>
      <c r="WXR4" s="657"/>
      <c r="WXS4" s="657"/>
      <c r="WXT4" s="657"/>
      <c r="WXU4" s="657"/>
      <c r="WXV4" s="657"/>
      <c r="WXW4" s="657"/>
      <c r="WXX4" s="657"/>
      <c r="WXY4" s="657"/>
      <c r="WXZ4" s="657"/>
      <c r="WYA4" s="657"/>
      <c r="WYB4" s="657"/>
      <c r="WYC4" s="657"/>
      <c r="WYD4" s="657"/>
      <c r="WYE4" s="657"/>
      <c r="WYF4" s="657"/>
      <c r="WYG4" s="657"/>
      <c r="WYH4" s="657"/>
      <c r="WYI4" s="657"/>
      <c r="WYJ4" s="657"/>
      <c r="WYK4" s="657"/>
      <c r="WYL4" s="657"/>
      <c r="WYM4" s="657"/>
      <c r="WYN4" s="657"/>
      <c r="WYO4" s="657"/>
      <c r="WYP4" s="657"/>
      <c r="WYQ4" s="657"/>
      <c r="WYR4" s="657"/>
      <c r="WYS4" s="657"/>
      <c r="WYT4" s="657"/>
      <c r="WYU4" s="657"/>
      <c r="WYV4" s="657"/>
      <c r="WYW4" s="657"/>
      <c r="WYX4" s="657"/>
      <c r="WYY4" s="657"/>
      <c r="WYZ4" s="657"/>
      <c r="WZA4" s="657"/>
      <c r="WZB4" s="657"/>
      <c r="WZC4" s="657"/>
      <c r="WZD4" s="657"/>
      <c r="WZE4" s="657"/>
      <c r="WZF4" s="657"/>
      <c r="WZG4" s="657"/>
      <c r="WZH4" s="657"/>
      <c r="WZI4" s="657"/>
      <c r="WZJ4" s="657"/>
      <c r="WZK4" s="657"/>
      <c r="WZL4" s="657"/>
      <c r="WZM4" s="657"/>
      <c r="WZN4" s="657"/>
      <c r="WZO4" s="657"/>
      <c r="WZP4" s="657"/>
      <c r="WZQ4" s="657"/>
      <c r="WZR4" s="657"/>
      <c r="WZS4" s="657"/>
      <c r="WZT4" s="657"/>
      <c r="WZU4" s="657"/>
      <c r="WZV4" s="657"/>
      <c r="WZW4" s="657"/>
      <c r="WZX4" s="657"/>
      <c r="WZY4" s="657"/>
      <c r="WZZ4" s="657"/>
      <c r="XAA4" s="657"/>
      <c r="XAB4" s="657"/>
      <c r="XAC4" s="657"/>
      <c r="XAD4" s="657"/>
      <c r="XAE4" s="657"/>
      <c r="XAF4" s="657"/>
      <c r="XAG4" s="657"/>
      <c r="XAH4" s="657"/>
      <c r="XAI4" s="657"/>
      <c r="XAJ4" s="657"/>
      <c r="XAK4" s="657"/>
      <c r="XAL4" s="657"/>
      <c r="XAM4" s="657"/>
      <c r="XAN4" s="657"/>
      <c r="XAO4" s="657"/>
      <c r="XAP4" s="657"/>
      <c r="XAQ4" s="657"/>
      <c r="XAR4" s="657"/>
      <c r="XAS4" s="657"/>
      <c r="XAT4" s="657"/>
      <c r="XAU4" s="657"/>
      <c r="XAV4" s="657"/>
      <c r="XAW4" s="657"/>
      <c r="XAX4" s="657"/>
      <c r="XAY4" s="657"/>
      <c r="XAZ4" s="657"/>
      <c r="XBA4" s="657"/>
      <c r="XBB4" s="657"/>
      <c r="XBC4" s="657"/>
      <c r="XBD4" s="657"/>
      <c r="XBE4" s="657"/>
      <c r="XBF4" s="657"/>
      <c r="XBG4" s="657"/>
      <c r="XBH4" s="657"/>
      <c r="XBI4" s="657"/>
      <c r="XBJ4" s="657"/>
      <c r="XBK4" s="657"/>
      <c r="XBL4" s="657"/>
      <c r="XBM4" s="657"/>
      <c r="XBN4" s="657"/>
      <c r="XBO4" s="657"/>
      <c r="XBP4" s="657"/>
      <c r="XBQ4" s="657"/>
      <c r="XBR4" s="657"/>
      <c r="XBS4" s="657"/>
      <c r="XBT4" s="657"/>
      <c r="XBU4" s="657"/>
      <c r="XBV4" s="657"/>
      <c r="XBW4" s="657"/>
      <c r="XBX4" s="657"/>
      <c r="XBY4" s="657"/>
      <c r="XBZ4" s="657"/>
      <c r="XCA4" s="657"/>
      <c r="XCB4" s="657"/>
      <c r="XCC4" s="657"/>
      <c r="XCD4" s="657"/>
      <c r="XCE4" s="657"/>
      <c r="XCF4" s="657"/>
      <c r="XCG4" s="657"/>
      <c r="XCH4" s="657"/>
      <c r="XCI4" s="657"/>
      <c r="XCJ4" s="657"/>
      <c r="XCK4" s="657"/>
      <c r="XCL4" s="657"/>
      <c r="XCM4" s="657"/>
      <c r="XCN4" s="657"/>
      <c r="XCO4" s="657"/>
      <c r="XCP4" s="657"/>
      <c r="XCQ4" s="657"/>
      <c r="XCR4" s="657"/>
      <c r="XCS4" s="657"/>
      <c r="XCT4" s="657"/>
      <c r="XCU4" s="657"/>
      <c r="XCV4" s="657"/>
      <c r="XCW4" s="657"/>
      <c r="XCX4" s="657"/>
      <c r="XCY4" s="657"/>
      <c r="XCZ4" s="657"/>
      <c r="XDA4" s="657"/>
      <c r="XDB4" s="657"/>
      <c r="XDC4" s="657"/>
      <c r="XDD4" s="657"/>
      <c r="XDE4" s="657"/>
      <c r="XDF4" s="657"/>
      <c r="XDG4" s="657"/>
      <c r="XDH4" s="657"/>
      <c r="XDI4" s="657"/>
      <c r="XDJ4" s="657"/>
      <c r="XDK4" s="657"/>
      <c r="XDL4" s="657"/>
      <c r="XDM4" s="657"/>
      <c r="XDN4" s="657"/>
      <c r="XDO4" s="657"/>
      <c r="XDP4" s="657"/>
      <c r="XDQ4" s="657"/>
      <c r="XDR4" s="657"/>
      <c r="XDS4" s="657"/>
      <c r="XDT4" s="657"/>
      <c r="XDU4" s="657"/>
      <c r="XDV4" s="657"/>
      <c r="XDW4" s="657"/>
      <c r="XDX4" s="657"/>
      <c r="XDY4" s="657"/>
      <c r="XDZ4" s="657"/>
      <c r="XEA4" s="657"/>
      <c r="XEB4" s="657"/>
      <c r="XEC4" s="657"/>
      <c r="XED4" s="657"/>
      <c r="XEE4" s="657"/>
      <c r="XEF4" s="657"/>
      <c r="XEG4" s="657"/>
      <c r="XEH4" s="657"/>
      <c r="XEI4" s="657"/>
      <c r="XEJ4" s="657"/>
      <c r="XEK4" s="657"/>
      <c r="XEL4" s="657"/>
      <c r="XEM4" s="657"/>
      <c r="XEN4" s="657"/>
      <c r="XEO4" s="657"/>
      <c r="XEP4" s="657"/>
      <c r="XEQ4" s="657"/>
      <c r="XER4" s="657"/>
      <c r="XES4" s="657"/>
      <c r="XET4" s="657"/>
      <c r="XEU4" s="657"/>
      <c r="XEV4" s="657"/>
      <c r="XEW4" s="657"/>
      <c r="XEX4" s="657"/>
      <c r="XEY4" s="657"/>
      <c r="XEZ4" s="657"/>
      <c r="XFA4" s="657"/>
      <c r="XFB4" s="657"/>
      <c r="XFC4" s="657"/>
    </row>
    <row r="5" spans="1:16383" ht="15" x14ac:dyDescent="0.25">
      <c r="A5" s="654"/>
      <c r="B5" s="655"/>
      <c r="C5" s="656"/>
      <c r="D5" s="475"/>
      <c r="E5" s="475"/>
      <c r="F5" s="661"/>
      <c r="G5" s="661"/>
      <c r="H5" s="661"/>
      <c r="I5" s="526"/>
      <c r="J5" s="526"/>
      <c r="K5" s="526"/>
      <c r="L5" s="657"/>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657"/>
      <c r="AL5" s="657"/>
      <c r="AM5" s="657"/>
      <c r="AN5" s="657"/>
      <c r="AO5" s="657"/>
      <c r="AP5" s="657"/>
      <c r="AQ5" s="657"/>
      <c r="AR5" s="657"/>
      <c r="AS5" s="657"/>
      <c r="AT5" s="657"/>
      <c r="AU5" s="657"/>
      <c r="AV5" s="657"/>
      <c r="AW5" s="657"/>
      <c r="AX5" s="657"/>
      <c r="AY5" s="657"/>
      <c r="AZ5" s="657"/>
      <c r="BA5" s="657"/>
      <c r="BB5" s="657"/>
      <c r="BC5" s="657"/>
      <c r="BD5" s="657"/>
      <c r="BE5" s="657"/>
      <c r="BF5" s="657"/>
      <c r="BG5" s="657"/>
      <c r="BH5" s="657"/>
      <c r="BI5" s="657"/>
      <c r="BJ5" s="657"/>
      <c r="BK5" s="657"/>
      <c r="BL5" s="657"/>
      <c r="BM5" s="657"/>
      <c r="BN5" s="657"/>
      <c r="BO5" s="657"/>
      <c r="BP5" s="657"/>
      <c r="BQ5" s="657"/>
      <c r="BR5" s="657"/>
      <c r="BS5" s="657"/>
      <c r="BT5" s="657"/>
      <c r="BU5" s="657"/>
      <c r="BV5" s="657"/>
      <c r="BW5" s="657"/>
      <c r="BX5" s="657"/>
      <c r="BY5" s="657"/>
      <c r="BZ5" s="657"/>
      <c r="CA5" s="657"/>
      <c r="CB5" s="657"/>
      <c r="CC5" s="657"/>
      <c r="CD5" s="657"/>
      <c r="CE5" s="657"/>
      <c r="CF5" s="657"/>
      <c r="CG5" s="657"/>
      <c r="CH5" s="657"/>
      <c r="CI5" s="657"/>
      <c r="CJ5" s="657"/>
      <c r="CK5" s="657"/>
      <c r="CL5" s="657"/>
      <c r="CM5" s="657"/>
      <c r="CN5" s="657"/>
      <c r="CO5" s="657"/>
      <c r="CP5" s="657"/>
      <c r="CQ5" s="657"/>
      <c r="CR5" s="657"/>
      <c r="CS5" s="657"/>
      <c r="CT5" s="657"/>
      <c r="CU5" s="657"/>
      <c r="CV5" s="657"/>
      <c r="CW5" s="657"/>
      <c r="CX5" s="657"/>
      <c r="CY5" s="657"/>
      <c r="CZ5" s="657"/>
      <c r="DA5" s="657"/>
      <c r="DB5" s="657"/>
      <c r="DC5" s="657"/>
      <c r="DD5" s="657"/>
      <c r="DE5" s="657"/>
      <c r="DF5" s="657"/>
      <c r="DG5" s="657"/>
      <c r="DH5" s="657"/>
      <c r="DI5" s="657"/>
      <c r="DJ5" s="657"/>
      <c r="DK5" s="657"/>
      <c r="DL5" s="657"/>
      <c r="DM5" s="657"/>
      <c r="DN5" s="657"/>
      <c r="DO5" s="657"/>
      <c r="DP5" s="657"/>
      <c r="DQ5" s="657"/>
      <c r="DR5" s="657"/>
      <c r="DS5" s="657"/>
      <c r="DT5" s="657"/>
      <c r="DU5" s="657"/>
      <c r="DV5" s="657"/>
      <c r="DW5" s="657"/>
      <c r="DX5" s="657"/>
      <c r="DY5" s="657"/>
      <c r="DZ5" s="657"/>
      <c r="EA5" s="657"/>
      <c r="EB5" s="657"/>
      <c r="EC5" s="657"/>
      <c r="ED5" s="657"/>
      <c r="EE5" s="657"/>
      <c r="EF5" s="657"/>
      <c r="EG5" s="657"/>
      <c r="EH5" s="657"/>
      <c r="EI5" s="657"/>
      <c r="EJ5" s="657"/>
      <c r="EK5" s="657"/>
      <c r="EL5" s="657"/>
      <c r="EM5" s="657"/>
      <c r="EN5" s="657"/>
      <c r="EO5" s="657"/>
      <c r="EP5" s="657"/>
      <c r="EQ5" s="657"/>
      <c r="ER5" s="657"/>
      <c r="ES5" s="657"/>
      <c r="ET5" s="657"/>
      <c r="EU5" s="657"/>
      <c r="EV5" s="657"/>
      <c r="EW5" s="657"/>
      <c r="EX5" s="657"/>
      <c r="EY5" s="657"/>
      <c r="EZ5" s="657"/>
      <c r="FA5" s="657"/>
      <c r="FB5" s="657"/>
      <c r="FC5" s="657"/>
      <c r="FD5" s="657"/>
      <c r="FE5" s="657"/>
      <c r="FF5" s="657"/>
      <c r="FG5" s="657"/>
      <c r="FH5" s="657"/>
      <c r="FI5" s="657"/>
      <c r="FJ5" s="657"/>
      <c r="FK5" s="657"/>
      <c r="FL5" s="657"/>
      <c r="FM5" s="657"/>
      <c r="FN5" s="657"/>
      <c r="FO5" s="657"/>
      <c r="FP5" s="657"/>
      <c r="FQ5" s="657"/>
      <c r="FR5" s="657"/>
      <c r="FS5" s="657"/>
      <c r="FT5" s="657"/>
      <c r="FU5" s="657"/>
      <c r="FV5" s="657"/>
      <c r="FW5" s="657"/>
      <c r="FX5" s="657"/>
      <c r="FY5" s="657"/>
      <c r="FZ5" s="657"/>
      <c r="GA5" s="657"/>
      <c r="GB5" s="657"/>
      <c r="GC5" s="657"/>
      <c r="GD5" s="657"/>
      <c r="GE5" s="657"/>
      <c r="GF5" s="657"/>
      <c r="GG5" s="657"/>
      <c r="GH5" s="657"/>
      <c r="GI5" s="657"/>
      <c r="GJ5" s="657"/>
      <c r="GK5" s="657"/>
      <c r="GL5" s="657"/>
      <c r="GM5" s="657"/>
      <c r="GN5" s="657"/>
      <c r="GO5" s="657"/>
      <c r="GP5" s="657"/>
      <c r="GQ5" s="657"/>
      <c r="GR5" s="657"/>
      <c r="GS5" s="657"/>
      <c r="GT5" s="657"/>
      <c r="GU5" s="657"/>
      <c r="GV5" s="657"/>
      <c r="GW5" s="657"/>
      <c r="GX5" s="657"/>
      <c r="GY5" s="657"/>
      <c r="GZ5" s="657"/>
      <c r="HA5" s="657"/>
      <c r="HB5" s="657"/>
      <c r="HC5" s="657"/>
      <c r="HD5" s="657"/>
      <c r="HE5" s="657"/>
      <c r="HF5" s="657"/>
      <c r="HG5" s="657"/>
      <c r="HH5" s="657"/>
      <c r="HI5" s="657"/>
      <c r="HJ5" s="657"/>
      <c r="HK5" s="657"/>
      <c r="HL5" s="657"/>
      <c r="HM5" s="657"/>
      <c r="HN5" s="657"/>
      <c r="HO5" s="657"/>
      <c r="HP5" s="657"/>
      <c r="HQ5" s="657"/>
      <c r="HR5" s="657"/>
      <c r="HS5" s="657"/>
      <c r="HT5" s="657"/>
      <c r="HU5" s="657"/>
      <c r="HV5" s="657"/>
      <c r="HW5" s="657"/>
      <c r="HX5" s="657"/>
      <c r="HY5" s="657"/>
      <c r="HZ5" s="657"/>
      <c r="IA5" s="657"/>
      <c r="IB5" s="657"/>
      <c r="IC5" s="657"/>
      <c r="ID5" s="657"/>
      <c r="IE5" s="657"/>
      <c r="IF5" s="657"/>
      <c r="IG5" s="657"/>
      <c r="IH5" s="657"/>
      <c r="II5" s="657"/>
      <c r="IJ5" s="657"/>
      <c r="IK5" s="657"/>
      <c r="IL5" s="657"/>
      <c r="IM5" s="657"/>
      <c r="IN5" s="657"/>
      <c r="IO5" s="657"/>
      <c r="IP5" s="657"/>
      <c r="IQ5" s="657"/>
      <c r="IR5" s="657"/>
      <c r="IS5" s="657"/>
      <c r="IT5" s="657"/>
      <c r="IU5" s="657"/>
      <c r="IV5" s="657"/>
      <c r="IW5" s="657"/>
      <c r="IX5" s="657"/>
      <c r="IY5" s="657"/>
      <c r="IZ5" s="657"/>
      <c r="JA5" s="657"/>
      <c r="JB5" s="657"/>
      <c r="JC5" s="657"/>
      <c r="JD5" s="657"/>
      <c r="JE5" s="657"/>
      <c r="JF5" s="657"/>
      <c r="JG5" s="657"/>
      <c r="JH5" s="657"/>
      <c r="JI5" s="657"/>
      <c r="JJ5" s="657"/>
      <c r="JK5" s="657"/>
      <c r="JL5" s="657"/>
      <c r="JM5" s="657"/>
      <c r="JN5" s="657"/>
      <c r="JO5" s="657"/>
      <c r="JP5" s="657"/>
      <c r="JQ5" s="657"/>
      <c r="JR5" s="657"/>
      <c r="JS5" s="657"/>
      <c r="JT5" s="657"/>
      <c r="JU5" s="657"/>
      <c r="JV5" s="657"/>
      <c r="JW5" s="657"/>
      <c r="JX5" s="657"/>
      <c r="JY5" s="657"/>
      <c r="JZ5" s="657"/>
      <c r="KA5" s="657"/>
      <c r="KB5" s="657"/>
      <c r="KC5" s="657"/>
      <c r="KD5" s="657"/>
      <c r="KE5" s="657"/>
      <c r="KF5" s="657"/>
      <c r="KG5" s="657"/>
      <c r="KH5" s="657"/>
      <c r="KI5" s="657"/>
      <c r="KJ5" s="657"/>
      <c r="KK5" s="657"/>
      <c r="KL5" s="657"/>
      <c r="KM5" s="657"/>
      <c r="KN5" s="657"/>
      <c r="KO5" s="657"/>
      <c r="KP5" s="657"/>
      <c r="KQ5" s="657"/>
      <c r="KR5" s="657"/>
      <c r="KS5" s="657"/>
      <c r="KT5" s="657"/>
      <c r="KU5" s="657"/>
      <c r="KV5" s="657"/>
      <c r="KW5" s="657"/>
      <c r="KX5" s="657"/>
      <c r="KY5" s="657"/>
      <c r="KZ5" s="657"/>
      <c r="LA5" s="657"/>
      <c r="LB5" s="657"/>
      <c r="LC5" s="657"/>
      <c r="LD5" s="657"/>
      <c r="LE5" s="657"/>
      <c r="LF5" s="657"/>
      <c r="LG5" s="657"/>
      <c r="LH5" s="657"/>
      <c r="LI5" s="657"/>
      <c r="LJ5" s="657"/>
      <c r="LK5" s="657"/>
      <c r="LL5" s="657"/>
      <c r="LM5" s="657"/>
      <c r="LN5" s="657"/>
      <c r="LO5" s="657"/>
      <c r="LP5" s="657"/>
      <c r="LQ5" s="657"/>
      <c r="LR5" s="657"/>
      <c r="LS5" s="657"/>
      <c r="LT5" s="657"/>
      <c r="LU5" s="657"/>
      <c r="LV5" s="657"/>
      <c r="LW5" s="657"/>
      <c r="LX5" s="657"/>
      <c r="LY5" s="657"/>
      <c r="LZ5" s="657"/>
      <c r="MA5" s="657"/>
      <c r="MB5" s="657"/>
      <c r="MC5" s="657"/>
      <c r="MD5" s="657"/>
      <c r="ME5" s="657"/>
      <c r="MF5" s="657"/>
      <c r="MG5" s="657"/>
      <c r="MH5" s="657"/>
      <c r="MI5" s="657"/>
      <c r="MJ5" s="657"/>
      <c r="MK5" s="657"/>
      <c r="ML5" s="657"/>
      <c r="MM5" s="657"/>
      <c r="MN5" s="657"/>
      <c r="MO5" s="657"/>
      <c r="MP5" s="657"/>
      <c r="MQ5" s="657"/>
      <c r="MR5" s="657"/>
      <c r="MS5" s="657"/>
      <c r="MT5" s="657"/>
      <c r="MU5" s="657"/>
      <c r="MV5" s="657"/>
      <c r="MW5" s="657"/>
      <c r="MX5" s="657"/>
      <c r="MY5" s="657"/>
      <c r="MZ5" s="657"/>
      <c r="NA5" s="657"/>
      <c r="NB5" s="657"/>
      <c r="NC5" s="657"/>
      <c r="ND5" s="657"/>
      <c r="NE5" s="657"/>
      <c r="NF5" s="657"/>
      <c r="NG5" s="657"/>
      <c r="NH5" s="657"/>
      <c r="NI5" s="657"/>
      <c r="NJ5" s="657"/>
      <c r="NK5" s="657"/>
      <c r="NL5" s="657"/>
      <c r="NM5" s="657"/>
      <c r="NN5" s="657"/>
      <c r="NO5" s="657"/>
      <c r="NP5" s="657"/>
      <c r="NQ5" s="657"/>
      <c r="NR5" s="657"/>
      <c r="NS5" s="657"/>
      <c r="NT5" s="657"/>
      <c r="NU5" s="657"/>
      <c r="NV5" s="657"/>
      <c r="NW5" s="657"/>
      <c r="NX5" s="657"/>
      <c r="NY5" s="657"/>
      <c r="NZ5" s="657"/>
      <c r="OA5" s="657"/>
      <c r="OB5" s="657"/>
      <c r="OC5" s="657"/>
      <c r="OD5" s="657"/>
      <c r="OE5" s="657"/>
      <c r="OF5" s="657"/>
      <c r="OG5" s="657"/>
      <c r="OH5" s="657"/>
      <c r="OI5" s="657"/>
      <c r="OJ5" s="657"/>
      <c r="OK5" s="657"/>
      <c r="OL5" s="657"/>
      <c r="OM5" s="657"/>
      <c r="ON5" s="657"/>
      <c r="OO5" s="657"/>
      <c r="OP5" s="657"/>
      <c r="OQ5" s="657"/>
      <c r="OR5" s="657"/>
      <c r="OS5" s="657"/>
      <c r="OT5" s="657"/>
      <c r="OU5" s="657"/>
      <c r="OV5" s="657"/>
      <c r="OW5" s="657"/>
      <c r="OX5" s="657"/>
      <c r="OY5" s="657"/>
      <c r="OZ5" s="657"/>
      <c r="PA5" s="657"/>
      <c r="PB5" s="657"/>
      <c r="PC5" s="657"/>
      <c r="PD5" s="657"/>
      <c r="PE5" s="657"/>
      <c r="PF5" s="657"/>
      <c r="PG5" s="657"/>
      <c r="PH5" s="657"/>
      <c r="PI5" s="657"/>
      <c r="PJ5" s="657"/>
      <c r="PK5" s="657"/>
      <c r="PL5" s="657"/>
      <c r="PM5" s="657"/>
      <c r="PN5" s="657"/>
      <c r="PO5" s="657"/>
      <c r="PP5" s="657"/>
      <c r="PQ5" s="657"/>
      <c r="PR5" s="657"/>
      <c r="PS5" s="657"/>
      <c r="PT5" s="657"/>
      <c r="PU5" s="657"/>
      <c r="PV5" s="657"/>
      <c r="PW5" s="657"/>
      <c r="PX5" s="657"/>
      <c r="PY5" s="657"/>
      <c r="PZ5" s="657"/>
      <c r="QA5" s="657"/>
      <c r="QB5" s="657"/>
      <c r="QC5" s="657"/>
      <c r="QD5" s="657"/>
      <c r="QE5" s="657"/>
      <c r="QF5" s="657"/>
      <c r="QG5" s="657"/>
      <c r="QH5" s="657"/>
      <c r="QI5" s="657"/>
      <c r="QJ5" s="657"/>
      <c r="QK5" s="657"/>
      <c r="QL5" s="657"/>
      <c r="QM5" s="657"/>
      <c r="QN5" s="657"/>
      <c r="QO5" s="657"/>
      <c r="QP5" s="657"/>
      <c r="QQ5" s="657"/>
      <c r="QR5" s="657"/>
      <c r="QS5" s="657"/>
      <c r="QT5" s="657"/>
      <c r="QU5" s="657"/>
      <c r="QV5" s="657"/>
      <c r="QW5" s="657"/>
      <c r="QX5" s="657"/>
      <c r="QY5" s="657"/>
      <c r="QZ5" s="657"/>
      <c r="RA5" s="657"/>
      <c r="RB5" s="657"/>
      <c r="RC5" s="657"/>
      <c r="RD5" s="657"/>
      <c r="RE5" s="657"/>
      <c r="RF5" s="657"/>
      <c r="RG5" s="657"/>
      <c r="RH5" s="657"/>
      <c r="RI5" s="657"/>
      <c r="RJ5" s="657"/>
      <c r="RK5" s="657"/>
      <c r="RL5" s="657"/>
      <c r="RM5" s="657"/>
      <c r="RN5" s="657"/>
      <c r="RO5" s="657"/>
      <c r="RP5" s="657"/>
      <c r="RQ5" s="657"/>
      <c r="RR5" s="657"/>
      <c r="RS5" s="657"/>
      <c r="RT5" s="657"/>
      <c r="RU5" s="657"/>
      <c r="RV5" s="657"/>
      <c r="RW5" s="657"/>
      <c r="RX5" s="657"/>
      <c r="RY5" s="657"/>
      <c r="RZ5" s="657"/>
      <c r="SA5" s="657"/>
      <c r="SB5" s="657"/>
      <c r="SC5" s="657"/>
      <c r="SD5" s="657"/>
      <c r="SE5" s="657"/>
      <c r="SF5" s="657"/>
      <c r="SG5" s="657"/>
      <c r="SH5" s="657"/>
      <c r="SI5" s="657"/>
      <c r="SJ5" s="657"/>
      <c r="SK5" s="657"/>
      <c r="SL5" s="657"/>
      <c r="SM5" s="657"/>
      <c r="SN5" s="657"/>
      <c r="SO5" s="657"/>
      <c r="SP5" s="657"/>
      <c r="SQ5" s="657"/>
      <c r="SR5" s="657"/>
      <c r="SS5" s="657"/>
      <c r="ST5" s="657"/>
      <c r="SU5" s="657"/>
      <c r="SV5" s="657"/>
      <c r="SW5" s="657"/>
      <c r="SX5" s="657"/>
      <c r="SY5" s="657"/>
      <c r="SZ5" s="657"/>
      <c r="TA5" s="657"/>
      <c r="TB5" s="657"/>
      <c r="TC5" s="657"/>
      <c r="TD5" s="657"/>
      <c r="TE5" s="657"/>
      <c r="TF5" s="657"/>
      <c r="TG5" s="657"/>
      <c r="TH5" s="657"/>
      <c r="TI5" s="657"/>
      <c r="TJ5" s="657"/>
      <c r="TK5" s="657"/>
      <c r="TL5" s="657"/>
      <c r="TM5" s="657"/>
      <c r="TN5" s="657"/>
      <c r="TO5" s="657"/>
      <c r="TP5" s="657"/>
      <c r="TQ5" s="657"/>
      <c r="TR5" s="657"/>
      <c r="TS5" s="657"/>
      <c r="TT5" s="657"/>
      <c r="TU5" s="657"/>
      <c r="TV5" s="657"/>
      <c r="TW5" s="657"/>
      <c r="TX5" s="657"/>
      <c r="TY5" s="657"/>
      <c r="TZ5" s="657"/>
      <c r="UA5" s="657"/>
      <c r="UB5" s="657"/>
      <c r="UC5" s="657"/>
      <c r="UD5" s="657"/>
      <c r="UE5" s="657"/>
      <c r="UF5" s="657"/>
      <c r="UG5" s="657"/>
      <c r="UH5" s="657"/>
      <c r="UI5" s="657"/>
      <c r="UJ5" s="657"/>
      <c r="UK5" s="657"/>
      <c r="UL5" s="657"/>
      <c r="UM5" s="657"/>
      <c r="UN5" s="657"/>
      <c r="UO5" s="657"/>
      <c r="UP5" s="657"/>
      <c r="UQ5" s="657"/>
      <c r="UR5" s="657"/>
      <c r="US5" s="657"/>
      <c r="UT5" s="657"/>
      <c r="UU5" s="657"/>
      <c r="UV5" s="657"/>
      <c r="UW5" s="657"/>
      <c r="UX5" s="657"/>
      <c r="UY5" s="657"/>
      <c r="UZ5" s="657"/>
      <c r="VA5" s="657"/>
      <c r="VB5" s="657"/>
      <c r="VC5" s="657"/>
      <c r="VD5" s="657"/>
      <c r="VE5" s="657"/>
      <c r="VF5" s="657"/>
      <c r="VG5" s="657"/>
      <c r="VH5" s="657"/>
      <c r="VI5" s="657"/>
      <c r="VJ5" s="657"/>
      <c r="VK5" s="657"/>
      <c r="VL5" s="657"/>
      <c r="VM5" s="657"/>
      <c r="VN5" s="657"/>
      <c r="VO5" s="657"/>
      <c r="VP5" s="657"/>
      <c r="VQ5" s="657"/>
      <c r="VR5" s="657"/>
      <c r="VS5" s="657"/>
      <c r="VT5" s="657"/>
      <c r="VU5" s="657"/>
      <c r="VV5" s="657"/>
      <c r="VW5" s="657"/>
      <c r="VX5" s="657"/>
      <c r="VY5" s="657"/>
      <c r="VZ5" s="657"/>
      <c r="WA5" s="657"/>
      <c r="WB5" s="657"/>
      <c r="WC5" s="657"/>
      <c r="WD5" s="657"/>
      <c r="WE5" s="657"/>
      <c r="WF5" s="657"/>
      <c r="WG5" s="657"/>
      <c r="WH5" s="657"/>
      <c r="WI5" s="657"/>
      <c r="WJ5" s="657"/>
      <c r="WK5" s="657"/>
      <c r="WL5" s="657"/>
      <c r="WM5" s="657"/>
      <c r="WN5" s="657"/>
      <c r="WO5" s="657"/>
      <c r="WP5" s="657"/>
      <c r="WQ5" s="657"/>
      <c r="WR5" s="657"/>
      <c r="WS5" s="657"/>
      <c r="WT5" s="657"/>
      <c r="WU5" s="657"/>
      <c r="WV5" s="657"/>
      <c r="WW5" s="657"/>
      <c r="WX5" s="657"/>
      <c r="WY5" s="657"/>
      <c r="WZ5" s="657"/>
      <c r="XA5" s="657"/>
      <c r="XB5" s="657"/>
      <c r="XC5" s="657"/>
      <c r="XD5" s="657"/>
      <c r="XE5" s="657"/>
      <c r="XF5" s="657"/>
      <c r="XG5" s="657"/>
      <c r="XH5" s="657"/>
      <c r="XI5" s="657"/>
      <c r="XJ5" s="657"/>
      <c r="XK5" s="657"/>
      <c r="XL5" s="657"/>
      <c r="XM5" s="657"/>
      <c r="XN5" s="657"/>
      <c r="XO5" s="657"/>
      <c r="XP5" s="657"/>
      <c r="XQ5" s="657"/>
      <c r="XR5" s="657"/>
      <c r="XS5" s="657"/>
      <c r="XT5" s="657"/>
      <c r="XU5" s="657"/>
      <c r="XV5" s="657"/>
      <c r="XW5" s="657"/>
      <c r="XX5" s="657"/>
      <c r="XY5" s="657"/>
      <c r="XZ5" s="657"/>
      <c r="YA5" s="657"/>
      <c r="YB5" s="657"/>
      <c r="YC5" s="657"/>
      <c r="YD5" s="657"/>
      <c r="YE5" s="657"/>
      <c r="YF5" s="657"/>
      <c r="YG5" s="657"/>
      <c r="YH5" s="657"/>
      <c r="YI5" s="657"/>
      <c r="YJ5" s="657"/>
      <c r="YK5" s="657"/>
      <c r="YL5" s="657"/>
      <c r="YM5" s="657"/>
      <c r="YN5" s="657"/>
      <c r="YO5" s="657"/>
      <c r="YP5" s="657"/>
      <c r="YQ5" s="657"/>
      <c r="YR5" s="657"/>
      <c r="YS5" s="657"/>
      <c r="YT5" s="657"/>
      <c r="YU5" s="657"/>
      <c r="YV5" s="657"/>
      <c r="YW5" s="657"/>
      <c r="YX5" s="657"/>
      <c r="YY5" s="657"/>
      <c r="YZ5" s="657"/>
      <c r="ZA5" s="657"/>
      <c r="ZB5" s="657"/>
      <c r="ZC5" s="657"/>
      <c r="ZD5" s="657"/>
      <c r="ZE5" s="657"/>
      <c r="ZF5" s="657"/>
      <c r="ZG5" s="657"/>
      <c r="ZH5" s="657"/>
      <c r="ZI5" s="657"/>
      <c r="ZJ5" s="657"/>
      <c r="ZK5" s="657"/>
      <c r="ZL5" s="657"/>
      <c r="ZM5" s="657"/>
      <c r="ZN5" s="657"/>
      <c r="ZO5" s="657"/>
      <c r="ZP5" s="657"/>
      <c r="ZQ5" s="657"/>
      <c r="ZR5" s="657"/>
      <c r="ZS5" s="657"/>
      <c r="ZT5" s="657"/>
      <c r="ZU5" s="657"/>
      <c r="ZV5" s="657"/>
      <c r="ZW5" s="657"/>
      <c r="ZX5" s="657"/>
      <c r="ZY5" s="657"/>
      <c r="ZZ5" s="657"/>
      <c r="AAA5" s="657"/>
      <c r="AAB5" s="657"/>
      <c r="AAC5" s="657"/>
      <c r="AAD5" s="657"/>
      <c r="AAE5" s="657"/>
      <c r="AAF5" s="657"/>
      <c r="AAG5" s="657"/>
      <c r="AAH5" s="657"/>
      <c r="AAI5" s="657"/>
      <c r="AAJ5" s="657"/>
      <c r="AAK5" s="657"/>
      <c r="AAL5" s="657"/>
      <c r="AAM5" s="657"/>
      <c r="AAN5" s="657"/>
      <c r="AAO5" s="657"/>
      <c r="AAP5" s="657"/>
      <c r="AAQ5" s="657"/>
      <c r="AAR5" s="657"/>
      <c r="AAS5" s="657"/>
      <c r="AAT5" s="657"/>
      <c r="AAU5" s="657"/>
      <c r="AAV5" s="657"/>
      <c r="AAW5" s="657"/>
      <c r="AAX5" s="657"/>
      <c r="AAY5" s="657"/>
      <c r="AAZ5" s="657"/>
      <c r="ABA5" s="657"/>
      <c r="ABB5" s="657"/>
      <c r="ABC5" s="657"/>
      <c r="ABD5" s="657"/>
      <c r="ABE5" s="657"/>
      <c r="ABF5" s="657"/>
      <c r="ABG5" s="657"/>
      <c r="ABH5" s="657"/>
      <c r="ABI5" s="657"/>
      <c r="ABJ5" s="657"/>
      <c r="ABK5" s="657"/>
      <c r="ABL5" s="657"/>
      <c r="ABM5" s="657"/>
      <c r="ABN5" s="657"/>
      <c r="ABO5" s="657"/>
      <c r="ABP5" s="657"/>
      <c r="ABQ5" s="657"/>
      <c r="ABR5" s="657"/>
      <c r="ABS5" s="657"/>
      <c r="ABT5" s="657"/>
      <c r="ABU5" s="657"/>
      <c r="ABV5" s="657"/>
      <c r="ABW5" s="657"/>
      <c r="ABX5" s="657"/>
      <c r="ABY5" s="657"/>
      <c r="ABZ5" s="657"/>
      <c r="ACA5" s="657"/>
      <c r="ACB5" s="657"/>
      <c r="ACC5" s="657"/>
      <c r="ACD5" s="657"/>
      <c r="ACE5" s="657"/>
      <c r="ACF5" s="657"/>
      <c r="ACG5" s="657"/>
      <c r="ACH5" s="657"/>
      <c r="ACI5" s="657"/>
      <c r="ACJ5" s="657"/>
      <c r="ACK5" s="657"/>
      <c r="ACL5" s="657"/>
      <c r="ACM5" s="657"/>
      <c r="ACN5" s="657"/>
      <c r="ACO5" s="657"/>
      <c r="ACP5" s="657"/>
      <c r="ACQ5" s="657"/>
      <c r="ACR5" s="657"/>
      <c r="ACS5" s="657"/>
      <c r="ACT5" s="657"/>
      <c r="ACU5" s="657"/>
      <c r="ACV5" s="657"/>
      <c r="ACW5" s="657"/>
      <c r="ACX5" s="657"/>
      <c r="ACY5" s="657"/>
      <c r="ACZ5" s="657"/>
      <c r="ADA5" s="657"/>
      <c r="ADB5" s="657"/>
      <c r="ADC5" s="657"/>
      <c r="ADD5" s="657"/>
      <c r="ADE5" s="657"/>
      <c r="ADF5" s="657"/>
      <c r="ADG5" s="657"/>
      <c r="ADH5" s="657"/>
      <c r="ADI5" s="657"/>
      <c r="ADJ5" s="657"/>
      <c r="ADK5" s="657"/>
      <c r="ADL5" s="657"/>
      <c r="ADM5" s="657"/>
      <c r="ADN5" s="657"/>
      <c r="ADO5" s="657"/>
      <c r="ADP5" s="657"/>
      <c r="ADQ5" s="657"/>
      <c r="ADR5" s="657"/>
      <c r="ADS5" s="657"/>
      <c r="ADT5" s="657"/>
      <c r="ADU5" s="657"/>
      <c r="ADV5" s="657"/>
      <c r="ADW5" s="657"/>
      <c r="ADX5" s="657"/>
      <c r="ADY5" s="657"/>
      <c r="ADZ5" s="657"/>
      <c r="AEA5" s="657"/>
      <c r="AEB5" s="657"/>
      <c r="AEC5" s="657"/>
      <c r="AED5" s="657"/>
      <c r="AEE5" s="657"/>
      <c r="AEF5" s="657"/>
      <c r="AEG5" s="657"/>
      <c r="AEH5" s="657"/>
      <c r="AEI5" s="657"/>
      <c r="AEJ5" s="657"/>
      <c r="AEK5" s="657"/>
      <c r="AEL5" s="657"/>
      <c r="AEM5" s="657"/>
      <c r="AEN5" s="657"/>
      <c r="AEO5" s="657"/>
      <c r="AEP5" s="657"/>
      <c r="AEQ5" s="657"/>
      <c r="AER5" s="657"/>
      <c r="AES5" s="657"/>
      <c r="AET5" s="657"/>
      <c r="AEU5" s="657"/>
      <c r="AEV5" s="657"/>
      <c r="AEW5" s="657"/>
      <c r="AEX5" s="657"/>
      <c r="AEY5" s="657"/>
      <c r="AEZ5" s="657"/>
      <c r="AFA5" s="657"/>
      <c r="AFB5" s="657"/>
      <c r="AFC5" s="657"/>
      <c r="AFD5" s="657"/>
      <c r="AFE5" s="657"/>
      <c r="AFF5" s="657"/>
      <c r="AFG5" s="657"/>
      <c r="AFH5" s="657"/>
      <c r="AFI5" s="657"/>
      <c r="AFJ5" s="657"/>
      <c r="AFK5" s="657"/>
      <c r="AFL5" s="657"/>
      <c r="AFM5" s="657"/>
      <c r="AFN5" s="657"/>
      <c r="AFO5" s="657"/>
      <c r="AFP5" s="657"/>
      <c r="AFQ5" s="657"/>
      <c r="AFR5" s="657"/>
      <c r="AFS5" s="657"/>
      <c r="AFT5" s="657"/>
      <c r="AFU5" s="657"/>
      <c r="AFV5" s="657"/>
      <c r="AFW5" s="657"/>
      <c r="AFX5" s="657"/>
      <c r="AFY5" s="657"/>
      <c r="AFZ5" s="657"/>
      <c r="AGA5" s="657"/>
      <c r="AGB5" s="657"/>
      <c r="AGC5" s="657"/>
      <c r="AGD5" s="657"/>
      <c r="AGE5" s="657"/>
      <c r="AGF5" s="657"/>
      <c r="AGG5" s="657"/>
      <c r="AGH5" s="657"/>
      <c r="AGI5" s="657"/>
      <c r="AGJ5" s="657"/>
      <c r="AGK5" s="657"/>
      <c r="AGL5" s="657"/>
      <c r="AGM5" s="657"/>
      <c r="AGN5" s="657"/>
      <c r="AGO5" s="657"/>
      <c r="AGP5" s="657"/>
      <c r="AGQ5" s="657"/>
      <c r="AGR5" s="657"/>
      <c r="AGS5" s="657"/>
      <c r="AGT5" s="657"/>
      <c r="AGU5" s="657"/>
      <c r="AGV5" s="657"/>
      <c r="AGW5" s="657"/>
      <c r="AGX5" s="657"/>
      <c r="AGY5" s="657"/>
      <c r="AGZ5" s="657"/>
      <c r="AHA5" s="657"/>
      <c r="AHB5" s="657"/>
      <c r="AHC5" s="657"/>
      <c r="AHD5" s="657"/>
      <c r="AHE5" s="657"/>
      <c r="AHF5" s="657"/>
      <c r="AHG5" s="657"/>
      <c r="AHH5" s="657"/>
      <c r="AHI5" s="657"/>
      <c r="AHJ5" s="657"/>
      <c r="AHK5" s="657"/>
      <c r="AHL5" s="657"/>
      <c r="AHM5" s="657"/>
      <c r="AHN5" s="657"/>
      <c r="AHO5" s="657"/>
      <c r="AHP5" s="657"/>
      <c r="AHQ5" s="657"/>
      <c r="AHR5" s="657"/>
      <c r="AHS5" s="657"/>
      <c r="AHT5" s="657"/>
      <c r="AHU5" s="657"/>
      <c r="AHV5" s="657"/>
      <c r="AHW5" s="657"/>
      <c r="AHX5" s="657"/>
      <c r="AHY5" s="657"/>
      <c r="AHZ5" s="657"/>
      <c r="AIA5" s="657"/>
      <c r="AIB5" s="657"/>
      <c r="AIC5" s="657"/>
      <c r="AID5" s="657"/>
      <c r="AIE5" s="657"/>
      <c r="AIF5" s="657"/>
      <c r="AIG5" s="657"/>
      <c r="AIH5" s="657"/>
      <c r="AII5" s="657"/>
      <c r="AIJ5" s="657"/>
      <c r="AIK5" s="657"/>
      <c r="AIL5" s="657"/>
      <c r="AIM5" s="657"/>
      <c r="AIN5" s="657"/>
      <c r="AIO5" s="657"/>
      <c r="AIP5" s="657"/>
      <c r="AIQ5" s="657"/>
      <c r="AIR5" s="657"/>
      <c r="AIS5" s="657"/>
      <c r="AIT5" s="657"/>
      <c r="AIU5" s="657"/>
      <c r="AIV5" s="657"/>
      <c r="AIW5" s="657"/>
      <c r="AIX5" s="657"/>
      <c r="AIY5" s="657"/>
      <c r="AIZ5" s="657"/>
      <c r="AJA5" s="657"/>
      <c r="AJB5" s="657"/>
      <c r="AJC5" s="657"/>
      <c r="AJD5" s="657"/>
      <c r="AJE5" s="657"/>
      <c r="AJF5" s="657"/>
      <c r="AJG5" s="657"/>
      <c r="AJH5" s="657"/>
      <c r="AJI5" s="657"/>
      <c r="AJJ5" s="657"/>
      <c r="AJK5" s="657"/>
      <c r="AJL5" s="657"/>
      <c r="AJM5" s="657"/>
      <c r="AJN5" s="657"/>
      <c r="AJO5" s="657"/>
      <c r="AJP5" s="657"/>
      <c r="AJQ5" s="657"/>
      <c r="AJR5" s="657"/>
      <c r="AJS5" s="657"/>
      <c r="AJT5" s="657"/>
      <c r="AJU5" s="657"/>
      <c r="AJV5" s="657"/>
      <c r="AJW5" s="657"/>
      <c r="AJX5" s="657"/>
      <c r="AJY5" s="657"/>
      <c r="AJZ5" s="657"/>
      <c r="AKA5" s="657"/>
      <c r="AKB5" s="657"/>
      <c r="AKC5" s="657"/>
      <c r="AKD5" s="657"/>
      <c r="AKE5" s="657"/>
      <c r="AKF5" s="657"/>
      <c r="AKG5" s="657"/>
      <c r="AKH5" s="657"/>
      <c r="AKI5" s="657"/>
      <c r="AKJ5" s="657"/>
      <c r="AKK5" s="657"/>
      <c r="AKL5" s="657"/>
      <c r="AKM5" s="657"/>
      <c r="AKN5" s="657"/>
      <c r="AKO5" s="657"/>
      <c r="AKP5" s="657"/>
      <c r="AKQ5" s="657"/>
      <c r="AKR5" s="657"/>
      <c r="AKS5" s="657"/>
      <c r="AKT5" s="657"/>
      <c r="AKU5" s="657"/>
      <c r="AKV5" s="657"/>
      <c r="AKW5" s="657"/>
      <c r="AKX5" s="657"/>
      <c r="AKY5" s="657"/>
      <c r="AKZ5" s="657"/>
      <c r="ALA5" s="657"/>
      <c r="ALB5" s="657"/>
      <c r="ALC5" s="657"/>
      <c r="ALD5" s="657"/>
      <c r="ALE5" s="657"/>
      <c r="ALF5" s="657"/>
      <c r="ALG5" s="657"/>
      <c r="ALH5" s="657"/>
      <c r="ALI5" s="657"/>
      <c r="ALJ5" s="657"/>
      <c r="ALK5" s="657"/>
      <c r="ALL5" s="657"/>
      <c r="ALM5" s="657"/>
      <c r="ALN5" s="657"/>
      <c r="ALO5" s="657"/>
      <c r="ALP5" s="657"/>
      <c r="ALQ5" s="657"/>
      <c r="ALR5" s="657"/>
      <c r="ALS5" s="657"/>
      <c r="ALT5" s="657"/>
      <c r="ALU5" s="657"/>
      <c r="ALV5" s="657"/>
      <c r="ALW5" s="657"/>
      <c r="ALX5" s="657"/>
      <c r="ALY5" s="657"/>
      <c r="ALZ5" s="657"/>
      <c r="AMA5" s="657"/>
      <c r="AMB5" s="657"/>
      <c r="AMC5" s="657"/>
      <c r="AMD5" s="657"/>
      <c r="AME5" s="657"/>
      <c r="AMF5" s="657"/>
      <c r="AMG5" s="657"/>
      <c r="AMH5" s="657"/>
      <c r="AMI5" s="657"/>
      <c r="AMJ5" s="657"/>
      <c r="AMK5" s="657"/>
      <c r="AML5" s="657"/>
      <c r="AMM5" s="657"/>
      <c r="AMN5" s="657"/>
      <c r="AMO5" s="657"/>
      <c r="AMP5" s="657"/>
      <c r="AMQ5" s="657"/>
      <c r="AMR5" s="657"/>
      <c r="AMS5" s="657"/>
      <c r="AMT5" s="657"/>
      <c r="AMU5" s="657"/>
      <c r="AMV5" s="657"/>
      <c r="AMW5" s="657"/>
      <c r="AMX5" s="657"/>
      <c r="AMY5" s="657"/>
      <c r="AMZ5" s="657"/>
      <c r="ANA5" s="657"/>
      <c r="ANB5" s="657"/>
      <c r="ANC5" s="657"/>
      <c r="AND5" s="657"/>
      <c r="ANE5" s="657"/>
      <c r="ANF5" s="657"/>
      <c r="ANG5" s="657"/>
      <c r="ANH5" s="657"/>
      <c r="ANI5" s="657"/>
      <c r="ANJ5" s="657"/>
      <c r="ANK5" s="657"/>
      <c r="ANL5" s="657"/>
      <c r="ANM5" s="657"/>
      <c r="ANN5" s="657"/>
      <c r="ANO5" s="657"/>
      <c r="ANP5" s="657"/>
      <c r="ANQ5" s="657"/>
      <c r="ANR5" s="657"/>
      <c r="ANS5" s="657"/>
      <c r="ANT5" s="657"/>
      <c r="ANU5" s="657"/>
      <c r="ANV5" s="657"/>
      <c r="ANW5" s="657"/>
      <c r="ANX5" s="657"/>
      <c r="ANY5" s="657"/>
      <c r="ANZ5" s="657"/>
      <c r="AOA5" s="657"/>
      <c r="AOB5" s="657"/>
      <c r="AOC5" s="657"/>
      <c r="AOD5" s="657"/>
      <c r="AOE5" s="657"/>
      <c r="AOF5" s="657"/>
      <c r="AOG5" s="657"/>
      <c r="AOH5" s="657"/>
      <c r="AOI5" s="657"/>
      <c r="AOJ5" s="657"/>
      <c r="AOK5" s="657"/>
      <c r="AOL5" s="657"/>
      <c r="AOM5" s="657"/>
      <c r="AON5" s="657"/>
      <c r="AOO5" s="657"/>
      <c r="AOP5" s="657"/>
      <c r="AOQ5" s="657"/>
      <c r="AOR5" s="657"/>
      <c r="AOS5" s="657"/>
      <c r="AOT5" s="657"/>
      <c r="AOU5" s="657"/>
      <c r="AOV5" s="657"/>
      <c r="AOW5" s="657"/>
      <c r="AOX5" s="657"/>
      <c r="AOY5" s="657"/>
      <c r="AOZ5" s="657"/>
      <c r="APA5" s="657"/>
      <c r="APB5" s="657"/>
      <c r="APC5" s="657"/>
      <c r="APD5" s="657"/>
      <c r="APE5" s="657"/>
      <c r="APF5" s="657"/>
      <c r="APG5" s="657"/>
      <c r="APH5" s="657"/>
      <c r="API5" s="657"/>
      <c r="APJ5" s="657"/>
      <c r="APK5" s="657"/>
      <c r="APL5" s="657"/>
      <c r="APM5" s="657"/>
      <c r="APN5" s="657"/>
      <c r="APO5" s="657"/>
      <c r="APP5" s="657"/>
      <c r="APQ5" s="657"/>
      <c r="APR5" s="657"/>
      <c r="APS5" s="657"/>
      <c r="APT5" s="657"/>
      <c r="APU5" s="657"/>
      <c r="APV5" s="657"/>
      <c r="APW5" s="657"/>
      <c r="APX5" s="657"/>
      <c r="APY5" s="657"/>
      <c r="APZ5" s="657"/>
      <c r="AQA5" s="657"/>
      <c r="AQB5" s="657"/>
      <c r="AQC5" s="657"/>
      <c r="AQD5" s="657"/>
      <c r="AQE5" s="657"/>
      <c r="AQF5" s="657"/>
      <c r="AQG5" s="657"/>
      <c r="AQH5" s="657"/>
      <c r="AQI5" s="657"/>
      <c r="AQJ5" s="657"/>
      <c r="AQK5" s="657"/>
      <c r="AQL5" s="657"/>
      <c r="AQM5" s="657"/>
      <c r="AQN5" s="657"/>
      <c r="AQO5" s="657"/>
      <c r="AQP5" s="657"/>
      <c r="AQQ5" s="657"/>
      <c r="AQR5" s="657"/>
      <c r="AQS5" s="657"/>
      <c r="AQT5" s="657"/>
      <c r="AQU5" s="657"/>
      <c r="AQV5" s="657"/>
      <c r="AQW5" s="657"/>
      <c r="AQX5" s="657"/>
      <c r="AQY5" s="657"/>
      <c r="AQZ5" s="657"/>
      <c r="ARA5" s="657"/>
      <c r="ARB5" s="657"/>
      <c r="ARC5" s="657"/>
      <c r="ARD5" s="657"/>
      <c r="ARE5" s="657"/>
      <c r="ARF5" s="657"/>
      <c r="ARG5" s="657"/>
      <c r="ARH5" s="657"/>
      <c r="ARI5" s="657"/>
      <c r="ARJ5" s="657"/>
      <c r="ARK5" s="657"/>
      <c r="ARL5" s="657"/>
      <c r="ARM5" s="657"/>
      <c r="ARN5" s="657"/>
      <c r="ARO5" s="657"/>
      <c r="ARP5" s="657"/>
      <c r="ARQ5" s="657"/>
      <c r="ARR5" s="657"/>
      <c r="ARS5" s="657"/>
      <c r="ART5" s="657"/>
      <c r="ARU5" s="657"/>
      <c r="ARV5" s="657"/>
      <c r="ARW5" s="657"/>
      <c r="ARX5" s="657"/>
      <c r="ARY5" s="657"/>
      <c r="ARZ5" s="657"/>
      <c r="ASA5" s="657"/>
      <c r="ASB5" s="657"/>
      <c r="ASC5" s="657"/>
      <c r="ASD5" s="657"/>
      <c r="ASE5" s="657"/>
      <c r="ASF5" s="657"/>
      <c r="ASG5" s="657"/>
      <c r="ASH5" s="657"/>
      <c r="ASI5" s="657"/>
      <c r="ASJ5" s="657"/>
      <c r="ASK5" s="657"/>
      <c r="ASL5" s="657"/>
      <c r="ASM5" s="657"/>
      <c r="ASN5" s="657"/>
      <c r="ASO5" s="657"/>
      <c r="ASP5" s="657"/>
      <c r="ASQ5" s="657"/>
      <c r="ASR5" s="657"/>
      <c r="ASS5" s="657"/>
      <c r="AST5" s="657"/>
      <c r="ASU5" s="657"/>
      <c r="ASV5" s="657"/>
      <c r="ASW5" s="657"/>
      <c r="ASX5" s="657"/>
      <c r="ASY5" s="657"/>
      <c r="ASZ5" s="657"/>
      <c r="ATA5" s="657"/>
      <c r="ATB5" s="657"/>
      <c r="ATC5" s="657"/>
      <c r="ATD5" s="657"/>
      <c r="ATE5" s="657"/>
      <c r="ATF5" s="657"/>
      <c r="ATG5" s="657"/>
      <c r="ATH5" s="657"/>
      <c r="ATI5" s="657"/>
      <c r="ATJ5" s="657"/>
      <c r="ATK5" s="657"/>
      <c r="ATL5" s="657"/>
      <c r="ATM5" s="657"/>
      <c r="ATN5" s="657"/>
      <c r="ATO5" s="657"/>
      <c r="ATP5" s="657"/>
      <c r="ATQ5" s="657"/>
      <c r="ATR5" s="657"/>
      <c r="ATS5" s="657"/>
      <c r="ATT5" s="657"/>
      <c r="ATU5" s="657"/>
      <c r="ATV5" s="657"/>
      <c r="ATW5" s="657"/>
      <c r="ATX5" s="657"/>
      <c r="ATY5" s="657"/>
      <c r="ATZ5" s="657"/>
      <c r="AUA5" s="657"/>
      <c r="AUB5" s="657"/>
      <c r="AUC5" s="657"/>
      <c r="AUD5" s="657"/>
      <c r="AUE5" s="657"/>
      <c r="AUF5" s="657"/>
      <c r="AUG5" s="657"/>
      <c r="AUH5" s="657"/>
      <c r="AUI5" s="657"/>
      <c r="AUJ5" s="657"/>
      <c r="AUK5" s="657"/>
      <c r="AUL5" s="657"/>
      <c r="AUM5" s="657"/>
      <c r="AUN5" s="657"/>
      <c r="AUO5" s="657"/>
      <c r="AUP5" s="657"/>
      <c r="AUQ5" s="657"/>
      <c r="AUR5" s="657"/>
      <c r="AUS5" s="657"/>
      <c r="AUT5" s="657"/>
      <c r="AUU5" s="657"/>
      <c r="AUV5" s="657"/>
      <c r="AUW5" s="657"/>
      <c r="AUX5" s="657"/>
      <c r="AUY5" s="657"/>
      <c r="AUZ5" s="657"/>
      <c r="AVA5" s="657"/>
      <c r="AVB5" s="657"/>
      <c r="AVC5" s="657"/>
      <c r="AVD5" s="657"/>
      <c r="AVE5" s="657"/>
      <c r="AVF5" s="657"/>
      <c r="AVG5" s="657"/>
      <c r="AVH5" s="657"/>
      <c r="AVI5" s="657"/>
      <c r="AVJ5" s="657"/>
      <c r="AVK5" s="657"/>
      <c r="AVL5" s="657"/>
      <c r="AVM5" s="657"/>
      <c r="AVN5" s="657"/>
      <c r="AVO5" s="657"/>
      <c r="AVP5" s="657"/>
      <c r="AVQ5" s="657"/>
      <c r="AVR5" s="657"/>
      <c r="AVS5" s="657"/>
      <c r="AVT5" s="657"/>
      <c r="AVU5" s="657"/>
      <c r="AVV5" s="657"/>
      <c r="AVW5" s="657"/>
      <c r="AVX5" s="657"/>
      <c r="AVY5" s="657"/>
      <c r="AVZ5" s="657"/>
      <c r="AWA5" s="657"/>
      <c r="AWB5" s="657"/>
      <c r="AWC5" s="657"/>
      <c r="AWD5" s="657"/>
      <c r="AWE5" s="657"/>
      <c r="AWF5" s="657"/>
      <c r="AWG5" s="657"/>
      <c r="AWH5" s="657"/>
      <c r="AWI5" s="657"/>
      <c r="AWJ5" s="657"/>
      <c r="AWK5" s="657"/>
      <c r="AWL5" s="657"/>
      <c r="AWM5" s="657"/>
      <c r="AWN5" s="657"/>
      <c r="AWO5" s="657"/>
      <c r="AWP5" s="657"/>
      <c r="AWQ5" s="657"/>
      <c r="AWR5" s="657"/>
      <c r="AWS5" s="657"/>
      <c r="AWT5" s="657"/>
      <c r="AWU5" s="657"/>
      <c r="AWV5" s="657"/>
      <c r="AWW5" s="657"/>
      <c r="AWX5" s="657"/>
      <c r="AWY5" s="657"/>
      <c r="AWZ5" s="657"/>
      <c r="AXA5" s="657"/>
      <c r="AXB5" s="657"/>
      <c r="AXC5" s="657"/>
      <c r="AXD5" s="657"/>
      <c r="AXE5" s="657"/>
      <c r="AXF5" s="657"/>
      <c r="AXG5" s="657"/>
      <c r="AXH5" s="657"/>
      <c r="AXI5" s="657"/>
      <c r="AXJ5" s="657"/>
      <c r="AXK5" s="657"/>
      <c r="AXL5" s="657"/>
      <c r="AXM5" s="657"/>
      <c r="AXN5" s="657"/>
      <c r="AXO5" s="657"/>
      <c r="AXP5" s="657"/>
      <c r="AXQ5" s="657"/>
      <c r="AXR5" s="657"/>
      <c r="AXS5" s="657"/>
      <c r="AXT5" s="657"/>
      <c r="AXU5" s="657"/>
      <c r="AXV5" s="657"/>
      <c r="AXW5" s="657"/>
      <c r="AXX5" s="657"/>
      <c r="AXY5" s="657"/>
      <c r="AXZ5" s="657"/>
      <c r="AYA5" s="657"/>
      <c r="AYB5" s="657"/>
      <c r="AYC5" s="657"/>
      <c r="AYD5" s="657"/>
      <c r="AYE5" s="657"/>
      <c r="AYF5" s="657"/>
      <c r="AYG5" s="657"/>
      <c r="AYH5" s="657"/>
      <c r="AYI5" s="657"/>
      <c r="AYJ5" s="657"/>
      <c r="AYK5" s="657"/>
      <c r="AYL5" s="657"/>
      <c r="AYM5" s="657"/>
      <c r="AYN5" s="657"/>
      <c r="AYO5" s="657"/>
      <c r="AYP5" s="657"/>
      <c r="AYQ5" s="657"/>
      <c r="AYR5" s="657"/>
      <c r="AYS5" s="657"/>
      <c r="AYT5" s="657"/>
      <c r="AYU5" s="657"/>
      <c r="AYV5" s="657"/>
      <c r="AYW5" s="657"/>
      <c r="AYX5" s="657"/>
      <c r="AYY5" s="657"/>
      <c r="AYZ5" s="657"/>
      <c r="AZA5" s="657"/>
      <c r="AZB5" s="657"/>
      <c r="AZC5" s="657"/>
      <c r="AZD5" s="657"/>
      <c r="AZE5" s="657"/>
      <c r="AZF5" s="657"/>
      <c r="AZG5" s="657"/>
      <c r="AZH5" s="657"/>
      <c r="AZI5" s="657"/>
      <c r="AZJ5" s="657"/>
      <c r="AZK5" s="657"/>
      <c r="AZL5" s="657"/>
      <c r="AZM5" s="657"/>
      <c r="AZN5" s="657"/>
      <c r="AZO5" s="657"/>
      <c r="AZP5" s="657"/>
      <c r="AZQ5" s="657"/>
      <c r="AZR5" s="657"/>
      <c r="AZS5" s="657"/>
      <c r="AZT5" s="657"/>
      <c r="AZU5" s="657"/>
      <c r="AZV5" s="657"/>
      <c r="AZW5" s="657"/>
      <c r="AZX5" s="657"/>
      <c r="AZY5" s="657"/>
      <c r="AZZ5" s="657"/>
      <c r="BAA5" s="657"/>
      <c r="BAB5" s="657"/>
      <c r="BAC5" s="657"/>
      <c r="BAD5" s="657"/>
      <c r="BAE5" s="657"/>
      <c r="BAF5" s="657"/>
      <c r="BAG5" s="657"/>
      <c r="BAH5" s="657"/>
      <c r="BAI5" s="657"/>
      <c r="BAJ5" s="657"/>
      <c r="BAK5" s="657"/>
      <c r="BAL5" s="657"/>
      <c r="BAM5" s="657"/>
      <c r="BAN5" s="657"/>
      <c r="BAO5" s="657"/>
      <c r="BAP5" s="657"/>
      <c r="BAQ5" s="657"/>
      <c r="BAR5" s="657"/>
      <c r="BAS5" s="657"/>
      <c r="BAT5" s="657"/>
      <c r="BAU5" s="657"/>
      <c r="BAV5" s="657"/>
      <c r="BAW5" s="657"/>
      <c r="BAX5" s="657"/>
      <c r="BAY5" s="657"/>
      <c r="BAZ5" s="657"/>
      <c r="BBA5" s="657"/>
      <c r="BBB5" s="657"/>
      <c r="BBC5" s="657"/>
      <c r="BBD5" s="657"/>
      <c r="BBE5" s="657"/>
      <c r="BBF5" s="657"/>
      <c r="BBG5" s="657"/>
      <c r="BBH5" s="657"/>
      <c r="BBI5" s="657"/>
      <c r="BBJ5" s="657"/>
      <c r="BBK5" s="657"/>
      <c r="BBL5" s="657"/>
      <c r="BBM5" s="657"/>
      <c r="BBN5" s="657"/>
      <c r="BBO5" s="657"/>
      <c r="BBP5" s="657"/>
      <c r="BBQ5" s="657"/>
      <c r="BBR5" s="657"/>
      <c r="BBS5" s="657"/>
      <c r="BBT5" s="657"/>
      <c r="BBU5" s="657"/>
      <c r="BBV5" s="657"/>
      <c r="BBW5" s="657"/>
      <c r="BBX5" s="657"/>
      <c r="BBY5" s="657"/>
      <c r="BBZ5" s="657"/>
      <c r="BCA5" s="657"/>
      <c r="BCB5" s="657"/>
      <c r="BCC5" s="657"/>
      <c r="BCD5" s="657"/>
      <c r="BCE5" s="657"/>
      <c r="BCF5" s="657"/>
      <c r="BCG5" s="657"/>
      <c r="BCH5" s="657"/>
      <c r="BCI5" s="657"/>
      <c r="BCJ5" s="657"/>
      <c r="BCK5" s="657"/>
      <c r="BCL5" s="657"/>
      <c r="BCM5" s="657"/>
      <c r="BCN5" s="657"/>
      <c r="BCO5" s="657"/>
      <c r="BCP5" s="657"/>
      <c r="BCQ5" s="657"/>
      <c r="BCR5" s="657"/>
      <c r="BCS5" s="657"/>
      <c r="BCT5" s="657"/>
      <c r="BCU5" s="657"/>
      <c r="BCV5" s="657"/>
      <c r="BCW5" s="657"/>
      <c r="BCX5" s="657"/>
      <c r="BCY5" s="657"/>
      <c r="BCZ5" s="657"/>
      <c r="BDA5" s="657"/>
      <c r="BDB5" s="657"/>
      <c r="BDC5" s="657"/>
      <c r="BDD5" s="657"/>
      <c r="BDE5" s="657"/>
      <c r="BDF5" s="657"/>
      <c r="BDG5" s="657"/>
      <c r="BDH5" s="657"/>
      <c r="BDI5" s="657"/>
      <c r="BDJ5" s="657"/>
      <c r="BDK5" s="657"/>
      <c r="BDL5" s="657"/>
      <c r="BDM5" s="657"/>
      <c r="BDN5" s="657"/>
      <c r="BDO5" s="657"/>
      <c r="BDP5" s="657"/>
      <c r="BDQ5" s="657"/>
      <c r="BDR5" s="657"/>
      <c r="BDS5" s="657"/>
      <c r="BDT5" s="657"/>
      <c r="BDU5" s="657"/>
      <c r="BDV5" s="657"/>
      <c r="BDW5" s="657"/>
      <c r="BDX5" s="657"/>
      <c r="BDY5" s="657"/>
      <c r="BDZ5" s="657"/>
      <c r="BEA5" s="657"/>
      <c r="BEB5" s="657"/>
      <c r="BEC5" s="657"/>
      <c r="BED5" s="657"/>
      <c r="BEE5" s="657"/>
      <c r="BEF5" s="657"/>
      <c r="BEG5" s="657"/>
      <c r="BEH5" s="657"/>
      <c r="BEI5" s="657"/>
      <c r="BEJ5" s="657"/>
      <c r="BEK5" s="657"/>
      <c r="BEL5" s="657"/>
      <c r="BEM5" s="657"/>
      <c r="BEN5" s="657"/>
      <c r="BEO5" s="657"/>
      <c r="BEP5" s="657"/>
      <c r="BEQ5" s="657"/>
      <c r="BER5" s="657"/>
      <c r="BES5" s="657"/>
      <c r="BET5" s="657"/>
      <c r="BEU5" s="657"/>
      <c r="BEV5" s="657"/>
      <c r="BEW5" s="657"/>
      <c r="BEX5" s="657"/>
      <c r="BEY5" s="657"/>
      <c r="BEZ5" s="657"/>
      <c r="BFA5" s="657"/>
      <c r="BFB5" s="657"/>
      <c r="BFC5" s="657"/>
      <c r="BFD5" s="657"/>
      <c r="BFE5" s="657"/>
      <c r="BFF5" s="657"/>
      <c r="BFG5" s="657"/>
      <c r="BFH5" s="657"/>
      <c r="BFI5" s="657"/>
      <c r="BFJ5" s="657"/>
      <c r="BFK5" s="657"/>
      <c r="BFL5" s="657"/>
      <c r="BFM5" s="657"/>
      <c r="BFN5" s="657"/>
      <c r="BFO5" s="657"/>
      <c r="BFP5" s="657"/>
      <c r="BFQ5" s="657"/>
      <c r="BFR5" s="657"/>
      <c r="BFS5" s="657"/>
      <c r="BFT5" s="657"/>
      <c r="BFU5" s="657"/>
      <c r="BFV5" s="657"/>
      <c r="BFW5" s="657"/>
      <c r="BFX5" s="657"/>
      <c r="BFY5" s="657"/>
      <c r="BFZ5" s="657"/>
      <c r="BGA5" s="657"/>
      <c r="BGB5" s="657"/>
      <c r="BGC5" s="657"/>
      <c r="BGD5" s="657"/>
      <c r="BGE5" s="657"/>
      <c r="BGF5" s="657"/>
      <c r="BGG5" s="657"/>
      <c r="BGH5" s="657"/>
      <c r="BGI5" s="657"/>
      <c r="BGJ5" s="657"/>
      <c r="BGK5" s="657"/>
      <c r="BGL5" s="657"/>
      <c r="BGM5" s="657"/>
      <c r="BGN5" s="657"/>
      <c r="BGO5" s="657"/>
      <c r="BGP5" s="657"/>
      <c r="BGQ5" s="657"/>
      <c r="BGR5" s="657"/>
      <c r="BGS5" s="657"/>
      <c r="BGT5" s="657"/>
      <c r="BGU5" s="657"/>
      <c r="BGV5" s="657"/>
      <c r="BGW5" s="657"/>
      <c r="BGX5" s="657"/>
      <c r="BGY5" s="657"/>
      <c r="BGZ5" s="657"/>
      <c r="BHA5" s="657"/>
      <c r="BHB5" s="657"/>
      <c r="BHC5" s="657"/>
      <c r="BHD5" s="657"/>
      <c r="BHE5" s="657"/>
      <c r="BHF5" s="657"/>
      <c r="BHG5" s="657"/>
      <c r="BHH5" s="657"/>
      <c r="BHI5" s="657"/>
      <c r="BHJ5" s="657"/>
      <c r="BHK5" s="657"/>
      <c r="BHL5" s="657"/>
      <c r="BHM5" s="657"/>
      <c r="BHN5" s="657"/>
      <c r="BHO5" s="657"/>
      <c r="BHP5" s="657"/>
      <c r="BHQ5" s="657"/>
      <c r="BHR5" s="657"/>
      <c r="BHS5" s="657"/>
      <c r="BHT5" s="657"/>
      <c r="BHU5" s="657"/>
      <c r="BHV5" s="657"/>
      <c r="BHW5" s="657"/>
      <c r="BHX5" s="657"/>
      <c r="BHY5" s="657"/>
      <c r="BHZ5" s="657"/>
      <c r="BIA5" s="657"/>
      <c r="BIB5" s="657"/>
      <c r="BIC5" s="657"/>
      <c r="BID5" s="657"/>
      <c r="BIE5" s="657"/>
      <c r="BIF5" s="657"/>
      <c r="BIG5" s="657"/>
      <c r="BIH5" s="657"/>
      <c r="BII5" s="657"/>
      <c r="BIJ5" s="657"/>
      <c r="BIK5" s="657"/>
      <c r="BIL5" s="657"/>
      <c r="BIM5" s="657"/>
      <c r="BIN5" s="657"/>
      <c r="BIO5" s="657"/>
      <c r="BIP5" s="657"/>
      <c r="BIQ5" s="657"/>
      <c r="BIR5" s="657"/>
      <c r="BIS5" s="657"/>
      <c r="BIT5" s="657"/>
      <c r="BIU5" s="657"/>
      <c r="BIV5" s="657"/>
      <c r="BIW5" s="657"/>
      <c r="BIX5" s="657"/>
      <c r="BIY5" s="657"/>
      <c r="BIZ5" s="657"/>
      <c r="BJA5" s="657"/>
      <c r="BJB5" s="657"/>
      <c r="BJC5" s="657"/>
      <c r="BJD5" s="657"/>
      <c r="BJE5" s="657"/>
      <c r="BJF5" s="657"/>
      <c r="BJG5" s="657"/>
      <c r="BJH5" s="657"/>
      <c r="BJI5" s="657"/>
      <c r="BJJ5" s="657"/>
      <c r="BJK5" s="657"/>
      <c r="BJL5" s="657"/>
      <c r="BJM5" s="657"/>
      <c r="BJN5" s="657"/>
      <c r="BJO5" s="657"/>
      <c r="BJP5" s="657"/>
      <c r="BJQ5" s="657"/>
      <c r="BJR5" s="657"/>
      <c r="BJS5" s="657"/>
      <c r="BJT5" s="657"/>
      <c r="BJU5" s="657"/>
      <c r="BJV5" s="657"/>
      <c r="BJW5" s="657"/>
      <c r="BJX5" s="657"/>
      <c r="BJY5" s="657"/>
      <c r="BJZ5" s="657"/>
      <c r="BKA5" s="657"/>
      <c r="BKB5" s="657"/>
      <c r="BKC5" s="657"/>
      <c r="BKD5" s="657"/>
      <c r="BKE5" s="657"/>
      <c r="BKF5" s="657"/>
      <c r="BKG5" s="657"/>
      <c r="BKH5" s="657"/>
      <c r="BKI5" s="657"/>
      <c r="BKJ5" s="657"/>
      <c r="BKK5" s="657"/>
      <c r="BKL5" s="657"/>
      <c r="BKM5" s="657"/>
      <c r="BKN5" s="657"/>
      <c r="BKO5" s="657"/>
      <c r="BKP5" s="657"/>
      <c r="BKQ5" s="657"/>
      <c r="BKR5" s="657"/>
      <c r="BKS5" s="657"/>
      <c r="BKT5" s="657"/>
      <c r="BKU5" s="657"/>
      <c r="BKV5" s="657"/>
      <c r="BKW5" s="657"/>
      <c r="BKX5" s="657"/>
      <c r="BKY5" s="657"/>
      <c r="BKZ5" s="657"/>
      <c r="BLA5" s="657"/>
      <c r="BLB5" s="657"/>
      <c r="BLC5" s="657"/>
      <c r="BLD5" s="657"/>
      <c r="BLE5" s="657"/>
      <c r="BLF5" s="657"/>
      <c r="BLG5" s="657"/>
      <c r="BLH5" s="657"/>
      <c r="BLI5" s="657"/>
      <c r="BLJ5" s="657"/>
      <c r="BLK5" s="657"/>
      <c r="BLL5" s="657"/>
      <c r="BLM5" s="657"/>
      <c r="BLN5" s="657"/>
      <c r="BLO5" s="657"/>
      <c r="BLP5" s="657"/>
      <c r="BLQ5" s="657"/>
      <c r="BLR5" s="657"/>
      <c r="BLS5" s="657"/>
      <c r="BLT5" s="657"/>
      <c r="BLU5" s="657"/>
      <c r="BLV5" s="657"/>
      <c r="BLW5" s="657"/>
      <c r="BLX5" s="657"/>
      <c r="BLY5" s="657"/>
      <c r="BLZ5" s="657"/>
      <c r="BMA5" s="657"/>
      <c r="BMB5" s="657"/>
      <c r="BMC5" s="657"/>
      <c r="BMD5" s="657"/>
      <c r="BME5" s="657"/>
      <c r="BMF5" s="657"/>
      <c r="BMG5" s="657"/>
      <c r="BMH5" s="657"/>
      <c r="BMI5" s="657"/>
      <c r="BMJ5" s="657"/>
      <c r="BMK5" s="657"/>
      <c r="BML5" s="657"/>
      <c r="BMM5" s="657"/>
      <c r="BMN5" s="657"/>
      <c r="BMO5" s="657"/>
      <c r="BMP5" s="657"/>
      <c r="BMQ5" s="657"/>
      <c r="BMR5" s="657"/>
      <c r="BMS5" s="657"/>
      <c r="BMT5" s="657"/>
      <c r="BMU5" s="657"/>
      <c r="BMV5" s="657"/>
      <c r="BMW5" s="657"/>
      <c r="BMX5" s="657"/>
      <c r="BMY5" s="657"/>
      <c r="BMZ5" s="657"/>
      <c r="BNA5" s="657"/>
      <c r="BNB5" s="657"/>
      <c r="BNC5" s="657"/>
      <c r="BND5" s="657"/>
      <c r="BNE5" s="657"/>
      <c r="BNF5" s="657"/>
      <c r="BNG5" s="657"/>
      <c r="BNH5" s="657"/>
      <c r="BNI5" s="657"/>
      <c r="BNJ5" s="657"/>
      <c r="BNK5" s="657"/>
      <c r="BNL5" s="657"/>
      <c r="BNM5" s="657"/>
      <c r="BNN5" s="657"/>
      <c r="BNO5" s="657"/>
      <c r="BNP5" s="657"/>
      <c r="BNQ5" s="657"/>
      <c r="BNR5" s="657"/>
      <c r="BNS5" s="657"/>
      <c r="BNT5" s="657"/>
      <c r="BNU5" s="657"/>
      <c r="BNV5" s="657"/>
      <c r="BNW5" s="657"/>
      <c r="BNX5" s="657"/>
      <c r="BNY5" s="657"/>
      <c r="BNZ5" s="657"/>
      <c r="BOA5" s="657"/>
      <c r="BOB5" s="657"/>
      <c r="BOC5" s="657"/>
      <c r="BOD5" s="657"/>
      <c r="BOE5" s="657"/>
      <c r="BOF5" s="657"/>
      <c r="BOG5" s="657"/>
      <c r="BOH5" s="657"/>
      <c r="BOI5" s="657"/>
      <c r="BOJ5" s="657"/>
      <c r="BOK5" s="657"/>
      <c r="BOL5" s="657"/>
      <c r="BOM5" s="657"/>
      <c r="BON5" s="657"/>
      <c r="BOO5" s="657"/>
      <c r="BOP5" s="657"/>
      <c r="BOQ5" s="657"/>
      <c r="BOR5" s="657"/>
      <c r="BOS5" s="657"/>
      <c r="BOT5" s="657"/>
      <c r="BOU5" s="657"/>
      <c r="BOV5" s="657"/>
      <c r="BOW5" s="657"/>
      <c r="BOX5" s="657"/>
      <c r="BOY5" s="657"/>
      <c r="BOZ5" s="657"/>
      <c r="BPA5" s="657"/>
      <c r="BPB5" s="657"/>
      <c r="BPC5" s="657"/>
      <c r="BPD5" s="657"/>
      <c r="BPE5" s="657"/>
      <c r="BPF5" s="657"/>
      <c r="BPG5" s="657"/>
      <c r="BPH5" s="657"/>
      <c r="BPI5" s="657"/>
      <c r="BPJ5" s="657"/>
      <c r="BPK5" s="657"/>
      <c r="BPL5" s="657"/>
      <c r="BPM5" s="657"/>
      <c r="BPN5" s="657"/>
      <c r="BPO5" s="657"/>
      <c r="BPP5" s="657"/>
      <c r="BPQ5" s="657"/>
      <c r="BPR5" s="657"/>
      <c r="BPS5" s="657"/>
      <c r="BPT5" s="657"/>
      <c r="BPU5" s="657"/>
      <c r="BPV5" s="657"/>
      <c r="BPW5" s="657"/>
      <c r="BPX5" s="657"/>
      <c r="BPY5" s="657"/>
      <c r="BPZ5" s="657"/>
      <c r="BQA5" s="657"/>
      <c r="BQB5" s="657"/>
      <c r="BQC5" s="657"/>
      <c r="BQD5" s="657"/>
      <c r="BQE5" s="657"/>
      <c r="BQF5" s="657"/>
      <c r="BQG5" s="657"/>
      <c r="BQH5" s="657"/>
      <c r="BQI5" s="657"/>
      <c r="BQJ5" s="657"/>
      <c r="BQK5" s="657"/>
      <c r="BQL5" s="657"/>
      <c r="BQM5" s="657"/>
      <c r="BQN5" s="657"/>
      <c r="BQO5" s="657"/>
      <c r="BQP5" s="657"/>
      <c r="BQQ5" s="657"/>
      <c r="BQR5" s="657"/>
      <c r="BQS5" s="657"/>
      <c r="BQT5" s="657"/>
      <c r="BQU5" s="657"/>
      <c r="BQV5" s="657"/>
      <c r="BQW5" s="657"/>
      <c r="BQX5" s="657"/>
      <c r="BQY5" s="657"/>
      <c r="BQZ5" s="657"/>
      <c r="BRA5" s="657"/>
      <c r="BRB5" s="657"/>
      <c r="BRC5" s="657"/>
      <c r="BRD5" s="657"/>
      <c r="BRE5" s="657"/>
      <c r="BRF5" s="657"/>
      <c r="BRG5" s="657"/>
      <c r="BRH5" s="657"/>
      <c r="BRI5" s="657"/>
      <c r="BRJ5" s="657"/>
      <c r="BRK5" s="657"/>
      <c r="BRL5" s="657"/>
      <c r="BRM5" s="657"/>
      <c r="BRN5" s="657"/>
      <c r="BRO5" s="657"/>
      <c r="BRP5" s="657"/>
      <c r="BRQ5" s="657"/>
      <c r="BRR5" s="657"/>
      <c r="BRS5" s="657"/>
      <c r="BRT5" s="657"/>
      <c r="BRU5" s="657"/>
      <c r="BRV5" s="657"/>
      <c r="BRW5" s="657"/>
      <c r="BRX5" s="657"/>
      <c r="BRY5" s="657"/>
      <c r="BRZ5" s="657"/>
      <c r="BSA5" s="657"/>
      <c r="BSB5" s="657"/>
      <c r="BSC5" s="657"/>
      <c r="BSD5" s="657"/>
      <c r="BSE5" s="657"/>
      <c r="BSF5" s="657"/>
      <c r="BSG5" s="657"/>
      <c r="BSH5" s="657"/>
      <c r="BSI5" s="657"/>
      <c r="BSJ5" s="657"/>
      <c r="BSK5" s="657"/>
      <c r="BSL5" s="657"/>
      <c r="BSM5" s="657"/>
      <c r="BSN5" s="657"/>
      <c r="BSO5" s="657"/>
      <c r="BSP5" s="657"/>
      <c r="BSQ5" s="657"/>
      <c r="BSR5" s="657"/>
      <c r="BSS5" s="657"/>
      <c r="BST5" s="657"/>
      <c r="BSU5" s="657"/>
      <c r="BSV5" s="657"/>
      <c r="BSW5" s="657"/>
      <c r="BSX5" s="657"/>
      <c r="BSY5" s="657"/>
      <c r="BSZ5" s="657"/>
      <c r="BTA5" s="657"/>
      <c r="BTB5" s="657"/>
      <c r="BTC5" s="657"/>
      <c r="BTD5" s="657"/>
      <c r="BTE5" s="657"/>
      <c r="BTF5" s="657"/>
      <c r="BTG5" s="657"/>
      <c r="BTH5" s="657"/>
      <c r="BTI5" s="657"/>
      <c r="BTJ5" s="657"/>
      <c r="BTK5" s="657"/>
      <c r="BTL5" s="657"/>
      <c r="BTM5" s="657"/>
      <c r="BTN5" s="657"/>
      <c r="BTO5" s="657"/>
      <c r="BTP5" s="657"/>
      <c r="BTQ5" s="657"/>
      <c r="BTR5" s="657"/>
      <c r="BTS5" s="657"/>
      <c r="BTT5" s="657"/>
      <c r="BTU5" s="657"/>
      <c r="BTV5" s="657"/>
      <c r="BTW5" s="657"/>
      <c r="BTX5" s="657"/>
      <c r="BTY5" s="657"/>
      <c r="BTZ5" s="657"/>
      <c r="BUA5" s="657"/>
      <c r="BUB5" s="657"/>
      <c r="BUC5" s="657"/>
      <c r="BUD5" s="657"/>
      <c r="BUE5" s="657"/>
      <c r="BUF5" s="657"/>
      <c r="BUG5" s="657"/>
      <c r="BUH5" s="657"/>
      <c r="BUI5" s="657"/>
      <c r="BUJ5" s="657"/>
      <c r="BUK5" s="657"/>
      <c r="BUL5" s="657"/>
      <c r="BUM5" s="657"/>
      <c r="BUN5" s="657"/>
      <c r="BUO5" s="657"/>
      <c r="BUP5" s="657"/>
      <c r="BUQ5" s="657"/>
      <c r="BUR5" s="657"/>
      <c r="BUS5" s="657"/>
      <c r="BUT5" s="657"/>
      <c r="BUU5" s="657"/>
      <c r="BUV5" s="657"/>
      <c r="BUW5" s="657"/>
      <c r="BUX5" s="657"/>
      <c r="BUY5" s="657"/>
      <c r="BUZ5" s="657"/>
      <c r="BVA5" s="657"/>
      <c r="BVB5" s="657"/>
      <c r="BVC5" s="657"/>
      <c r="BVD5" s="657"/>
      <c r="BVE5" s="657"/>
      <c r="BVF5" s="657"/>
      <c r="BVG5" s="657"/>
      <c r="BVH5" s="657"/>
      <c r="BVI5" s="657"/>
      <c r="BVJ5" s="657"/>
      <c r="BVK5" s="657"/>
      <c r="BVL5" s="657"/>
      <c r="BVM5" s="657"/>
      <c r="BVN5" s="657"/>
      <c r="BVO5" s="657"/>
      <c r="BVP5" s="657"/>
      <c r="BVQ5" s="657"/>
      <c r="BVR5" s="657"/>
      <c r="BVS5" s="657"/>
      <c r="BVT5" s="657"/>
      <c r="BVU5" s="657"/>
      <c r="BVV5" s="657"/>
      <c r="BVW5" s="657"/>
      <c r="BVX5" s="657"/>
      <c r="BVY5" s="657"/>
      <c r="BVZ5" s="657"/>
      <c r="BWA5" s="657"/>
      <c r="BWB5" s="657"/>
      <c r="BWC5" s="657"/>
      <c r="BWD5" s="657"/>
      <c r="BWE5" s="657"/>
      <c r="BWF5" s="657"/>
      <c r="BWG5" s="657"/>
      <c r="BWH5" s="657"/>
      <c r="BWI5" s="657"/>
      <c r="BWJ5" s="657"/>
      <c r="BWK5" s="657"/>
      <c r="BWL5" s="657"/>
      <c r="BWM5" s="657"/>
      <c r="BWN5" s="657"/>
      <c r="BWO5" s="657"/>
      <c r="BWP5" s="657"/>
      <c r="BWQ5" s="657"/>
      <c r="BWR5" s="657"/>
      <c r="BWS5" s="657"/>
      <c r="BWT5" s="657"/>
      <c r="BWU5" s="657"/>
      <c r="BWV5" s="657"/>
      <c r="BWW5" s="657"/>
      <c r="BWX5" s="657"/>
      <c r="BWY5" s="657"/>
      <c r="BWZ5" s="657"/>
      <c r="BXA5" s="657"/>
      <c r="BXB5" s="657"/>
      <c r="BXC5" s="657"/>
      <c r="BXD5" s="657"/>
      <c r="BXE5" s="657"/>
      <c r="BXF5" s="657"/>
      <c r="BXG5" s="657"/>
      <c r="BXH5" s="657"/>
      <c r="BXI5" s="657"/>
      <c r="BXJ5" s="657"/>
      <c r="BXK5" s="657"/>
      <c r="BXL5" s="657"/>
      <c r="BXM5" s="657"/>
      <c r="BXN5" s="657"/>
      <c r="BXO5" s="657"/>
      <c r="BXP5" s="657"/>
      <c r="BXQ5" s="657"/>
      <c r="BXR5" s="657"/>
      <c r="BXS5" s="657"/>
      <c r="BXT5" s="657"/>
      <c r="BXU5" s="657"/>
      <c r="BXV5" s="657"/>
      <c r="BXW5" s="657"/>
      <c r="BXX5" s="657"/>
      <c r="BXY5" s="657"/>
      <c r="BXZ5" s="657"/>
      <c r="BYA5" s="657"/>
      <c r="BYB5" s="657"/>
      <c r="BYC5" s="657"/>
      <c r="BYD5" s="657"/>
      <c r="BYE5" s="657"/>
      <c r="BYF5" s="657"/>
      <c r="BYG5" s="657"/>
      <c r="BYH5" s="657"/>
      <c r="BYI5" s="657"/>
      <c r="BYJ5" s="657"/>
      <c r="BYK5" s="657"/>
      <c r="BYL5" s="657"/>
      <c r="BYM5" s="657"/>
      <c r="BYN5" s="657"/>
      <c r="BYO5" s="657"/>
      <c r="BYP5" s="657"/>
      <c r="BYQ5" s="657"/>
      <c r="BYR5" s="657"/>
      <c r="BYS5" s="657"/>
      <c r="BYT5" s="657"/>
      <c r="BYU5" s="657"/>
      <c r="BYV5" s="657"/>
      <c r="BYW5" s="657"/>
      <c r="BYX5" s="657"/>
      <c r="BYY5" s="657"/>
      <c r="BYZ5" s="657"/>
      <c r="BZA5" s="657"/>
      <c r="BZB5" s="657"/>
      <c r="BZC5" s="657"/>
      <c r="BZD5" s="657"/>
      <c r="BZE5" s="657"/>
      <c r="BZF5" s="657"/>
      <c r="BZG5" s="657"/>
      <c r="BZH5" s="657"/>
      <c r="BZI5" s="657"/>
      <c r="BZJ5" s="657"/>
      <c r="BZK5" s="657"/>
      <c r="BZL5" s="657"/>
      <c r="BZM5" s="657"/>
      <c r="BZN5" s="657"/>
      <c r="BZO5" s="657"/>
      <c r="BZP5" s="657"/>
      <c r="BZQ5" s="657"/>
      <c r="BZR5" s="657"/>
      <c r="BZS5" s="657"/>
      <c r="BZT5" s="657"/>
      <c r="BZU5" s="657"/>
      <c r="BZV5" s="657"/>
      <c r="BZW5" s="657"/>
      <c r="BZX5" s="657"/>
      <c r="BZY5" s="657"/>
      <c r="BZZ5" s="657"/>
      <c r="CAA5" s="657"/>
      <c r="CAB5" s="657"/>
      <c r="CAC5" s="657"/>
      <c r="CAD5" s="657"/>
      <c r="CAE5" s="657"/>
      <c r="CAF5" s="657"/>
      <c r="CAG5" s="657"/>
      <c r="CAH5" s="657"/>
      <c r="CAI5" s="657"/>
      <c r="CAJ5" s="657"/>
      <c r="CAK5" s="657"/>
      <c r="CAL5" s="657"/>
      <c r="CAM5" s="657"/>
      <c r="CAN5" s="657"/>
      <c r="CAO5" s="657"/>
      <c r="CAP5" s="657"/>
      <c r="CAQ5" s="657"/>
      <c r="CAR5" s="657"/>
      <c r="CAS5" s="657"/>
      <c r="CAT5" s="657"/>
      <c r="CAU5" s="657"/>
      <c r="CAV5" s="657"/>
      <c r="CAW5" s="657"/>
      <c r="CAX5" s="657"/>
      <c r="CAY5" s="657"/>
      <c r="CAZ5" s="657"/>
      <c r="CBA5" s="657"/>
      <c r="CBB5" s="657"/>
      <c r="CBC5" s="657"/>
      <c r="CBD5" s="657"/>
      <c r="CBE5" s="657"/>
      <c r="CBF5" s="657"/>
      <c r="CBG5" s="657"/>
      <c r="CBH5" s="657"/>
      <c r="CBI5" s="657"/>
      <c r="CBJ5" s="657"/>
      <c r="CBK5" s="657"/>
      <c r="CBL5" s="657"/>
      <c r="CBM5" s="657"/>
      <c r="CBN5" s="657"/>
      <c r="CBO5" s="657"/>
      <c r="CBP5" s="657"/>
      <c r="CBQ5" s="657"/>
      <c r="CBR5" s="657"/>
      <c r="CBS5" s="657"/>
      <c r="CBT5" s="657"/>
      <c r="CBU5" s="657"/>
      <c r="CBV5" s="657"/>
      <c r="CBW5" s="657"/>
      <c r="CBX5" s="657"/>
      <c r="CBY5" s="657"/>
      <c r="CBZ5" s="657"/>
      <c r="CCA5" s="657"/>
      <c r="CCB5" s="657"/>
      <c r="CCC5" s="657"/>
      <c r="CCD5" s="657"/>
      <c r="CCE5" s="657"/>
      <c r="CCF5" s="657"/>
      <c r="CCG5" s="657"/>
      <c r="CCH5" s="657"/>
      <c r="CCI5" s="657"/>
      <c r="CCJ5" s="657"/>
      <c r="CCK5" s="657"/>
      <c r="CCL5" s="657"/>
      <c r="CCM5" s="657"/>
      <c r="CCN5" s="657"/>
      <c r="CCO5" s="657"/>
      <c r="CCP5" s="657"/>
      <c r="CCQ5" s="657"/>
      <c r="CCR5" s="657"/>
      <c r="CCS5" s="657"/>
      <c r="CCT5" s="657"/>
      <c r="CCU5" s="657"/>
      <c r="CCV5" s="657"/>
      <c r="CCW5" s="657"/>
      <c r="CCX5" s="657"/>
      <c r="CCY5" s="657"/>
      <c r="CCZ5" s="657"/>
      <c r="CDA5" s="657"/>
      <c r="CDB5" s="657"/>
      <c r="CDC5" s="657"/>
      <c r="CDD5" s="657"/>
      <c r="CDE5" s="657"/>
      <c r="CDF5" s="657"/>
      <c r="CDG5" s="657"/>
      <c r="CDH5" s="657"/>
      <c r="CDI5" s="657"/>
      <c r="CDJ5" s="657"/>
      <c r="CDK5" s="657"/>
      <c r="CDL5" s="657"/>
      <c r="CDM5" s="657"/>
      <c r="CDN5" s="657"/>
      <c r="CDO5" s="657"/>
      <c r="CDP5" s="657"/>
      <c r="CDQ5" s="657"/>
      <c r="CDR5" s="657"/>
      <c r="CDS5" s="657"/>
      <c r="CDT5" s="657"/>
      <c r="CDU5" s="657"/>
      <c r="CDV5" s="657"/>
      <c r="CDW5" s="657"/>
      <c r="CDX5" s="657"/>
      <c r="CDY5" s="657"/>
      <c r="CDZ5" s="657"/>
      <c r="CEA5" s="657"/>
      <c r="CEB5" s="657"/>
      <c r="CEC5" s="657"/>
      <c r="CED5" s="657"/>
      <c r="CEE5" s="657"/>
      <c r="CEF5" s="657"/>
      <c r="CEG5" s="657"/>
      <c r="CEH5" s="657"/>
      <c r="CEI5" s="657"/>
      <c r="CEJ5" s="657"/>
      <c r="CEK5" s="657"/>
      <c r="CEL5" s="657"/>
      <c r="CEM5" s="657"/>
      <c r="CEN5" s="657"/>
      <c r="CEO5" s="657"/>
      <c r="CEP5" s="657"/>
      <c r="CEQ5" s="657"/>
      <c r="CER5" s="657"/>
      <c r="CES5" s="657"/>
      <c r="CET5" s="657"/>
      <c r="CEU5" s="657"/>
      <c r="CEV5" s="657"/>
      <c r="CEW5" s="657"/>
      <c r="CEX5" s="657"/>
      <c r="CEY5" s="657"/>
      <c r="CEZ5" s="657"/>
      <c r="CFA5" s="657"/>
      <c r="CFB5" s="657"/>
      <c r="CFC5" s="657"/>
      <c r="CFD5" s="657"/>
      <c r="CFE5" s="657"/>
      <c r="CFF5" s="657"/>
      <c r="CFG5" s="657"/>
      <c r="CFH5" s="657"/>
      <c r="CFI5" s="657"/>
      <c r="CFJ5" s="657"/>
      <c r="CFK5" s="657"/>
      <c r="CFL5" s="657"/>
      <c r="CFM5" s="657"/>
      <c r="CFN5" s="657"/>
      <c r="CFO5" s="657"/>
      <c r="CFP5" s="657"/>
      <c r="CFQ5" s="657"/>
      <c r="CFR5" s="657"/>
      <c r="CFS5" s="657"/>
      <c r="CFT5" s="657"/>
      <c r="CFU5" s="657"/>
      <c r="CFV5" s="657"/>
      <c r="CFW5" s="657"/>
      <c r="CFX5" s="657"/>
      <c r="CFY5" s="657"/>
      <c r="CFZ5" s="657"/>
      <c r="CGA5" s="657"/>
      <c r="CGB5" s="657"/>
      <c r="CGC5" s="657"/>
      <c r="CGD5" s="657"/>
      <c r="CGE5" s="657"/>
      <c r="CGF5" s="657"/>
      <c r="CGG5" s="657"/>
      <c r="CGH5" s="657"/>
      <c r="CGI5" s="657"/>
      <c r="CGJ5" s="657"/>
      <c r="CGK5" s="657"/>
      <c r="CGL5" s="657"/>
      <c r="CGM5" s="657"/>
      <c r="CGN5" s="657"/>
      <c r="CGO5" s="657"/>
      <c r="CGP5" s="657"/>
      <c r="CGQ5" s="657"/>
      <c r="CGR5" s="657"/>
      <c r="CGS5" s="657"/>
      <c r="CGT5" s="657"/>
      <c r="CGU5" s="657"/>
      <c r="CGV5" s="657"/>
      <c r="CGW5" s="657"/>
      <c r="CGX5" s="657"/>
      <c r="CGY5" s="657"/>
      <c r="CGZ5" s="657"/>
      <c r="CHA5" s="657"/>
      <c r="CHB5" s="657"/>
      <c r="CHC5" s="657"/>
      <c r="CHD5" s="657"/>
      <c r="CHE5" s="657"/>
      <c r="CHF5" s="657"/>
      <c r="CHG5" s="657"/>
      <c r="CHH5" s="657"/>
      <c r="CHI5" s="657"/>
      <c r="CHJ5" s="657"/>
      <c r="CHK5" s="657"/>
      <c r="CHL5" s="657"/>
      <c r="CHM5" s="657"/>
      <c r="CHN5" s="657"/>
      <c r="CHO5" s="657"/>
      <c r="CHP5" s="657"/>
      <c r="CHQ5" s="657"/>
      <c r="CHR5" s="657"/>
      <c r="CHS5" s="657"/>
      <c r="CHT5" s="657"/>
      <c r="CHU5" s="657"/>
      <c r="CHV5" s="657"/>
      <c r="CHW5" s="657"/>
      <c r="CHX5" s="657"/>
      <c r="CHY5" s="657"/>
      <c r="CHZ5" s="657"/>
      <c r="CIA5" s="657"/>
      <c r="CIB5" s="657"/>
      <c r="CIC5" s="657"/>
      <c r="CID5" s="657"/>
      <c r="CIE5" s="657"/>
      <c r="CIF5" s="657"/>
      <c r="CIG5" s="657"/>
      <c r="CIH5" s="657"/>
      <c r="CII5" s="657"/>
      <c r="CIJ5" s="657"/>
      <c r="CIK5" s="657"/>
      <c r="CIL5" s="657"/>
      <c r="CIM5" s="657"/>
      <c r="CIN5" s="657"/>
      <c r="CIO5" s="657"/>
      <c r="CIP5" s="657"/>
      <c r="CIQ5" s="657"/>
      <c r="CIR5" s="657"/>
      <c r="CIS5" s="657"/>
      <c r="CIT5" s="657"/>
      <c r="CIU5" s="657"/>
      <c r="CIV5" s="657"/>
      <c r="CIW5" s="657"/>
      <c r="CIX5" s="657"/>
      <c r="CIY5" s="657"/>
      <c r="CIZ5" s="657"/>
      <c r="CJA5" s="657"/>
      <c r="CJB5" s="657"/>
      <c r="CJC5" s="657"/>
      <c r="CJD5" s="657"/>
      <c r="CJE5" s="657"/>
      <c r="CJF5" s="657"/>
      <c r="CJG5" s="657"/>
      <c r="CJH5" s="657"/>
      <c r="CJI5" s="657"/>
      <c r="CJJ5" s="657"/>
      <c r="CJK5" s="657"/>
      <c r="CJL5" s="657"/>
      <c r="CJM5" s="657"/>
      <c r="CJN5" s="657"/>
      <c r="CJO5" s="657"/>
      <c r="CJP5" s="657"/>
      <c r="CJQ5" s="657"/>
      <c r="CJR5" s="657"/>
      <c r="CJS5" s="657"/>
      <c r="CJT5" s="657"/>
      <c r="CJU5" s="657"/>
      <c r="CJV5" s="657"/>
      <c r="CJW5" s="657"/>
      <c r="CJX5" s="657"/>
      <c r="CJY5" s="657"/>
      <c r="CJZ5" s="657"/>
      <c r="CKA5" s="657"/>
      <c r="CKB5" s="657"/>
      <c r="CKC5" s="657"/>
      <c r="CKD5" s="657"/>
      <c r="CKE5" s="657"/>
      <c r="CKF5" s="657"/>
      <c r="CKG5" s="657"/>
      <c r="CKH5" s="657"/>
      <c r="CKI5" s="657"/>
      <c r="CKJ5" s="657"/>
      <c r="CKK5" s="657"/>
      <c r="CKL5" s="657"/>
      <c r="CKM5" s="657"/>
      <c r="CKN5" s="657"/>
      <c r="CKO5" s="657"/>
      <c r="CKP5" s="657"/>
      <c r="CKQ5" s="657"/>
      <c r="CKR5" s="657"/>
      <c r="CKS5" s="657"/>
      <c r="CKT5" s="657"/>
      <c r="CKU5" s="657"/>
      <c r="CKV5" s="657"/>
      <c r="CKW5" s="657"/>
      <c r="CKX5" s="657"/>
      <c r="CKY5" s="657"/>
      <c r="CKZ5" s="657"/>
      <c r="CLA5" s="657"/>
      <c r="CLB5" s="657"/>
      <c r="CLC5" s="657"/>
      <c r="CLD5" s="657"/>
      <c r="CLE5" s="657"/>
      <c r="CLF5" s="657"/>
      <c r="CLG5" s="657"/>
      <c r="CLH5" s="657"/>
      <c r="CLI5" s="657"/>
      <c r="CLJ5" s="657"/>
      <c r="CLK5" s="657"/>
      <c r="CLL5" s="657"/>
      <c r="CLM5" s="657"/>
      <c r="CLN5" s="657"/>
      <c r="CLO5" s="657"/>
      <c r="CLP5" s="657"/>
      <c r="CLQ5" s="657"/>
      <c r="CLR5" s="657"/>
      <c r="CLS5" s="657"/>
      <c r="CLT5" s="657"/>
      <c r="CLU5" s="657"/>
      <c r="CLV5" s="657"/>
      <c r="CLW5" s="657"/>
      <c r="CLX5" s="657"/>
      <c r="CLY5" s="657"/>
      <c r="CLZ5" s="657"/>
      <c r="CMA5" s="657"/>
      <c r="CMB5" s="657"/>
      <c r="CMC5" s="657"/>
      <c r="CMD5" s="657"/>
      <c r="CME5" s="657"/>
      <c r="CMF5" s="657"/>
      <c r="CMG5" s="657"/>
      <c r="CMH5" s="657"/>
      <c r="CMI5" s="657"/>
      <c r="CMJ5" s="657"/>
      <c r="CMK5" s="657"/>
      <c r="CML5" s="657"/>
      <c r="CMM5" s="657"/>
      <c r="CMN5" s="657"/>
      <c r="CMO5" s="657"/>
      <c r="CMP5" s="657"/>
      <c r="CMQ5" s="657"/>
      <c r="CMR5" s="657"/>
      <c r="CMS5" s="657"/>
      <c r="CMT5" s="657"/>
      <c r="CMU5" s="657"/>
      <c r="CMV5" s="657"/>
      <c r="CMW5" s="657"/>
      <c r="CMX5" s="657"/>
      <c r="CMY5" s="657"/>
      <c r="CMZ5" s="657"/>
      <c r="CNA5" s="657"/>
      <c r="CNB5" s="657"/>
      <c r="CNC5" s="657"/>
      <c r="CND5" s="657"/>
      <c r="CNE5" s="657"/>
      <c r="CNF5" s="657"/>
      <c r="CNG5" s="657"/>
      <c r="CNH5" s="657"/>
      <c r="CNI5" s="657"/>
      <c r="CNJ5" s="657"/>
      <c r="CNK5" s="657"/>
      <c r="CNL5" s="657"/>
      <c r="CNM5" s="657"/>
      <c r="CNN5" s="657"/>
      <c r="CNO5" s="657"/>
      <c r="CNP5" s="657"/>
      <c r="CNQ5" s="657"/>
      <c r="CNR5" s="657"/>
      <c r="CNS5" s="657"/>
      <c r="CNT5" s="657"/>
      <c r="CNU5" s="657"/>
      <c r="CNV5" s="657"/>
      <c r="CNW5" s="657"/>
      <c r="CNX5" s="657"/>
      <c r="CNY5" s="657"/>
      <c r="CNZ5" s="657"/>
      <c r="COA5" s="657"/>
      <c r="COB5" s="657"/>
      <c r="COC5" s="657"/>
      <c r="COD5" s="657"/>
      <c r="COE5" s="657"/>
      <c r="COF5" s="657"/>
      <c r="COG5" s="657"/>
      <c r="COH5" s="657"/>
      <c r="COI5" s="657"/>
      <c r="COJ5" s="657"/>
      <c r="COK5" s="657"/>
      <c r="COL5" s="657"/>
      <c r="COM5" s="657"/>
      <c r="CON5" s="657"/>
      <c r="COO5" s="657"/>
      <c r="COP5" s="657"/>
      <c r="COQ5" s="657"/>
      <c r="COR5" s="657"/>
      <c r="COS5" s="657"/>
      <c r="COT5" s="657"/>
      <c r="COU5" s="657"/>
      <c r="COV5" s="657"/>
      <c r="COW5" s="657"/>
      <c r="COX5" s="657"/>
      <c r="COY5" s="657"/>
      <c r="COZ5" s="657"/>
      <c r="CPA5" s="657"/>
      <c r="CPB5" s="657"/>
      <c r="CPC5" s="657"/>
      <c r="CPD5" s="657"/>
      <c r="CPE5" s="657"/>
      <c r="CPF5" s="657"/>
      <c r="CPG5" s="657"/>
      <c r="CPH5" s="657"/>
      <c r="CPI5" s="657"/>
      <c r="CPJ5" s="657"/>
      <c r="CPK5" s="657"/>
      <c r="CPL5" s="657"/>
      <c r="CPM5" s="657"/>
      <c r="CPN5" s="657"/>
      <c r="CPO5" s="657"/>
      <c r="CPP5" s="657"/>
      <c r="CPQ5" s="657"/>
      <c r="CPR5" s="657"/>
      <c r="CPS5" s="657"/>
      <c r="CPT5" s="657"/>
      <c r="CPU5" s="657"/>
      <c r="CPV5" s="657"/>
      <c r="CPW5" s="657"/>
      <c r="CPX5" s="657"/>
      <c r="CPY5" s="657"/>
      <c r="CPZ5" s="657"/>
      <c r="CQA5" s="657"/>
      <c r="CQB5" s="657"/>
      <c r="CQC5" s="657"/>
      <c r="CQD5" s="657"/>
      <c r="CQE5" s="657"/>
      <c r="CQF5" s="657"/>
      <c r="CQG5" s="657"/>
      <c r="CQH5" s="657"/>
      <c r="CQI5" s="657"/>
      <c r="CQJ5" s="657"/>
      <c r="CQK5" s="657"/>
      <c r="CQL5" s="657"/>
      <c r="CQM5" s="657"/>
      <c r="CQN5" s="657"/>
      <c r="CQO5" s="657"/>
      <c r="CQP5" s="657"/>
      <c r="CQQ5" s="657"/>
      <c r="CQR5" s="657"/>
      <c r="CQS5" s="657"/>
      <c r="CQT5" s="657"/>
      <c r="CQU5" s="657"/>
      <c r="CQV5" s="657"/>
      <c r="CQW5" s="657"/>
      <c r="CQX5" s="657"/>
      <c r="CQY5" s="657"/>
      <c r="CQZ5" s="657"/>
      <c r="CRA5" s="657"/>
      <c r="CRB5" s="657"/>
      <c r="CRC5" s="657"/>
      <c r="CRD5" s="657"/>
      <c r="CRE5" s="657"/>
      <c r="CRF5" s="657"/>
      <c r="CRG5" s="657"/>
      <c r="CRH5" s="657"/>
      <c r="CRI5" s="657"/>
      <c r="CRJ5" s="657"/>
      <c r="CRK5" s="657"/>
      <c r="CRL5" s="657"/>
      <c r="CRM5" s="657"/>
      <c r="CRN5" s="657"/>
      <c r="CRO5" s="657"/>
      <c r="CRP5" s="657"/>
      <c r="CRQ5" s="657"/>
      <c r="CRR5" s="657"/>
      <c r="CRS5" s="657"/>
      <c r="CRT5" s="657"/>
      <c r="CRU5" s="657"/>
      <c r="CRV5" s="657"/>
      <c r="CRW5" s="657"/>
      <c r="CRX5" s="657"/>
      <c r="CRY5" s="657"/>
      <c r="CRZ5" s="657"/>
      <c r="CSA5" s="657"/>
      <c r="CSB5" s="657"/>
      <c r="CSC5" s="657"/>
      <c r="CSD5" s="657"/>
      <c r="CSE5" s="657"/>
      <c r="CSF5" s="657"/>
      <c r="CSG5" s="657"/>
      <c r="CSH5" s="657"/>
      <c r="CSI5" s="657"/>
      <c r="CSJ5" s="657"/>
      <c r="CSK5" s="657"/>
      <c r="CSL5" s="657"/>
      <c r="CSM5" s="657"/>
      <c r="CSN5" s="657"/>
      <c r="CSO5" s="657"/>
      <c r="CSP5" s="657"/>
      <c r="CSQ5" s="657"/>
      <c r="CSR5" s="657"/>
      <c r="CSS5" s="657"/>
      <c r="CST5" s="657"/>
      <c r="CSU5" s="657"/>
      <c r="CSV5" s="657"/>
      <c r="CSW5" s="657"/>
      <c r="CSX5" s="657"/>
      <c r="CSY5" s="657"/>
      <c r="CSZ5" s="657"/>
      <c r="CTA5" s="657"/>
      <c r="CTB5" s="657"/>
      <c r="CTC5" s="657"/>
      <c r="CTD5" s="657"/>
      <c r="CTE5" s="657"/>
      <c r="CTF5" s="657"/>
      <c r="CTG5" s="657"/>
      <c r="CTH5" s="657"/>
      <c r="CTI5" s="657"/>
      <c r="CTJ5" s="657"/>
      <c r="CTK5" s="657"/>
      <c r="CTL5" s="657"/>
      <c r="CTM5" s="657"/>
      <c r="CTN5" s="657"/>
      <c r="CTO5" s="657"/>
      <c r="CTP5" s="657"/>
      <c r="CTQ5" s="657"/>
      <c r="CTR5" s="657"/>
      <c r="CTS5" s="657"/>
      <c r="CTT5" s="657"/>
      <c r="CTU5" s="657"/>
      <c r="CTV5" s="657"/>
      <c r="CTW5" s="657"/>
      <c r="CTX5" s="657"/>
      <c r="CTY5" s="657"/>
      <c r="CTZ5" s="657"/>
      <c r="CUA5" s="657"/>
      <c r="CUB5" s="657"/>
      <c r="CUC5" s="657"/>
      <c r="CUD5" s="657"/>
      <c r="CUE5" s="657"/>
      <c r="CUF5" s="657"/>
      <c r="CUG5" s="657"/>
      <c r="CUH5" s="657"/>
      <c r="CUI5" s="657"/>
      <c r="CUJ5" s="657"/>
      <c r="CUK5" s="657"/>
      <c r="CUL5" s="657"/>
      <c r="CUM5" s="657"/>
      <c r="CUN5" s="657"/>
      <c r="CUO5" s="657"/>
      <c r="CUP5" s="657"/>
      <c r="CUQ5" s="657"/>
      <c r="CUR5" s="657"/>
      <c r="CUS5" s="657"/>
      <c r="CUT5" s="657"/>
      <c r="CUU5" s="657"/>
      <c r="CUV5" s="657"/>
      <c r="CUW5" s="657"/>
      <c r="CUX5" s="657"/>
      <c r="CUY5" s="657"/>
      <c r="CUZ5" s="657"/>
      <c r="CVA5" s="657"/>
      <c r="CVB5" s="657"/>
      <c r="CVC5" s="657"/>
      <c r="CVD5" s="657"/>
      <c r="CVE5" s="657"/>
      <c r="CVF5" s="657"/>
      <c r="CVG5" s="657"/>
      <c r="CVH5" s="657"/>
      <c r="CVI5" s="657"/>
      <c r="CVJ5" s="657"/>
      <c r="CVK5" s="657"/>
      <c r="CVL5" s="657"/>
      <c r="CVM5" s="657"/>
      <c r="CVN5" s="657"/>
      <c r="CVO5" s="657"/>
      <c r="CVP5" s="657"/>
      <c r="CVQ5" s="657"/>
      <c r="CVR5" s="657"/>
      <c r="CVS5" s="657"/>
      <c r="CVT5" s="657"/>
      <c r="CVU5" s="657"/>
      <c r="CVV5" s="657"/>
      <c r="CVW5" s="657"/>
      <c r="CVX5" s="657"/>
      <c r="CVY5" s="657"/>
      <c r="CVZ5" s="657"/>
      <c r="CWA5" s="657"/>
      <c r="CWB5" s="657"/>
      <c r="CWC5" s="657"/>
      <c r="CWD5" s="657"/>
      <c r="CWE5" s="657"/>
      <c r="CWF5" s="657"/>
      <c r="CWG5" s="657"/>
      <c r="CWH5" s="657"/>
      <c r="CWI5" s="657"/>
      <c r="CWJ5" s="657"/>
      <c r="CWK5" s="657"/>
      <c r="CWL5" s="657"/>
      <c r="CWM5" s="657"/>
      <c r="CWN5" s="657"/>
      <c r="CWO5" s="657"/>
      <c r="CWP5" s="657"/>
      <c r="CWQ5" s="657"/>
      <c r="CWR5" s="657"/>
      <c r="CWS5" s="657"/>
      <c r="CWT5" s="657"/>
      <c r="CWU5" s="657"/>
      <c r="CWV5" s="657"/>
      <c r="CWW5" s="657"/>
      <c r="CWX5" s="657"/>
      <c r="CWY5" s="657"/>
      <c r="CWZ5" s="657"/>
      <c r="CXA5" s="657"/>
      <c r="CXB5" s="657"/>
      <c r="CXC5" s="657"/>
      <c r="CXD5" s="657"/>
      <c r="CXE5" s="657"/>
      <c r="CXF5" s="657"/>
      <c r="CXG5" s="657"/>
      <c r="CXH5" s="657"/>
      <c r="CXI5" s="657"/>
      <c r="CXJ5" s="657"/>
      <c r="CXK5" s="657"/>
      <c r="CXL5" s="657"/>
      <c r="CXM5" s="657"/>
      <c r="CXN5" s="657"/>
      <c r="CXO5" s="657"/>
      <c r="CXP5" s="657"/>
      <c r="CXQ5" s="657"/>
      <c r="CXR5" s="657"/>
      <c r="CXS5" s="657"/>
      <c r="CXT5" s="657"/>
      <c r="CXU5" s="657"/>
      <c r="CXV5" s="657"/>
      <c r="CXW5" s="657"/>
      <c r="CXX5" s="657"/>
      <c r="CXY5" s="657"/>
      <c r="CXZ5" s="657"/>
      <c r="CYA5" s="657"/>
      <c r="CYB5" s="657"/>
      <c r="CYC5" s="657"/>
      <c r="CYD5" s="657"/>
      <c r="CYE5" s="657"/>
      <c r="CYF5" s="657"/>
      <c r="CYG5" s="657"/>
      <c r="CYH5" s="657"/>
      <c r="CYI5" s="657"/>
      <c r="CYJ5" s="657"/>
      <c r="CYK5" s="657"/>
      <c r="CYL5" s="657"/>
      <c r="CYM5" s="657"/>
      <c r="CYN5" s="657"/>
      <c r="CYO5" s="657"/>
      <c r="CYP5" s="657"/>
      <c r="CYQ5" s="657"/>
      <c r="CYR5" s="657"/>
      <c r="CYS5" s="657"/>
      <c r="CYT5" s="657"/>
      <c r="CYU5" s="657"/>
      <c r="CYV5" s="657"/>
      <c r="CYW5" s="657"/>
      <c r="CYX5" s="657"/>
      <c r="CYY5" s="657"/>
      <c r="CYZ5" s="657"/>
      <c r="CZA5" s="657"/>
      <c r="CZB5" s="657"/>
      <c r="CZC5" s="657"/>
      <c r="CZD5" s="657"/>
      <c r="CZE5" s="657"/>
      <c r="CZF5" s="657"/>
      <c r="CZG5" s="657"/>
      <c r="CZH5" s="657"/>
      <c r="CZI5" s="657"/>
      <c r="CZJ5" s="657"/>
      <c r="CZK5" s="657"/>
      <c r="CZL5" s="657"/>
      <c r="CZM5" s="657"/>
      <c r="CZN5" s="657"/>
      <c r="CZO5" s="657"/>
      <c r="CZP5" s="657"/>
      <c r="CZQ5" s="657"/>
      <c r="CZR5" s="657"/>
      <c r="CZS5" s="657"/>
      <c r="CZT5" s="657"/>
      <c r="CZU5" s="657"/>
      <c r="CZV5" s="657"/>
      <c r="CZW5" s="657"/>
      <c r="CZX5" s="657"/>
      <c r="CZY5" s="657"/>
      <c r="CZZ5" s="657"/>
      <c r="DAA5" s="657"/>
      <c r="DAB5" s="657"/>
      <c r="DAC5" s="657"/>
      <c r="DAD5" s="657"/>
      <c r="DAE5" s="657"/>
      <c r="DAF5" s="657"/>
      <c r="DAG5" s="657"/>
      <c r="DAH5" s="657"/>
      <c r="DAI5" s="657"/>
      <c r="DAJ5" s="657"/>
      <c r="DAK5" s="657"/>
      <c r="DAL5" s="657"/>
      <c r="DAM5" s="657"/>
      <c r="DAN5" s="657"/>
      <c r="DAO5" s="657"/>
      <c r="DAP5" s="657"/>
      <c r="DAQ5" s="657"/>
      <c r="DAR5" s="657"/>
      <c r="DAS5" s="657"/>
      <c r="DAT5" s="657"/>
      <c r="DAU5" s="657"/>
      <c r="DAV5" s="657"/>
      <c r="DAW5" s="657"/>
      <c r="DAX5" s="657"/>
      <c r="DAY5" s="657"/>
      <c r="DAZ5" s="657"/>
      <c r="DBA5" s="657"/>
      <c r="DBB5" s="657"/>
      <c r="DBC5" s="657"/>
      <c r="DBD5" s="657"/>
      <c r="DBE5" s="657"/>
      <c r="DBF5" s="657"/>
      <c r="DBG5" s="657"/>
      <c r="DBH5" s="657"/>
      <c r="DBI5" s="657"/>
      <c r="DBJ5" s="657"/>
      <c r="DBK5" s="657"/>
      <c r="DBL5" s="657"/>
      <c r="DBM5" s="657"/>
      <c r="DBN5" s="657"/>
      <c r="DBO5" s="657"/>
      <c r="DBP5" s="657"/>
      <c r="DBQ5" s="657"/>
      <c r="DBR5" s="657"/>
      <c r="DBS5" s="657"/>
      <c r="DBT5" s="657"/>
      <c r="DBU5" s="657"/>
      <c r="DBV5" s="657"/>
      <c r="DBW5" s="657"/>
      <c r="DBX5" s="657"/>
      <c r="DBY5" s="657"/>
      <c r="DBZ5" s="657"/>
      <c r="DCA5" s="657"/>
      <c r="DCB5" s="657"/>
      <c r="DCC5" s="657"/>
      <c r="DCD5" s="657"/>
      <c r="DCE5" s="657"/>
      <c r="DCF5" s="657"/>
      <c r="DCG5" s="657"/>
      <c r="DCH5" s="657"/>
      <c r="DCI5" s="657"/>
      <c r="DCJ5" s="657"/>
      <c r="DCK5" s="657"/>
      <c r="DCL5" s="657"/>
      <c r="DCM5" s="657"/>
      <c r="DCN5" s="657"/>
      <c r="DCO5" s="657"/>
      <c r="DCP5" s="657"/>
      <c r="DCQ5" s="657"/>
      <c r="DCR5" s="657"/>
      <c r="DCS5" s="657"/>
      <c r="DCT5" s="657"/>
      <c r="DCU5" s="657"/>
      <c r="DCV5" s="657"/>
      <c r="DCW5" s="657"/>
      <c r="DCX5" s="657"/>
      <c r="DCY5" s="657"/>
      <c r="DCZ5" s="657"/>
      <c r="DDA5" s="657"/>
      <c r="DDB5" s="657"/>
      <c r="DDC5" s="657"/>
      <c r="DDD5" s="657"/>
      <c r="DDE5" s="657"/>
      <c r="DDF5" s="657"/>
      <c r="DDG5" s="657"/>
      <c r="DDH5" s="657"/>
      <c r="DDI5" s="657"/>
      <c r="DDJ5" s="657"/>
      <c r="DDK5" s="657"/>
      <c r="DDL5" s="657"/>
      <c r="DDM5" s="657"/>
      <c r="DDN5" s="657"/>
      <c r="DDO5" s="657"/>
      <c r="DDP5" s="657"/>
      <c r="DDQ5" s="657"/>
      <c r="DDR5" s="657"/>
      <c r="DDS5" s="657"/>
      <c r="DDT5" s="657"/>
      <c r="DDU5" s="657"/>
      <c r="DDV5" s="657"/>
      <c r="DDW5" s="657"/>
      <c r="DDX5" s="657"/>
      <c r="DDY5" s="657"/>
      <c r="DDZ5" s="657"/>
      <c r="DEA5" s="657"/>
      <c r="DEB5" s="657"/>
      <c r="DEC5" s="657"/>
      <c r="DED5" s="657"/>
      <c r="DEE5" s="657"/>
      <c r="DEF5" s="657"/>
      <c r="DEG5" s="657"/>
      <c r="DEH5" s="657"/>
      <c r="DEI5" s="657"/>
      <c r="DEJ5" s="657"/>
      <c r="DEK5" s="657"/>
      <c r="DEL5" s="657"/>
      <c r="DEM5" s="657"/>
      <c r="DEN5" s="657"/>
      <c r="DEO5" s="657"/>
      <c r="DEP5" s="657"/>
      <c r="DEQ5" s="657"/>
      <c r="DER5" s="657"/>
      <c r="DES5" s="657"/>
      <c r="DET5" s="657"/>
      <c r="DEU5" s="657"/>
      <c r="DEV5" s="657"/>
      <c r="DEW5" s="657"/>
      <c r="DEX5" s="657"/>
      <c r="DEY5" s="657"/>
      <c r="DEZ5" s="657"/>
      <c r="DFA5" s="657"/>
      <c r="DFB5" s="657"/>
      <c r="DFC5" s="657"/>
      <c r="DFD5" s="657"/>
      <c r="DFE5" s="657"/>
      <c r="DFF5" s="657"/>
      <c r="DFG5" s="657"/>
      <c r="DFH5" s="657"/>
      <c r="DFI5" s="657"/>
      <c r="DFJ5" s="657"/>
      <c r="DFK5" s="657"/>
      <c r="DFL5" s="657"/>
      <c r="DFM5" s="657"/>
      <c r="DFN5" s="657"/>
      <c r="DFO5" s="657"/>
      <c r="DFP5" s="657"/>
      <c r="DFQ5" s="657"/>
      <c r="DFR5" s="657"/>
      <c r="DFS5" s="657"/>
      <c r="DFT5" s="657"/>
      <c r="DFU5" s="657"/>
      <c r="DFV5" s="657"/>
      <c r="DFW5" s="657"/>
      <c r="DFX5" s="657"/>
      <c r="DFY5" s="657"/>
      <c r="DFZ5" s="657"/>
      <c r="DGA5" s="657"/>
      <c r="DGB5" s="657"/>
      <c r="DGC5" s="657"/>
      <c r="DGD5" s="657"/>
      <c r="DGE5" s="657"/>
      <c r="DGF5" s="657"/>
      <c r="DGG5" s="657"/>
      <c r="DGH5" s="657"/>
      <c r="DGI5" s="657"/>
      <c r="DGJ5" s="657"/>
      <c r="DGK5" s="657"/>
      <c r="DGL5" s="657"/>
      <c r="DGM5" s="657"/>
      <c r="DGN5" s="657"/>
      <c r="DGO5" s="657"/>
      <c r="DGP5" s="657"/>
      <c r="DGQ5" s="657"/>
      <c r="DGR5" s="657"/>
      <c r="DGS5" s="657"/>
      <c r="DGT5" s="657"/>
      <c r="DGU5" s="657"/>
      <c r="DGV5" s="657"/>
      <c r="DGW5" s="657"/>
      <c r="DGX5" s="657"/>
      <c r="DGY5" s="657"/>
      <c r="DGZ5" s="657"/>
      <c r="DHA5" s="657"/>
      <c r="DHB5" s="657"/>
      <c r="DHC5" s="657"/>
      <c r="DHD5" s="657"/>
      <c r="DHE5" s="657"/>
      <c r="DHF5" s="657"/>
      <c r="DHG5" s="657"/>
      <c r="DHH5" s="657"/>
      <c r="DHI5" s="657"/>
      <c r="DHJ5" s="657"/>
      <c r="DHK5" s="657"/>
      <c r="DHL5" s="657"/>
      <c r="DHM5" s="657"/>
      <c r="DHN5" s="657"/>
      <c r="DHO5" s="657"/>
      <c r="DHP5" s="657"/>
      <c r="DHQ5" s="657"/>
      <c r="DHR5" s="657"/>
      <c r="DHS5" s="657"/>
      <c r="DHT5" s="657"/>
      <c r="DHU5" s="657"/>
      <c r="DHV5" s="657"/>
      <c r="DHW5" s="657"/>
      <c r="DHX5" s="657"/>
      <c r="DHY5" s="657"/>
      <c r="DHZ5" s="657"/>
      <c r="DIA5" s="657"/>
      <c r="DIB5" s="657"/>
      <c r="DIC5" s="657"/>
      <c r="DID5" s="657"/>
      <c r="DIE5" s="657"/>
      <c r="DIF5" s="657"/>
      <c r="DIG5" s="657"/>
      <c r="DIH5" s="657"/>
      <c r="DII5" s="657"/>
      <c r="DIJ5" s="657"/>
      <c r="DIK5" s="657"/>
      <c r="DIL5" s="657"/>
      <c r="DIM5" s="657"/>
      <c r="DIN5" s="657"/>
      <c r="DIO5" s="657"/>
      <c r="DIP5" s="657"/>
      <c r="DIQ5" s="657"/>
      <c r="DIR5" s="657"/>
      <c r="DIS5" s="657"/>
      <c r="DIT5" s="657"/>
      <c r="DIU5" s="657"/>
      <c r="DIV5" s="657"/>
      <c r="DIW5" s="657"/>
      <c r="DIX5" s="657"/>
      <c r="DIY5" s="657"/>
      <c r="DIZ5" s="657"/>
      <c r="DJA5" s="657"/>
      <c r="DJB5" s="657"/>
      <c r="DJC5" s="657"/>
      <c r="DJD5" s="657"/>
      <c r="DJE5" s="657"/>
      <c r="DJF5" s="657"/>
      <c r="DJG5" s="657"/>
      <c r="DJH5" s="657"/>
      <c r="DJI5" s="657"/>
      <c r="DJJ5" s="657"/>
      <c r="DJK5" s="657"/>
      <c r="DJL5" s="657"/>
      <c r="DJM5" s="657"/>
      <c r="DJN5" s="657"/>
      <c r="DJO5" s="657"/>
      <c r="DJP5" s="657"/>
      <c r="DJQ5" s="657"/>
      <c r="DJR5" s="657"/>
      <c r="DJS5" s="657"/>
      <c r="DJT5" s="657"/>
      <c r="DJU5" s="657"/>
      <c r="DJV5" s="657"/>
      <c r="DJW5" s="657"/>
      <c r="DJX5" s="657"/>
      <c r="DJY5" s="657"/>
      <c r="DJZ5" s="657"/>
      <c r="DKA5" s="657"/>
      <c r="DKB5" s="657"/>
      <c r="DKC5" s="657"/>
      <c r="DKD5" s="657"/>
      <c r="DKE5" s="657"/>
      <c r="DKF5" s="657"/>
      <c r="DKG5" s="657"/>
      <c r="DKH5" s="657"/>
      <c r="DKI5" s="657"/>
      <c r="DKJ5" s="657"/>
      <c r="DKK5" s="657"/>
      <c r="DKL5" s="657"/>
      <c r="DKM5" s="657"/>
      <c r="DKN5" s="657"/>
      <c r="DKO5" s="657"/>
      <c r="DKP5" s="657"/>
      <c r="DKQ5" s="657"/>
      <c r="DKR5" s="657"/>
      <c r="DKS5" s="657"/>
      <c r="DKT5" s="657"/>
      <c r="DKU5" s="657"/>
      <c r="DKV5" s="657"/>
      <c r="DKW5" s="657"/>
      <c r="DKX5" s="657"/>
      <c r="DKY5" s="657"/>
      <c r="DKZ5" s="657"/>
      <c r="DLA5" s="657"/>
      <c r="DLB5" s="657"/>
      <c r="DLC5" s="657"/>
      <c r="DLD5" s="657"/>
      <c r="DLE5" s="657"/>
      <c r="DLF5" s="657"/>
      <c r="DLG5" s="657"/>
      <c r="DLH5" s="657"/>
      <c r="DLI5" s="657"/>
      <c r="DLJ5" s="657"/>
      <c r="DLK5" s="657"/>
      <c r="DLL5" s="657"/>
      <c r="DLM5" s="657"/>
      <c r="DLN5" s="657"/>
      <c r="DLO5" s="657"/>
      <c r="DLP5" s="657"/>
      <c r="DLQ5" s="657"/>
      <c r="DLR5" s="657"/>
      <c r="DLS5" s="657"/>
      <c r="DLT5" s="657"/>
      <c r="DLU5" s="657"/>
      <c r="DLV5" s="657"/>
      <c r="DLW5" s="657"/>
      <c r="DLX5" s="657"/>
      <c r="DLY5" s="657"/>
      <c r="DLZ5" s="657"/>
      <c r="DMA5" s="657"/>
      <c r="DMB5" s="657"/>
      <c r="DMC5" s="657"/>
      <c r="DMD5" s="657"/>
      <c r="DME5" s="657"/>
      <c r="DMF5" s="657"/>
      <c r="DMG5" s="657"/>
      <c r="DMH5" s="657"/>
      <c r="DMI5" s="657"/>
      <c r="DMJ5" s="657"/>
      <c r="DMK5" s="657"/>
      <c r="DML5" s="657"/>
      <c r="DMM5" s="657"/>
      <c r="DMN5" s="657"/>
      <c r="DMO5" s="657"/>
      <c r="DMP5" s="657"/>
      <c r="DMQ5" s="657"/>
      <c r="DMR5" s="657"/>
      <c r="DMS5" s="657"/>
      <c r="DMT5" s="657"/>
      <c r="DMU5" s="657"/>
      <c r="DMV5" s="657"/>
      <c r="DMW5" s="657"/>
      <c r="DMX5" s="657"/>
      <c r="DMY5" s="657"/>
      <c r="DMZ5" s="657"/>
      <c r="DNA5" s="657"/>
      <c r="DNB5" s="657"/>
      <c r="DNC5" s="657"/>
      <c r="DND5" s="657"/>
      <c r="DNE5" s="657"/>
      <c r="DNF5" s="657"/>
      <c r="DNG5" s="657"/>
      <c r="DNH5" s="657"/>
      <c r="DNI5" s="657"/>
      <c r="DNJ5" s="657"/>
      <c r="DNK5" s="657"/>
      <c r="DNL5" s="657"/>
      <c r="DNM5" s="657"/>
      <c r="DNN5" s="657"/>
      <c r="DNO5" s="657"/>
      <c r="DNP5" s="657"/>
      <c r="DNQ5" s="657"/>
      <c r="DNR5" s="657"/>
      <c r="DNS5" s="657"/>
      <c r="DNT5" s="657"/>
      <c r="DNU5" s="657"/>
      <c r="DNV5" s="657"/>
      <c r="DNW5" s="657"/>
      <c r="DNX5" s="657"/>
      <c r="DNY5" s="657"/>
      <c r="DNZ5" s="657"/>
      <c r="DOA5" s="657"/>
      <c r="DOB5" s="657"/>
      <c r="DOC5" s="657"/>
      <c r="DOD5" s="657"/>
      <c r="DOE5" s="657"/>
      <c r="DOF5" s="657"/>
      <c r="DOG5" s="657"/>
      <c r="DOH5" s="657"/>
      <c r="DOI5" s="657"/>
      <c r="DOJ5" s="657"/>
      <c r="DOK5" s="657"/>
      <c r="DOL5" s="657"/>
      <c r="DOM5" s="657"/>
      <c r="DON5" s="657"/>
      <c r="DOO5" s="657"/>
      <c r="DOP5" s="657"/>
      <c r="DOQ5" s="657"/>
      <c r="DOR5" s="657"/>
      <c r="DOS5" s="657"/>
      <c r="DOT5" s="657"/>
      <c r="DOU5" s="657"/>
      <c r="DOV5" s="657"/>
      <c r="DOW5" s="657"/>
      <c r="DOX5" s="657"/>
      <c r="DOY5" s="657"/>
      <c r="DOZ5" s="657"/>
      <c r="DPA5" s="657"/>
      <c r="DPB5" s="657"/>
      <c r="DPC5" s="657"/>
      <c r="DPD5" s="657"/>
      <c r="DPE5" s="657"/>
      <c r="DPF5" s="657"/>
      <c r="DPG5" s="657"/>
      <c r="DPH5" s="657"/>
      <c r="DPI5" s="657"/>
      <c r="DPJ5" s="657"/>
      <c r="DPK5" s="657"/>
      <c r="DPL5" s="657"/>
      <c r="DPM5" s="657"/>
      <c r="DPN5" s="657"/>
      <c r="DPO5" s="657"/>
      <c r="DPP5" s="657"/>
      <c r="DPQ5" s="657"/>
      <c r="DPR5" s="657"/>
      <c r="DPS5" s="657"/>
      <c r="DPT5" s="657"/>
      <c r="DPU5" s="657"/>
      <c r="DPV5" s="657"/>
      <c r="DPW5" s="657"/>
      <c r="DPX5" s="657"/>
      <c r="DPY5" s="657"/>
      <c r="DPZ5" s="657"/>
      <c r="DQA5" s="657"/>
      <c r="DQB5" s="657"/>
      <c r="DQC5" s="657"/>
      <c r="DQD5" s="657"/>
      <c r="DQE5" s="657"/>
      <c r="DQF5" s="657"/>
      <c r="DQG5" s="657"/>
      <c r="DQH5" s="657"/>
      <c r="DQI5" s="657"/>
      <c r="DQJ5" s="657"/>
      <c r="DQK5" s="657"/>
      <c r="DQL5" s="657"/>
      <c r="DQM5" s="657"/>
      <c r="DQN5" s="657"/>
      <c r="DQO5" s="657"/>
      <c r="DQP5" s="657"/>
      <c r="DQQ5" s="657"/>
      <c r="DQR5" s="657"/>
      <c r="DQS5" s="657"/>
      <c r="DQT5" s="657"/>
      <c r="DQU5" s="657"/>
      <c r="DQV5" s="657"/>
      <c r="DQW5" s="657"/>
      <c r="DQX5" s="657"/>
      <c r="DQY5" s="657"/>
      <c r="DQZ5" s="657"/>
      <c r="DRA5" s="657"/>
      <c r="DRB5" s="657"/>
      <c r="DRC5" s="657"/>
      <c r="DRD5" s="657"/>
      <c r="DRE5" s="657"/>
      <c r="DRF5" s="657"/>
      <c r="DRG5" s="657"/>
      <c r="DRH5" s="657"/>
      <c r="DRI5" s="657"/>
      <c r="DRJ5" s="657"/>
      <c r="DRK5" s="657"/>
      <c r="DRL5" s="657"/>
      <c r="DRM5" s="657"/>
      <c r="DRN5" s="657"/>
      <c r="DRO5" s="657"/>
      <c r="DRP5" s="657"/>
      <c r="DRQ5" s="657"/>
      <c r="DRR5" s="657"/>
      <c r="DRS5" s="657"/>
      <c r="DRT5" s="657"/>
      <c r="DRU5" s="657"/>
      <c r="DRV5" s="657"/>
      <c r="DRW5" s="657"/>
      <c r="DRX5" s="657"/>
      <c r="DRY5" s="657"/>
      <c r="DRZ5" s="657"/>
      <c r="DSA5" s="657"/>
      <c r="DSB5" s="657"/>
      <c r="DSC5" s="657"/>
      <c r="DSD5" s="657"/>
      <c r="DSE5" s="657"/>
      <c r="DSF5" s="657"/>
      <c r="DSG5" s="657"/>
      <c r="DSH5" s="657"/>
      <c r="DSI5" s="657"/>
      <c r="DSJ5" s="657"/>
      <c r="DSK5" s="657"/>
      <c r="DSL5" s="657"/>
      <c r="DSM5" s="657"/>
      <c r="DSN5" s="657"/>
      <c r="DSO5" s="657"/>
      <c r="DSP5" s="657"/>
      <c r="DSQ5" s="657"/>
      <c r="DSR5" s="657"/>
      <c r="DSS5" s="657"/>
      <c r="DST5" s="657"/>
      <c r="DSU5" s="657"/>
      <c r="DSV5" s="657"/>
      <c r="DSW5" s="657"/>
      <c r="DSX5" s="657"/>
      <c r="DSY5" s="657"/>
      <c r="DSZ5" s="657"/>
      <c r="DTA5" s="657"/>
      <c r="DTB5" s="657"/>
      <c r="DTC5" s="657"/>
      <c r="DTD5" s="657"/>
      <c r="DTE5" s="657"/>
      <c r="DTF5" s="657"/>
      <c r="DTG5" s="657"/>
      <c r="DTH5" s="657"/>
      <c r="DTI5" s="657"/>
      <c r="DTJ5" s="657"/>
      <c r="DTK5" s="657"/>
      <c r="DTL5" s="657"/>
      <c r="DTM5" s="657"/>
      <c r="DTN5" s="657"/>
      <c r="DTO5" s="657"/>
      <c r="DTP5" s="657"/>
      <c r="DTQ5" s="657"/>
      <c r="DTR5" s="657"/>
      <c r="DTS5" s="657"/>
      <c r="DTT5" s="657"/>
      <c r="DTU5" s="657"/>
      <c r="DTV5" s="657"/>
      <c r="DTW5" s="657"/>
      <c r="DTX5" s="657"/>
      <c r="DTY5" s="657"/>
      <c r="DTZ5" s="657"/>
      <c r="DUA5" s="657"/>
      <c r="DUB5" s="657"/>
      <c r="DUC5" s="657"/>
      <c r="DUD5" s="657"/>
      <c r="DUE5" s="657"/>
      <c r="DUF5" s="657"/>
      <c r="DUG5" s="657"/>
      <c r="DUH5" s="657"/>
      <c r="DUI5" s="657"/>
      <c r="DUJ5" s="657"/>
      <c r="DUK5" s="657"/>
      <c r="DUL5" s="657"/>
      <c r="DUM5" s="657"/>
      <c r="DUN5" s="657"/>
      <c r="DUO5" s="657"/>
      <c r="DUP5" s="657"/>
      <c r="DUQ5" s="657"/>
      <c r="DUR5" s="657"/>
      <c r="DUS5" s="657"/>
      <c r="DUT5" s="657"/>
      <c r="DUU5" s="657"/>
      <c r="DUV5" s="657"/>
      <c r="DUW5" s="657"/>
      <c r="DUX5" s="657"/>
      <c r="DUY5" s="657"/>
      <c r="DUZ5" s="657"/>
      <c r="DVA5" s="657"/>
      <c r="DVB5" s="657"/>
      <c r="DVC5" s="657"/>
      <c r="DVD5" s="657"/>
      <c r="DVE5" s="657"/>
      <c r="DVF5" s="657"/>
      <c r="DVG5" s="657"/>
      <c r="DVH5" s="657"/>
      <c r="DVI5" s="657"/>
      <c r="DVJ5" s="657"/>
      <c r="DVK5" s="657"/>
      <c r="DVL5" s="657"/>
      <c r="DVM5" s="657"/>
      <c r="DVN5" s="657"/>
      <c r="DVO5" s="657"/>
      <c r="DVP5" s="657"/>
      <c r="DVQ5" s="657"/>
      <c r="DVR5" s="657"/>
      <c r="DVS5" s="657"/>
      <c r="DVT5" s="657"/>
      <c r="DVU5" s="657"/>
      <c r="DVV5" s="657"/>
      <c r="DVW5" s="657"/>
      <c r="DVX5" s="657"/>
      <c r="DVY5" s="657"/>
      <c r="DVZ5" s="657"/>
      <c r="DWA5" s="657"/>
      <c r="DWB5" s="657"/>
      <c r="DWC5" s="657"/>
      <c r="DWD5" s="657"/>
      <c r="DWE5" s="657"/>
      <c r="DWF5" s="657"/>
      <c r="DWG5" s="657"/>
      <c r="DWH5" s="657"/>
      <c r="DWI5" s="657"/>
      <c r="DWJ5" s="657"/>
      <c r="DWK5" s="657"/>
      <c r="DWL5" s="657"/>
      <c r="DWM5" s="657"/>
      <c r="DWN5" s="657"/>
      <c r="DWO5" s="657"/>
      <c r="DWP5" s="657"/>
      <c r="DWQ5" s="657"/>
      <c r="DWR5" s="657"/>
      <c r="DWS5" s="657"/>
      <c r="DWT5" s="657"/>
      <c r="DWU5" s="657"/>
      <c r="DWV5" s="657"/>
      <c r="DWW5" s="657"/>
      <c r="DWX5" s="657"/>
      <c r="DWY5" s="657"/>
      <c r="DWZ5" s="657"/>
      <c r="DXA5" s="657"/>
      <c r="DXB5" s="657"/>
      <c r="DXC5" s="657"/>
      <c r="DXD5" s="657"/>
      <c r="DXE5" s="657"/>
      <c r="DXF5" s="657"/>
      <c r="DXG5" s="657"/>
      <c r="DXH5" s="657"/>
      <c r="DXI5" s="657"/>
      <c r="DXJ5" s="657"/>
      <c r="DXK5" s="657"/>
      <c r="DXL5" s="657"/>
      <c r="DXM5" s="657"/>
      <c r="DXN5" s="657"/>
      <c r="DXO5" s="657"/>
      <c r="DXP5" s="657"/>
      <c r="DXQ5" s="657"/>
      <c r="DXR5" s="657"/>
      <c r="DXS5" s="657"/>
      <c r="DXT5" s="657"/>
      <c r="DXU5" s="657"/>
      <c r="DXV5" s="657"/>
      <c r="DXW5" s="657"/>
      <c r="DXX5" s="657"/>
      <c r="DXY5" s="657"/>
      <c r="DXZ5" s="657"/>
      <c r="DYA5" s="657"/>
      <c r="DYB5" s="657"/>
      <c r="DYC5" s="657"/>
      <c r="DYD5" s="657"/>
      <c r="DYE5" s="657"/>
      <c r="DYF5" s="657"/>
      <c r="DYG5" s="657"/>
      <c r="DYH5" s="657"/>
      <c r="DYI5" s="657"/>
      <c r="DYJ5" s="657"/>
      <c r="DYK5" s="657"/>
      <c r="DYL5" s="657"/>
      <c r="DYM5" s="657"/>
      <c r="DYN5" s="657"/>
      <c r="DYO5" s="657"/>
      <c r="DYP5" s="657"/>
      <c r="DYQ5" s="657"/>
      <c r="DYR5" s="657"/>
      <c r="DYS5" s="657"/>
      <c r="DYT5" s="657"/>
      <c r="DYU5" s="657"/>
      <c r="DYV5" s="657"/>
      <c r="DYW5" s="657"/>
      <c r="DYX5" s="657"/>
      <c r="DYY5" s="657"/>
      <c r="DYZ5" s="657"/>
      <c r="DZA5" s="657"/>
      <c r="DZB5" s="657"/>
      <c r="DZC5" s="657"/>
      <c r="DZD5" s="657"/>
      <c r="DZE5" s="657"/>
      <c r="DZF5" s="657"/>
      <c r="DZG5" s="657"/>
      <c r="DZH5" s="657"/>
      <c r="DZI5" s="657"/>
      <c r="DZJ5" s="657"/>
      <c r="DZK5" s="657"/>
      <c r="DZL5" s="657"/>
      <c r="DZM5" s="657"/>
      <c r="DZN5" s="657"/>
      <c r="DZO5" s="657"/>
      <c r="DZP5" s="657"/>
      <c r="DZQ5" s="657"/>
      <c r="DZR5" s="657"/>
      <c r="DZS5" s="657"/>
      <c r="DZT5" s="657"/>
      <c r="DZU5" s="657"/>
      <c r="DZV5" s="657"/>
      <c r="DZW5" s="657"/>
      <c r="DZX5" s="657"/>
      <c r="DZY5" s="657"/>
      <c r="DZZ5" s="657"/>
      <c r="EAA5" s="657"/>
      <c r="EAB5" s="657"/>
      <c r="EAC5" s="657"/>
      <c r="EAD5" s="657"/>
      <c r="EAE5" s="657"/>
      <c r="EAF5" s="657"/>
      <c r="EAG5" s="657"/>
      <c r="EAH5" s="657"/>
      <c r="EAI5" s="657"/>
      <c r="EAJ5" s="657"/>
      <c r="EAK5" s="657"/>
      <c r="EAL5" s="657"/>
      <c r="EAM5" s="657"/>
      <c r="EAN5" s="657"/>
      <c r="EAO5" s="657"/>
      <c r="EAP5" s="657"/>
      <c r="EAQ5" s="657"/>
      <c r="EAR5" s="657"/>
      <c r="EAS5" s="657"/>
      <c r="EAT5" s="657"/>
      <c r="EAU5" s="657"/>
      <c r="EAV5" s="657"/>
      <c r="EAW5" s="657"/>
      <c r="EAX5" s="657"/>
      <c r="EAY5" s="657"/>
      <c r="EAZ5" s="657"/>
      <c r="EBA5" s="657"/>
      <c r="EBB5" s="657"/>
      <c r="EBC5" s="657"/>
      <c r="EBD5" s="657"/>
      <c r="EBE5" s="657"/>
      <c r="EBF5" s="657"/>
      <c r="EBG5" s="657"/>
      <c r="EBH5" s="657"/>
      <c r="EBI5" s="657"/>
      <c r="EBJ5" s="657"/>
      <c r="EBK5" s="657"/>
      <c r="EBL5" s="657"/>
      <c r="EBM5" s="657"/>
      <c r="EBN5" s="657"/>
      <c r="EBO5" s="657"/>
      <c r="EBP5" s="657"/>
      <c r="EBQ5" s="657"/>
      <c r="EBR5" s="657"/>
      <c r="EBS5" s="657"/>
      <c r="EBT5" s="657"/>
      <c r="EBU5" s="657"/>
      <c r="EBV5" s="657"/>
      <c r="EBW5" s="657"/>
      <c r="EBX5" s="657"/>
      <c r="EBY5" s="657"/>
      <c r="EBZ5" s="657"/>
      <c r="ECA5" s="657"/>
      <c r="ECB5" s="657"/>
      <c r="ECC5" s="657"/>
      <c r="ECD5" s="657"/>
      <c r="ECE5" s="657"/>
      <c r="ECF5" s="657"/>
      <c r="ECG5" s="657"/>
      <c r="ECH5" s="657"/>
      <c r="ECI5" s="657"/>
      <c r="ECJ5" s="657"/>
      <c r="ECK5" s="657"/>
      <c r="ECL5" s="657"/>
      <c r="ECM5" s="657"/>
      <c r="ECN5" s="657"/>
      <c r="ECO5" s="657"/>
      <c r="ECP5" s="657"/>
      <c r="ECQ5" s="657"/>
      <c r="ECR5" s="657"/>
      <c r="ECS5" s="657"/>
      <c r="ECT5" s="657"/>
      <c r="ECU5" s="657"/>
      <c r="ECV5" s="657"/>
      <c r="ECW5" s="657"/>
      <c r="ECX5" s="657"/>
      <c r="ECY5" s="657"/>
      <c r="ECZ5" s="657"/>
      <c r="EDA5" s="657"/>
      <c r="EDB5" s="657"/>
      <c r="EDC5" s="657"/>
      <c r="EDD5" s="657"/>
      <c r="EDE5" s="657"/>
      <c r="EDF5" s="657"/>
      <c r="EDG5" s="657"/>
      <c r="EDH5" s="657"/>
      <c r="EDI5" s="657"/>
      <c r="EDJ5" s="657"/>
      <c r="EDK5" s="657"/>
      <c r="EDL5" s="657"/>
      <c r="EDM5" s="657"/>
      <c r="EDN5" s="657"/>
      <c r="EDO5" s="657"/>
      <c r="EDP5" s="657"/>
      <c r="EDQ5" s="657"/>
      <c r="EDR5" s="657"/>
      <c r="EDS5" s="657"/>
      <c r="EDT5" s="657"/>
      <c r="EDU5" s="657"/>
      <c r="EDV5" s="657"/>
      <c r="EDW5" s="657"/>
      <c r="EDX5" s="657"/>
      <c r="EDY5" s="657"/>
      <c r="EDZ5" s="657"/>
      <c r="EEA5" s="657"/>
      <c r="EEB5" s="657"/>
      <c r="EEC5" s="657"/>
      <c r="EED5" s="657"/>
      <c r="EEE5" s="657"/>
      <c r="EEF5" s="657"/>
      <c r="EEG5" s="657"/>
      <c r="EEH5" s="657"/>
      <c r="EEI5" s="657"/>
      <c r="EEJ5" s="657"/>
      <c r="EEK5" s="657"/>
      <c r="EEL5" s="657"/>
      <c r="EEM5" s="657"/>
      <c r="EEN5" s="657"/>
      <c r="EEO5" s="657"/>
      <c r="EEP5" s="657"/>
      <c r="EEQ5" s="657"/>
      <c r="EER5" s="657"/>
      <c r="EES5" s="657"/>
      <c r="EET5" s="657"/>
      <c r="EEU5" s="657"/>
      <c r="EEV5" s="657"/>
      <c r="EEW5" s="657"/>
      <c r="EEX5" s="657"/>
      <c r="EEY5" s="657"/>
      <c r="EEZ5" s="657"/>
      <c r="EFA5" s="657"/>
      <c r="EFB5" s="657"/>
      <c r="EFC5" s="657"/>
      <c r="EFD5" s="657"/>
      <c r="EFE5" s="657"/>
      <c r="EFF5" s="657"/>
      <c r="EFG5" s="657"/>
      <c r="EFH5" s="657"/>
      <c r="EFI5" s="657"/>
      <c r="EFJ5" s="657"/>
      <c r="EFK5" s="657"/>
      <c r="EFL5" s="657"/>
      <c r="EFM5" s="657"/>
      <c r="EFN5" s="657"/>
      <c r="EFO5" s="657"/>
      <c r="EFP5" s="657"/>
      <c r="EFQ5" s="657"/>
      <c r="EFR5" s="657"/>
      <c r="EFS5" s="657"/>
      <c r="EFT5" s="657"/>
      <c r="EFU5" s="657"/>
      <c r="EFV5" s="657"/>
      <c r="EFW5" s="657"/>
      <c r="EFX5" s="657"/>
      <c r="EFY5" s="657"/>
      <c r="EFZ5" s="657"/>
      <c r="EGA5" s="657"/>
      <c r="EGB5" s="657"/>
      <c r="EGC5" s="657"/>
      <c r="EGD5" s="657"/>
      <c r="EGE5" s="657"/>
      <c r="EGF5" s="657"/>
      <c r="EGG5" s="657"/>
      <c r="EGH5" s="657"/>
      <c r="EGI5" s="657"/>
      <c r="EGJ5" s="657"/>
      <c r="EGK5" s="657"/>
      <c r="EGL5" s="657"/>
      <c r="EGM5" s="657"/>
      <c r="EGN5" s="657"/>
      <c r="EGO5" s="657"/>
      <c r="EGP5" s="657"/>
      <c r="EGQ5" s="657"/>
      <c r="EGR5" s="657"/>
      <c r="EGS5" s="657"/>
      <c r="EGT5" s="657"/>
      <c r="EGU5" s="657"/>
      <c r="EGV5" s="657"/>
      <c r="EGW5" s="657"/>
      <c r="EGX5" s="657"/>
      <c r="EGY5" s="657"/>
      <c r="EGZ5" s="657"/>
      <c r="EHA5" s="657"/>
      <c r="EHB5" s="657"/>
      <c r="EHC5" s="657"/>
      <c r="EHD5" s="657"/>
      <c r="EHE5" s="657"/>
      <c r="EHF5" s="657"/>
      <c r="EHG5" s="657"/>
      <c r="EHH5" s="657"/>
      <c r="EHI5" s="657"/>
      <c r="EHJ5" s="657"/>
      <c r="EHK5" s="657"/>
      <c r="EHL5" s="657"/>
      <c r="EHM5" s="657"/>
      <c r="EHN5" s="657"/>
      <c r="EHO5" s="657"/>
      <c r="EHP5" s="657"/>
      <c r="EHQ5" s="657"/>
      <c r="EHR5" s="657"/>
      <c r="EHS5" s="657"/>
      <c r="EHT5" s="657"/>
      <c r="EHU5" s="657"/>
      <c r="EHV5" s="657"/>
      <c r="EHW5" s="657"/>
      <c r="EHX5" s="657"/>
      <c r="EHY5" s="657"/>
      <c r="EHZ5" s="657"/>
      <c r="EIA5" s="657"/>
      <c r="EIB5" s="657"/>
      <c r="EIC5" s="657"/>
      <c r="EID5" s="657"/>
      <c r="EIE5" s="657"/>
      <c r="EIF5" s="657"/>
      <c r="EIG5" s="657"/>
      <c r="EIH5" s="657"/>
      <c r="EII5" s="657"/>
      <c r="EIJ5" s="657"/>
      <c r="EIK5" s="657"/>
      <c r="EIL5" s="657"/>
      <c r="EIM5" s="657"/>
      <c r="EIN5" s="657"/>
      <c r="EIO5" s="657"/>
      <c r="EIP5" s="657"/>
      <c r="EIQ5" s="657"/>
      <c r="EIR5" s="657"/>
      <c r="EIS5" s="657"/>
      <c r="EIT5" s="657"/>
      <c r="EIU5" s="657"/>
      <c r="EIV5" s="657"/>
      <c r="EIW5" s="657"/>
      <c r="EIX5" s="657"/>
      <c r="EIY5" s="657"/>
      <c r="EIZ5" s="657"/>
      <c r="EJA5" s="657"/>
      <c r="EJB5" s="657"/>
      <c r="EJC5" s="657"/>
      <c r="EJD5" s="657"/>
      <c r="EJE5" s="657"/>
      <c r="EJF5" s="657"/>
      <c r="EJG5" s="657"/>
      <c r="EJH5" s="657"/>
      <c r="EJI5" s="657"/>
      <c r="EJJ5" s="657"/>
      <c r="EJK5" s="657"/>
      <c r="EJL5" s="657"/>
      <c r="EJM5" s="657"/>
      <c r="EJN5" s="657"/>
      <c r="EJO5" s="657"/>
      <c r="EJP5" s="657"/>
      <c r="EJQ5" s="657"/>
      <c r="EJR5" s="657"/>
      <c r="EJS5" s="657"/>
      <c r="EJT5" s="657"/>
      <c r="EJU5" s="657"/>
      <c r="EJV5" s="657"/>
      <c r="EJW5" s="657"/>
      <c r="EJX5" s="657"/>
      <c r="EJY5" s="657"/>
      <c r="EJZ5" s="657"/>
      <c r="EKA5" s="657"/>
      <c r="EKB5" s="657"/>
      <c r="EKC5" s="657"/>
      <c r="EKD5" s="657"/>
      <c r="EKE5" s="657"/>
      <c r="EKF5" s="657"/>
      <c r="EKG5" s="657"/>
      <c r="EKH5" s="657"/>
      <c r="EKI5" s="657"/>
      <c r="EKJ5" s="657"/>
      <c r="EKK5" s="657"/>
      <c r="EKL5" s="657"/>
      <c r="EKM5" s="657"/>
      <c r="EKN5" s="657"/>
      <c r="EKO5" s="657"/>
      <c r="EKP5" s="657"/>
      <c r="EKQ5" s="657"/>
      <c r="EKR5" s="657"/>
      <c r="EKS5" s="657"/>
      <c r="EKT5" s="657"/>
      <c r="EKU5" s="657"/>
      <c r="EKV5" s="657"/>
      <c r="EKW5" s="657"/>
      <c r="EKX5" s="657"/>
      <c r="EKY5" s="657"/>
      <c r="EKZ5" s="657"/>
      <c r="ELA5" s="657"/>
      <c r="ELB5" s="657"/>
      <c r="ELC5" s="657"/>
      <c r="ELD5" s="657"/>
      <c r="ELE5" s="657"/>
      <c r="ELF5" s="657"/>
      <c r="ELG5" s="657"/>
      <c r="ELH5" s="657"/>
      <c r="ELI5" s="657"/>
      <c r="ELJ5" s="657"/>
      <c r="ELK5" s="657"/>
      <c r="ELL5" s="657"/>
      <c r="ELM5" s="657"/>
      <c r="ELN5" s="657"/>
      <c r="ELO5" s="657"/>
      <c r="ELP5" s="657"/>
      <c r="ELQ5" s="657"/>
      <c r="ELR5" s="657"/>
      <c r="ELS5" s="657"/>
      <c r="ELT5" s="657"/>
      <c r="ELU5" s="657"/>
      <c r="ELV5" s="657"/>
      <c r="ELW5" s="657"/>
      <c r="ELX5" s="657"/>
      <c r="ELY5" s="657"/>
      <c r="ELZ5" s="657"/>
      <c r="EMA5" s="657"/>
      <c r="EMB5" s="657"/>
      <c r="EMC5" s="657"/>
      <c r="EMD5" s="657"/>
      <c r="EME5" s="657"/>
      <c r="EMF5" s="657"/>
      <c r="EMG5" s="657"/>
      <c r="EMH5" s="657"/>
      <c r="EMI5" s="657"/>
      <c r="EMJ5" s="657"/>
      <c r="EMK5" s="657"/>
      <c r="EML5" s="657"/>
      <c r="EMM5" s="657"/>
      <c r="EMN5" s="657"/>
      <c r="EMO5" s="657"/>
      <c r="EMP5" s="657"/>
      <c r="EMQ5" s="657"/>
      <c r="EMR5" s="657"/>
      <c r="EMS5" s="657"/>
      <c r="EMT5" s="657"/>
      <c r="EMU5" s="657"/>
      <c r="EMV5" s="657"/>
      <c r="EMW5" s="657"/>
      <c r="EMX5" s="657"/>
      <c r="EMY5" s="657"/>
      <c r="EMZ5" s="657"/>
      <c r="ENA5" s="657"/>
      <c r="ENB5" s="657"/>
      <c r="ENC5" s="657"/>
      <c r="END5" s="657"/>
      <c r="ENE5" s="657"/>
      <c r="ENF5" s="657"/>
      <c r="ENG5" s="657"/>
      <c r="ENH5" s="657"/>
      <c r="ENI5" s="657"/>
      <c r="ENJ5" s="657"/>
      <c r="ENK5" s="657"/>
      <c r="ENL5" s="657"/>
      <c r="ENM5" s="657"/>
      <c r="ENN5" s="657"/>
      <c r="ENO5" s="657"/>
      <c r="ENP5" s="657"/>
      <c r="ENQ5" s="657"/>
      <c r="ENR5" s="657"/>
      <c r="ENS5" s="657"/>
      <c r="ENT5" s="657"/>
      <c r="ENU5" s="657"/>
      <c r="ENV5" s="657"/>
      <c r="ENW5" s="657"/>
      <c r="ENX5" s="657"/>
      <c r="ENY5" s="657"/>
      <c r="ENZ5" s="657"/>
      <c r="EOA5" s="657"/>
      <c r="EOB5" s="657"/>
      <c r="EOC5" s="657"/>
      <c r="EOD5" s="657"/>
      <c r="EOE5" s="657"/>
      <c r="EOF5" s="657"/>
      <c r="EOG5" s="657"/>
      <c r="EOH5" s="657"/>
      <c r="EOI5" s="657"/>
      <c r="EOJ5" s="657"/>
      <c r="EOK5" s="657"/>
      <c r="EOL5" s="657"/>
      <c r="EOM5" s="657"/>
      <c r="EON5" s="657"/>
      <c r="EOO5" s="657"/>
      <c r="EOP5" s="657"/>
      <c r="EOQ5" s="657"/>
      <c r="EOR5" s="657"/>
      <c r="EOS5" s="657"/>
      <c r="EOT5" s="657"/>
      <c r="EOU5" s="657"/>
      <c r="EOV5" s="657"/>
      <c r="EOW5" s="657"/>
      <c r="EOX5" s="657"/>
      <c r="EOY5" s="657"/>
      <c r="EOZ5" s="657"/>
      <c r="EPA5" s="657"/>
      <c r="EPB5" s="657"/>
      <c r="EPC5" s="657"/>
      <c r="EPD5" s="657"/>
      <c r="EPE5" s="657"/>
      <c r="EPF5" s="657"/>
      <c r="EPG5" s="657"/>
      <c r="EPH5" s="657"/>
      <c r="EPI5" s="657"/>
      <c r="EPJ5" s="657"/>
      <c r="EPK5" s="657"/>
      <c r="EPL5" s="657"/>
      <c r="EPM5" s="657"/>
      <c r="EPN5" s="657"/>
      <c r="EPO5" s="657"/>
      <c r="EPP5" s="657"/>
      <c r="EPQ5" s="657"/>
      <c r="EPR5" s="657"/>
      <c r="EPS5" s="657"/>
      <c r="EPT5" s="657"/>
      <c r="EPU5" s="657"/>
      <c r="EPV5" s="657"/>
      <c r="EPW5" s="657"/>
      <c r="EPX5" s="657"/>
      <c r="EPY5" s="657"/>
      <c r="EPZ5" s="657"/>
      <c r="EQA5" s="657"/>
      <c r="EQB5" s="657"/>
      <c r="EQC5" s="657"/>
      <c r="EQD5" s="657"/>
      <c r="EQE5" s="657"/>
      <c r="EQF5" s="657"/>
      <c r="EQG5" s="657"/>
      <c r="EQH5" s="657"/>
      <c r="EQI5" s="657"/>
      <c r="EQJ5" s="657"/>
      <c r="EQK5" s="657"/>
      <c r="EQL5" s="657"/>
      <c r="EQM5" s="657"/>
      <c r="EQN5" s="657"/>
      <c r="EQO5" s="657"/>
      <c r="EQP5" s="657"/>
      <c r="EQQ5" s="657"/>
      <c r="EQR5" s="657"/>
      <c r="EQS5" s="657"/>
      <c r="EQT5" s="657"/>
      <c r="EQU5" s="657"/>
      <c r="EQV5" s="657"/>
      <c r="EQW5" s="657"/>
      <c r="EQX5" s="657"/>
      <c r="EQY5" s="657"/>
      <c r="EQZ5" s="657"/>
      <c r="ERA5" s="657"/>
      <c r="ERB5" s="657"/>
      <c r="ERC5" s="657"/>
      <c r="ERD5" s="657"/>
      <c r="ERE5" s="657"/>
      <c r="ERF5" s="657"/>
      <c r="ERG5" s="657"/>
      <c r="ERH5" s="657"/>
      <c r="ERI5" s="657"/>
      <c r="ERJ5" s="657"/>
      <c r="ERK5" s="657"/>
      <c r="ERL5" s="657"/>
      <c r="ERM5" s="657"/>
      <c r="ERN5" s="657"/>
      <c r="ERO5" s="657"/>
      <c r="ERP5" s="657"/>
      <c r="ERQ5" s="657"/>
      <c r="ERR5" s="657"/>
      <c r="ERS5" s="657"/>
      <c r="ERT5" s="657"/>
      <c r="ERU5" s="657"/>
      <c r="ERV5" s="657"/>
      <c r="ERW5" s="657"/>
      <c r="ERX5" s="657"/>
      <c r="ERY5" s="657"/>
      <c r="ERZ5" s="657"/>
      <c r="ESA5" s="657"/>
      <c r="ESB5" s="657"/>
      <c r="ESC5" s="657"/>
      <c r="ESD5" s="657"/>
      <c r="ESE5" s="657"/>
      <c r="ESF5" s="657"/>
      <c r="ESG5" s="657"/>
      <c r="ESH5" s="657"/>
      <c r="ESI5" s="657"/>
      <c r="ESJ5" s="657"/>
      <c r="ESK5" s="657"/>
      <c r="ESL5" s="657"/>
      <c r="ESM5" s="657"/>
      <c r="ESN5" s="657"/>
      <c r="ESO5" s="657"/>
      <c r="ESP5" s="657"/>
      <c r="ESQ5" s="657"/>
      <c r="ESR5" s="657"/>
      <c r="ESS5" s="657"/>
      <c r="EST5" s="657"/>
      <c r="ESU5" s="657"/>
      <c r="ESV5" s="657"/>
      <c r="ESW5" s="657"/>
      <c r="ESX5" s="657"/>
      <c r="ESY5" s="657"/>
      <c r="ESZ5" s="657"/>
      <c r="ETA5" s="657"/>
      <c r="ETB5" s="657"/>
      <c r="ETC5" s="657"/>
      <c r="ETD5" s="657"/>
      <c r="ETE5" s="657"/>
      <c r="ETF5" s="657"/>
      <c r="ETG5" s="657"/>
      <c r="ETH5" s="657"/>
      <c r="ETI5" s="657"/>
      <c r="ETJ5" s="657"/>
      <c r="ETK5" s="657"/>
      <c r="ETL5" s="657"/>
      <c r="ETM5" s="657"/>
      <c r="ETN5" s="657"/>
      <c r="ETO5" s="657"/>
      <c r="ETP5" s="657"/>
      <c r="ETQ5" s="657"/>
      <c r="ETR5" s="657"/>
      <c r="ETS5" s="657"/>
      <c r="ETT5" s="657"/>
      <c r="ETU5" s="657"/>
      <c r="ETV5" s="657"/>
      <c r="ETW5" s="657"/>
      <c r="ETX5" s="657"/>
      <c r="ETY5" s="657"/>
      <c r="ETZ5" s="657"/>
      <c r="EUA5" s="657"/>
      <c r="EUB5" s="657"/>
      <c r="EUC5" s="657"/>
      <c r="EUD5" s="657"/>
      <c r="EUE5" s="657"/>
      <c r="EUF5" s="657"/>
      <c r="EUG5" s="657"/>
      <c r="EUH5" s="657"/>
      <c r="EUI5" s="657"/>
      <c r="EUJ5" s="657"/>
      <c r="EUK5" s="657"/>
      <c r="EUL5" s="657"/>
      <c r="EUM5" s="657"/>
      <c r="EUN5" s="657"/>
      <c r="EUO5" s="657"/>
      <c r="EUP5" s="657"/>
      <c r="EUQ5" s="657"/>
      <c r="EUR5" s="657"/>
      <c r="EUS5" s="657"/>
      <c r="EUT5" s="657"/>
      <c r="EUU5" s="657"/>
      <c r="EUV5" s="657"/>
      <c r="EUW5" s="657"/>
      <c r="EUX5" s="657"/>
      <c r="EUY5" s="657"/>
      <c r="EUZ5" s="657"/>
      <c r="EVA5" s="657"/>
      <c r="EVB5" s="657"/>
      <c r="EVC5" s="657"/>
      <c r="EVD5" s="657"/>
      <c r="EVE5" s="657"/>
      <c r="EVF5" s="657"/>
      <c r="EVG5" s="657"/>
      <c r="EVH5" s="657"/>
      <c r="EVI5" s="657"/>
      <c r="EVJ5" s="657"/>
      <c r="EVK5" s="657"/>
      <c r="EVL5" s="657"/>
      <c r="EVM5" s="657"/>
      <c r="EVN5" s="657"/>
      <c r="EVO5" s="657"/>
      <c r="EVP5" s="657"/>
      <c r="EVQ5" s="657"/>
      <c r="EVR5" s="657"/>
      <c r="EVS5" s="657"/>
      <c r="EVT5" s="657"/>
      <c r="EVU5" s="657"/>
      <c r="EVV5" s="657"/>
      <c r="EVW5" s="657"/>
      <c r="EVX5" s="657"/>
      <c r="EVY5" s="657"/>
      <c r="EVZ5" s="657"/>
      <c r="EWA5" s="657"/>
      <c r="EWB5" s="657"/>
      <c r="EWC5" s="657"/>
      <c r="EWD5" s="657"/>
      <c r="EWE5" s="657"/>
      <c r="EWF5" s="657"/>
      <c r="EWG5" s="657"/>
      <c r="EWH5" s="657"/>
      <c r="EWI5" s="657"/>
      <c r="EWJ5" s="657"/>
      <c r="EWK5" s="657"/>
      <c r="EWL5" s="657"/>
      <c r="EWM5" s="657"/>
      <c r="EWN5" s="657"/>
      <c r="EWO5" s="657"/>
      <c r="EWP5" s="657"/>
      <c r="EWQ5" s="657"/>
      <c r="EWR5" s="657"/>
      <c r="EWS5" s="657"/>
      <c r="EWT5" s="657"/>
      <c r="EWU5" s="657"/>
      <c r="EWV5" s="657"/>
      <c r="EWW5" s="657"/>
      <c r="EWX5" s="657"/>
      <c r="EWY5" s="657"/>
      <c r="EWZ5" s="657"/>
      <c r="EXA5" s="657"/>
      <c r="EXB5" s="657"/>
      <c r="EXC5" s="657"/>
      <c r="EXD5" s="657"/>
      <c r="EXE5" s="657"/>
      <c r="EXF5" s="657"/>
      <c r="EXG5" s="657"/>
      <c r="EXH5" s="657"/>
      <c r="EXI5" s="657"/>
      <c r="EXJ5" s="657"/>
      <c r="EXK5" s="657"/>
      <c r="EXL5" s="657"/>
      <c r="EXM5" s="657"/>
      <c r="EXN5" s="657"/>
      <c r="EXO5" s="657"/>
      <c r="EXP5" s="657"/>
      <c r="EXQ5" s="657"/>
      <c r="EXR5" s="657"/>
      <c r="EXS5" s="657"/>
      <c r="EXT5" s="657"/>
      <c r="EXU5" s="657"/>
      <c r="EXV5" s="657"/>
      <c r="EXW5" s="657"/>
      <c r="EXX5" s="657"/>
      <c r="EXY5" s="657"/>
      <c r="EXZ5" s="657"/>
      <c r="EYA5" s="657"/>
      <c r="EYB5" s="657"/>
      <c r="EYC5" s="657"/>
      <c r="EYD5" s="657"/>
      <c r="EYE5" s="657"/>
      <c r="EYF5" s="657"/>
      <c r="EYG5" s="657"/>
      <c r="EYH5" s="657"/>
      <c r="EYI5" s="657"/>
      <c r="EYJ5" s="657"/>
      <c r="EYK5" s="657"/>
      <c r="EYL5" s="657"/>
      <c r="EYM5" s="657"/>
      <c r="EYN5" s="657"/>
      <c r="EYO5" s="657"/>
      <c r="EYP5" s="657"/>
      <c r="EYQ5" s="657"/>
      <c r="EYR5" s="657"/>
      <c r="EYS5" s="657"/>
      <c r="EYT5" s="657"/>
      <c r="EYU5" s="657"/>
      <c r="EYV5" s="657"/>
      <c r="EYW5" s="657"/>
      <c r="EYX5" s="657"/>
      <c r="EYY5" s="657"/>
      <c r="EYZ5" s="657"/>
      <c r="EZA5" s="657"/>
      <c r="EZB5" s="657"/>
      <c r="EZC5" s="657"/>
      <c r="EZD5" s="657"/>
      <c r="EZE5" s="657"/>
      <c r="EZF5" s="657"/>
      <c r="EZG5" s="657"/>
      <c r="EZH5" s="657"/>
      <c r="EZI5" s="657"/>
      <c r="EZJ5" s="657"/>
      <c r="EZK5" s="657"/>
      <c r="EZL5" s="657"/>
      <c r="EZM5" s="657"/>
      <c r="EZN5" s="657"/>
      <c r="EZO5" s="657"/>
      <c r="EZP5" s="657"/>
      <c r="EZQ5" s="657"/>
      <c r="EZR5" s="657"/>
      <c r="EZS5" s="657"/>
      <c r="EZT5" s="657"/>
      <c r="EZU5" s="657"/>
      <c r="EZV5" s="657"/>
      <c r="EZW5" s="657"/>
      <c r="EZX5" s="657"/>
      <c r="EZY5" s="657"/>
      <c r="EZZ5" s="657"/>
      <c r="FAA5" s="657"/>
      <c r="FAB5" s="657"/>
      <c r="FAC5" s="657"/>
      <c r="FAD5" s="657"/>
      <c r="FAE5" s="657"/>
      <c r="FAF5" s="657"/>
      <c r="FAG5" s="657"/>
      <c r="FAH5" s="657"/>
      <c r="FAI5" s="657"/>
      <c r="FAJ5" s="657"/>
      <c r="FAK5" s="657"/>
      <c r="FAL5" s="657"/>
      <c r="FAM5" s="657"/>
      <c r="FAN5" s="657"/>
      <c r="FAO5" s="657"/>
      <c r="FAP5" s="657"/>
      <c r="FAQ5" s="657"/>
      <c r="FAR5" s="657"/>
      <c r="FAS5" s="657"/>
      <c r="FAT5" s="657"/>
      <c r="FAU5" s="657"/>
      <c r="FAV5" s="657"/>
      <c r="FAW5" s="657"/>
      <c r="FAX5" s="657"/>
      <c r="FAY5" s="657"/>
      <c r="FAZ5" s="657"/>
      <c r="FBA5" s="657"/>
      <c r="FBB5" s="657"/>
      <c r="FBC5" s="657"/>
      <c r="FBD5" s="657"/>
      <c r="FBE5" s="657"/>
      <c r="FBF5" s="657"/>
      <c r="FBG5" s="657"/>
      <c r="FBH5" s="657"/>
      <c r="FBI5" s="657"/>
      <c r="FBJ5" s="657"/>
      <c r="FBK5" s="657"/>
      <c r="FBL5" s="657"/>
      <c r="FBM5" s="657"/>
      <c r="FBN5" s="657"/>
      <c r="FBO5" s="657"/>
      <c r="FBP5" s="657"/>
      <c r="FBQ5" s="657"/>
      <c r="FBR5" s="657"/>
      <c r="FBS5" s="657"/>
      <c r="FBT5" s="657"/>
      <c r="FBU5" s="657"/>
      <c r="FBV5" s="657"/>
      <c r="FBW5" s="657"/>
      <c r="FBX5" s="657"/>
      <c r="FBY5" s="657"/>
      <c r="FBZ5" s="657"/>
      <c r="FCA5" s="657"/>
      <c r="FCB5" s="657"/>
      <c r="FCC5" s="657"/>
      <c r="FCD5" s="657"/>
      <c r="FCE5" s="657"/>
      <c r="FCF5" s="657"/>
      <c r="FCG5" s="657"/>
      <c r="FCH5" s="657"/>
      <c r="FCI5" s="657"/>
      <c r="FCJ5" s="657"/>
      <c r="FCK5" s="657"/>
      <c r="FCL5" s="657"/>
      <c r="FCM5" s="657"/>
      <c r="FCN5" s="657"/>
      <c r="FCO5" s="657"/>
      <c r="FCP5" s="657"/>
      <c r="FCQ5" s="657"/>
      <c r="FCR5" s="657"/>
      <c r="FCS5" s="657"/>
      <c r="FCT5" s="657"/>
      <c r="FCU5" s="657"/>
      <c r="FCV5" s="657"/>
      <c r="FCW5" s="657"/>
      <c r="FCX5" s="657"/>
      <c r="FCY5" s="657"/>
      <c r="FCZ5" s="657"/>
      <c r="FDA5" s="657"/>
      <c r="FDB5" s="657"/>
      <c r="FDC5" s="657"/>
      <c r="FDD5" s="657"/>
      <c r="FDE5" s="657"/>
      <c r="FDF5" s="657"/>
      <c r="FDG5" s="657"/>
      <c r="FDH5" s="657"/>
      <c r="FDI5" s="657"/>
      <c r="FDJ5" s="657"/>
      <c r="FDK5" s="657"/>
      <c r="FDL5" s="657"/>
      <c r="FDM5" s="657"/>
      <c r="FDN5" s="657"/>
      <c r="FDO5" s="657"/>
      <c r="FDP5" s="657"/>
      <c r="FDQ5" s="657"/>
      <c r="FDR5" s="657"/>
      <c r="FDS5" s="657"/>
      <c r="FDT5" s="657"/>
      <c r="FDU5" s="657"/>
      <c r="FDV5" s="657"/>
      <c r="FDW5" s="657"/>
      <c r="FDX5" s="657"/>
      <c r="FDY5" s="657"/>
      <c r="FDZ5" s="657"/>
      <c r="FEA5" s="657"/>
      <c r="FEB5" s="657"/>
      <c r="FEC5" s="657"/>
      <c r="FED5" s="657"/>
      <c r="FEE5" s="657"/>
      <c r="FEF5" s="657"/>
      <c r="FEG5" s="657"/>
      <c r="FEH5" s="657"/>
      <c r="FEI5" s="657"/>
      <c r="FEJ5" s="657"/>
      <c r="FEK5" s="657"/>
      <c r="FEL5" s="657"/>
      <c r="FEM5" s="657"/>
      <c r="FEN5" s="657"/>
      <c r="FEO5" s="657"/>
      <c r="FEP5" s="657"/>
      <c r="FEQ5" s="657"/>
      <c r="FER5" s="657"/>
      <c r="FES5" s="657"/>
      <c r="FET5" s="657"/>
      <c r="FEU5" s="657"/>
      <c r="FEV5" s="657"/>
      <c r="FEW5" s="657"/>
      <c r="FEX5" s="657"/>
      <c r="FEY5" s="657"/>
      <c r="FEZ5" s="657"/>
      <c r="FFA5" s="657"/>
      <c r="FFB5" s="657"/>
      <c r="FFC5" s="657"/>
      <c r="FFD5" s="657"/>
      <c r="FFE5" s="657"/>
      <c r="FFF5" s="657"/>
      <c r="FFG5" s="657"/>
      <c r="FFH5" s="657"/>
      <c r="FFI5" s="657"/>
      <c r="FFJ5" s="657"/>
      <c r="FFK5" s="657"/>
      <c r="FFL5" s="657"/>
      <c r="FFM5" s="657"/>
      <c r="FFN5" s="657"/>
      <c r="FFO5" s="657"/>
      <c r="FFP5" s="657"/>
      <c r="FFQ5" s="657"/>
      <c r="FFR5" s="657"/>
      <c r="FFS5" s="657"/>
      <c r="FFT5" s="657"/>
      <c r="FFU5" s="657"/>
      <c r="FFV5" s="657"/>
      <c r="FFW5" s="657"/>
      <c r="FFX5" s="657"/>
      <c r="FFY5" s="657"/>
      <c r="FFZ5" s="657"/>
      <c r="FGA5" s="657"/>
      <c r="FGB5" s="657"/>
      <c r="FGC5" s="657"/>
      <c r="FGD5" s="657"/>
      <c r="FGE5" s="657"/>
      <c r="FGF5" s="657"/>
      <c r="FGG5" s="657"/>
      <c r="FGH5" s="657"/>
      <c r="FGI5" s="657"/>
      <c r="FGJ5" s="657"/>
      <c r="FGK5" s="657"/>
      <c r="FGL5" s="657"/>
      <c r="FGM5" s="657"/>
      <c r="FGN5" s="657"/>
      <c r="FGO5" s="657"/>
      <c r="FGP5" s="657"/>
      <c r="FGQ5" s="657"/>
      <c r="FGR5" s="657"/>
      <c r="FGS5" s="657"/>
      <c r="FGT5" s="657"/>
      <c r="FGU5" s="657"/>
      <c r="FGV5" s="657"/>
      <c r="FGW5" s="657"/>
      <c r="FGX5" s="657"/>
      <c r="FGY5" s="657"/>
      <c r="FGZ5" s="657"/>
      <c r="FHA5" s="657"/>
      <c r="FHB5" s="657"/>
      <c r="FHC5" s="657"/>
      <c r="FHD5" s="657"/>
      <c r="FHE5" s="657"/>
      <c r="FHF5" s="657"/>
      <c r="FHG5" s="657"/>
      <c r="FHH5" s="657"/>
      <c r="FHI5" s="657"/>
      <c r="FHJ5" s="657"/>
      <c r="FHK5" s="657"/>
      <c r="FHL5" s="657"/>
      <c r="FHM5" s="657"/>
      <c r="FHN5" s="657"/>
      <c r="FHO5" s="657"/>
      <c r="FHP5" s="657"/>
      <c r="FHQ5" s="657"/>
      <c r="FHR5" s="657"/>
      <c r="FHS5" s="657"/>
      <c r="FHT5" s="657"/>
      <c r="FHU5" s="657"/>
      <c r="FHV5" s="657"/>
      <c r="FHW5" s="657"/>
      <c r="FHX5" s="657"/>
      <c r="FHY5" s="657"/>
      <c r="FHZ5" s="657"/>
      <c r="FIA5" s="657"/>
      <c r="FIB5" s="657"/>
      <c r="FIC5" s="657"/>
      <c r="FID5" s="657"/>
      <c r="FIE5" s="657"/>
      <c r="FIF5" s="657"/>
      <c r="FIG5" s="657"/>
      <c r="FIH5" s="657"/>
      <c r="FII5" s="657"/>
      <c r="FIJ5" s="657"/>
      <c r="FIK5" s="657"/>
      <c r="FIL5" s="657"/>
      <c r="FIM5" s="657"/>
      <c r="FIN5" s="657"/>
      <c r="FIO5" s="657"/>
      <c r="FIP5" s="657"/>
      <c r="FIQ5" s="657"/>
      <c r="FIR5" s="657"/>
      <c r="FIS5" s="657"/>
      <c r="FIT5" s="657"/>
      <c r="FIU5" s="657"/>
      <c r="FIV5" s="657"/>
      <c r="FIW5" s="657"/>
      <c r="FIX5" s="657"/>
      <c r="FIY5" s="657"/>
      <c r="FIZ5" s="657"/>
      <c r="FJA5" s="657"/>
      <c r="FJB5" s="657"/>
      <c r="FJC5" s="657"/>
      <c r="FJD5" s="657"/>
      <c r="FJE5" s="657"/>
      <c r="FJF5" s="657"/>
      <c r="FJG5" s="657"/>
      <c r="FJH5" s="657"/>
      <c r="FJI5" s="657"/>
      <c r="FJJ5" s="657"/>
      <c r="FJK5" s="657"/>
      <c r="FJL5" s="657"/>
      <c r="FJM5" s="657"/>
      <c r="FJN5" s="657"/>
      <c r="FJO5" s="657"/>
      <c r="FJP5" s="657"/>
      <c r="FJQ5" s="657"/>
      <c r="FJR5" s="657"/>
      <c r="FJS5" s="657"/>
      <c r="FJT5" s="657"/>
      <c r="FJU5" s="657"/>
      <c r="FJV5" s="657"/>
      <c r="FJW5" s="657"/>
      <c r="FJX5" s="657"/>
      <c r="FJY5" s="657"/>
      <c r="FJZ5" s="657"/>
      <c r="FKA5" s="657"/>
      <c r="FKB5" s="657"/>
      <c r="FKC5" s="657"/>
      <c r="FKD5" s="657"/>
      <c r="FKE5" s="657"/>
      <c r="FKF5" s="657"/>
      <c r="FKG5" s="657"/>
      <c r="FKH5" s="657"/>
      <c r="FKI5" s="657"/>
      <c r="FKJ5" s="657"/>
      <c r="FKK5" s="657"/>
      <c r="FKL5" s="657"/>
      <c r="FKM5" s="657"/>
      <c r="FKN5" s="657"/>
      <c r="FKO5" s="657"/>
      <c r="FKP5" s="657"/>
      <c r="FKQ5" s="657"/>
      <c r="FKR5" s="657"/>
      <c r="FKS5" s="657"/>
      <c r="FKT5" s="657"/>
      <c r="FKU5" s="657"/>
      <c r="FKV5" s="657"/>
      <c r="FKW5" s="657"/>
      <c r="FKX5" s="657"/>
      <c r="FKY5" s="657"/>
      <c r="FKZ5" s="657"/>
      <c r="FLA5" s="657"/>
      <c r="FLB5" s="657"/>
      <c r="FLC5" s="657"/>
      <c r="FLD5" s="657"/>
      <c r="FLE5" s="657"/>
      <c r="FLF5" s="657"/>
      <c r="FLG5" s="657"/>
      <c r="FLH5" s="657"/>
      <c r="FLI5" s="657"/>
      <c r="FLJ5" s="657"/>
      <c r="FLK5" s="657"/>
      <c r="FLL5" s="657"/>
      <c r="FLM5" s="657"/>
      <c r="FLN5" s="657"/>
      <c r="FLO5" s="657"/>
      <c r="FLP5" s="657"/>
      <c r="FLQ5" s="657"/>
      <c r="FLR5" s="657"/>
      <c r="FLS5" s="657"/>
      <c r="FLT5" s="657"/>
      <c r="FLU5" s="657"/>
      <c r="FLV5" s="657"/>
      <c r="FLW5" s="657"/>
      <c r="FLX5" s="657"/>
      <c r="FLY5" s="657"/>
      <c r="FLZ5" s="657"/>
      <c r="FMA5" s="657"/>
      <c r="FMB5" s="657"/>
      <c r="FMC5" s="657"/>
      <c r="FMD5" s="657"/>
      <c r="FME5" s="657"/>
      <c r="FMF5" s="657"/>
      <c r="FMG5" s="657"/>
      <c r="FMH5" s="657"/>
      <c r="FMI5" s="657"/>
      <c r="FMJ5" s="657"/>
      <c r="FMK5" s="657"/>
      <c r="FML5" s="657"/>
      <c r="FMM5" s="657"/>
      <c r="FMN5" s="657"/>
      <c r="FMO5" s="657"/>
      <c r="FMP5" s="657"/>
      <c r="FMQ5" s="657"/>
      <c r="FMR5" s="657"/>
      <c r="FMS5" s="657"/>
      <c r="FMT5" s="657"/>
      <c r="FMU5" s="657"/>
      <c r="FMV5" s="657"/>
      <c r="FMW5" s="657"/>
      <c r="FMX5" s="657"/>
      <c r="FMY5" s="657"/>
      <c r="FMZ5" s="657"/>
      <c r="FNA5" s="657"/>
      <c r="FNB5" s="657"/>
      <c r="FNC5" s="657"/>
      <c r="FND5" s="657"/>
      <c r="FNE5" s="657"/>
      <c r="FNF5" s="657"/>
      <c r="FNG5" s="657"/>
      <c r="FNH5" s="657"/>
      <c r="FNI5" s="657"/>
      <c r="FNJ5" s="657"/>
      <c r="FNK5" s="657"/>
      <c r="FNL5" s="657"/>
      <c r="FNM5" s="657"/>
      <c r="FNN5" s="657"/>
      <c r="FNO5" s="657"/>
      <c r="FNP5" s="657"/>
      <c r="FNQ5" s="657"/>
      <c r="FNR5" s="657"/>
      <c r="FNS5" s="657"/>
      <c r="FNT5" s="657"/>
      <c r="FNU5" s="657"/>
      <c r="FNV5" s="657"/>
      <c r="FNW5" s="657"/>
      <c r="FNX5" s="657"/>
      <c r="FNY5" s="657"/>
      <c r="FNZ5" s="657"/>
      <c r="FOA5" s="657"/>
      <c r="FOB5" s="657"/>
      <c r="FOC5" s="657"/>
      <c r="FOD5" s="657"/>
      <c r="FOE5" s="657"/>
      <c r="FOF5" s="657"/>
      <c r="FOG5" s="657"/>
      <c r="FOH5" s="657"/>
      <c r="FOI5" s="657"/>
      <c r="FOJ5" s="657"/>
      <c r="FOK5" s="657"/>
      <c r="FOL5" s="657"/>
      <c r="FOM5" s="657"/>
      <c r="FON5" s="657"/>
      <c r="FOO5" s="657"/>
      <c r="FOP5" s="657"/>
      <c r="FOQ5" s="657"/>
      <c r="FOR5" s="657"/>
      <c r="FOS5" s="657"/>
      <c r="FOT5" s="657"/>
      <c r="FOU5" s="657"/>
      <c r="FOV5" s="657"/>
      <c r="FOW5" s="657"/>
      <c r="FOX5" s="657"/>
      <c r="FOY5" s="657"/>
      <c r="FOZ5" s="657"/>
      <c r="FPA5" s="657"/>
      <c r="FPB5" s="657"/>
      <c r="FPC5" s="657"/>
      <c r="FPD5" s="657"/>
      <c r="FPE5" s="657"/>
      <c r="FPF5" s="657"/>
      <c r="FPG5" s="657"/>
      <c r="FPH5" s="657"/>
      <c r="FPI5" s="657"/>
      <c r="FPJ5" s="657"/>
      <c r="FPK5" s="657"/>
      <c r="FPL5" s="657"/>
      <c r="FPM5" s="657"/>
      <c r="FPN5" s="657"/>
      <c r="FPO5" s="657"/>
      <c r="FPP5" s="657"/>
      <c r="FPQ5" s="657"/>
      <c r="FPR5" s="657"/>
      <c r="FPS5" s="657"/>
      <c r="FPT5" s="657"/>
      <c r="FPU5" s="657"/>
      <c r="FPV5" s="657"/>
      <c r="FPW5" s="657"/>
      <c r="FPX5" s="657"/>
      <c r="FPY5" s="657"/>
      <c r="FPZ5" s="657"/>
      <c r="FQA5" s="657"/>
      <c r="FQB5" s="657"/>
      <c r="FQC5" s="657"/>
      <c r="FQD5" s="657"/>
      <c r="FQE5" s="657"/>
      <c r="FQF5" s="657"/>
      <c r="FQG5" s="657"/>
      <c r="FQH5" s="657"/>
      <c r="FQI5" s="657"/>
      <c r="FQJ5" s="657"/>
      <c r="FQK5" s="657"/>
      <c r="FQL5" s="657"/>
      <c r="FQM5" s="657"/>
      <c r="FQN5" s="657"/>
      <c r="FQO5" s="657"/>
      <c r="FQP5" s="657"/>
      <c r="FQQ5" s="657"/>
      <c r="FQR5" s="657"/>
      <c r="FQS5" s="657"/>
      <c r="FQT5" s="657"/>
      <c r="FQU5" s="657"/>
      <c r="FQV5" s="657"/>
      <c r="FQW5" s="657"/>
      <c r="FQX5" s="657"/>
      <c r="FQY5" s="657"/>
      <c r="FQZ5" s="657"/>
      <c r="FRA5" s="657"/>
      <c r="FRB5" s="657"/>
      <c r="FRC5" s="657"/>
      <c r="FRD5" s="657"/>
      <c r="FRE5" s="657"/>
      <c r="FRF5" s="657"/>
      <c r="FRG5" s="657"/>
      <c r="FRH5" s="657"/>
      <c r="FRI5" s="657"/>
      <c r="FRJ5" s="657"/>
      <c r="FRK5" s="657"/>
      <c r="FRL5" s="657"/>
      <c r="FRM5" s="657"/>
      <c r="FRN5" s="657"/>
      <c r="FRO5" s="657"/>
      <c r="FRP5" s="657"/>
      <c r="FRQ5" s="657"/>
      <c r="FRR5" s="657"/>
      <c r="FRS5" s="657"/>
      <c r="FRT5" s="657"/>
      <c r="FRU5" s="657"/>
      <c r="FRV5" s="657"/>
      <c r="FRW5" s="657"/>
      <c r="FRX5" s="657"/>
      <c r="FRY5" s="657"/>
      <c r="FRZ5" s="657"/>
      <c r="FSA5" s="657"/>
      <c r="FSB5" s="657"/>
      <c r="FSC5" s="657"/>
      <c r="FSD5" s="657"/>
      <c r="FSE5" s="657"/>
      <c r="FSF5" s="657"/>
      <c r="FSG5" s="657"/>
      <c r="FSH5" s="657"/>
      <c r="FSI5" s="657"/>
      <c r="FSJ5" s="657"/>
      <c r="FSK5" s="657"/>
      <c r="FSL5" s="657"/>
      <c r="FSM5" s="657"/>
      <c r="FSN5" s="657"/>
      <c r="FSO5" s="657"/>
      <c r="FSP5" s="657"/>
      <c r="FSQ5" s="657"/>
      <c r="FSR5" s="657"/>
      <c r="FSS5" s="657"/>
      <c r="FST5" s="657"/>
      <c r="FSU5" s="657"/>
      <c r="FSV5" s="657"/>
      <c r="FSW5" s="657"/>
      <c r="FSX5" s="657"/>
      <c r="FSY5" s="657"/>
      <c r="FSZ5" s="657"/>
      <c r="FTA5" s="657"/>
      <c r="FTB5" s="657"/>
      <c r="FTC5" s="657"/>
      <c r="FTD5" s="657"/>
      <c r="FTE5" s="657"/>
      <c r="FTF5" s="657"/>
      <c r="FTG5" s="657"/>
      <c r="FTH5" s="657"/>
      <c r="FTI5" s="657"/>
      <c r="FTJ5" s="657"/>
      <c r="FTK5" s="657"/>
      <c r="FTL5" s="657"/>
      <c r="FTM5" s="657"/>
      <c r="FTN5" s="657"/>
      <c r="FTO5" s="657"/>
      <c r="FTP5" s="657"/>
      <c r="FTQ5" s="657"/>
      <c r="FTR5" s="657"/>
      <c r="FTS5" s="657"/>
      <c r="FTT5" s="657"/>
      <c r="FTU5" s="657"/>
      <c r="FTV5" s="657"/>
      <c r="FTW5" s="657"/>
      <c r="FTX5" s="657"/>
      <c r="FTY5" s="657"/>
      <c r="FTZ5" s="657"/>
      <c r="FUA5" s="657"/>
      <c r="FUB5" s="657"/>
      <c r="FUC5" s="657"/>
      <c r="FUD5" s="657"/>
      <c r="FUE5" s="657"/>
      <c r="FUF5" s="657"/>
      <c r="FUG5" s="657"/>
      <c r="FUH5" s="657"/>
      <c r="FUI5" s="657"/>
      <c r="FUJ5" s="657"/>
      <c r="FUK5" s="657"/>
      <c r="FUL5" s="657"/>
      <c r="FUM5" s="657"/>
      <c r="FUN5" s="657"/>
      <c r="FUO5" s="657"/>
      <c r="FUP5" s="657"/>
      <c r="FUQ5" s="657"/>
      <c r="FUR5" s="657"/>
      <c r="FUS5" s="657"/>
      <c r="FUT5" s="657"/>
      <c r="FUU5" s="657"/>
      <c r="FUV5" s="657"/>
      <c r="FUW5" s="657"/>
      <c r="FUX5" s="657"/>
      <c r="FUY5" s="657"/>
      <c r="FUZ5" s="657"/>
      <c r="FVA5" s="657"/>
      <c r="FVB5" s="657"/>
      <c r="FVC5" s="657"/>
      <c r="FVD5" s="657"/>
      <c r="FVE5" s="657"/>
      <c r="FVF5" s="657"/>
      <c r="FVG5" s="657"/>
      <c r="FVH5" s="657"/>
      <c r="FVI5" s="657"/>
      <c r="FVJ5" s="657"/>
      <c r="FVK5" s="657"/>
      <c r="FVL5" s="657"/>
      <c r="FVM5" s="657"/>
      <c r="FVN5" s="657"/>
      <c r="FVO5" s="657"/>
      <c r="FVP5" s="657"/>
      <c r="FVQ5" s="657"/>
      <c r="FVR5" s="657"/>
      <c r="FVS5" s="657"/>
      <c r="FVT5" s="657"/>
      <c r="FVU5" s="657"/>
      <c r="FVV5" s="657"/>
      <c r="FVW5" s="657"/>
      <c r="FVX5" s="657"/>
      <c r="FVY5" s="657"/>
      <c r="FVZ5" s="657"/>
      <c r="FWA5" s="657"/>
      <c r="FWB5" s="657"/>
      <c r="FWC5" s="657"/>
      <c r="FWD5" s="657"/>
      <c r="FWE5" s="657"/>
      <c r="FWF5" s="657"/>
      <c r="FWG5" s="657"/>
      <c r="FWH5" s="657"/>
      <c r="FWI5" s="657"/>
      <c r="FWJ5" s="657"/>
      <c r="FWK5" s="657"/>
      <c r="FWL5" s="657"/>
      <c r="FWM5" s="657"/>
      <c r="FWN5" s="657"/>
      <c r="FWO5" s="657"/>
      <c r="FWP5" s="657"/>
      <c r="FWQ5" s="657"/>
      <c r="FWR5" s="657"/>
      <c r="FWS5" s="657"/>
      <c r="FWT5" s="657"/>
      <c r="FWU5" s="657"/>
      <c r="FWV5" s="657"/>
      <c r="FWW5" s="657"/>
      <c r="FWX5" s="657"/>
      <c r="FWY5" s="657"/>
      <c r="FWZ5" s="657"/>
      <c r="FXA5" s="657"/>
      <c r="FXB5" s="657"/>
      <c r="FXC5" s="657"/>
      <c r="FXD5" s="657"/>
      <c r="FXE5" s="657"/>
      <c r="FXF5" s="657"/>
      <c r="FXG5" s="657"/>
      <c r="FXH5" s="657"/>
      <c r="FXI5" s="657"/>
      <c r="FXJ5" s="657"/>
      <c r="FXK5" s="657"/>
      <c r="FXL5" s="657"/>
      <c r="FXM5" s="657"/>
      <c r="FXN5" s="657"/>
      <c r="FXO5" s="657"/>
      <c r="FXP5" s="657"/>
      <c r="FXQ5" s="657"/>
      <c r="FXR5" s="657"/>
      <c r="FXS5" s="657"/>
      <c r="FXT5" s="657"/>
      <c r="FXU5" s="657"/>
      <c r="FXV5" s="657"/>
      <c r="FXW5" s="657"/>
      <c r="FXX5" s="657"/>
      <c r="FXY5" s="657"/>
      <c r="FXZ5" s="657"/>
      <c r="FYA5" s="657"/>
      <c r="FYB5" s="657"/>
      <c r="FYC5" s="657"/>
      <c r="FYD5" s="657"/>
      <c r="FYE5" s="657"/>
      <c r="FYF5" s="657"/>
      <c r="FYG5" s="657"/>
      <c r="FYH5" s="657"/>
      <c r="FYI5" s="657"/>
      <c r="FYJ5" s="657"/>
      <c r="FYK5" s="657"/>
      <c r="FYL5" s="657"/>
      <c r="FYM5" s="657"/>
      <c r="FYN5" s="657"/>
      <c r="FYO5" s="657"/>
      <c r="FYP5" s="657"/>
      <c r="FYQ5" s="657"/>
      <c r="FYR5" s="657"/>
      <c r="FYS5" s="657"/>
      <c r="FYT5" s="657"/>
      <c r="FYU5" s="657"/>
      <c r="FYV5" s="657"/>
      <c r="FYW5" s="657"/>
      <c r="FYX5" s="657"/>
      <c r="FYY5" s="657"/>
      <c r="FYZ5" s="657"/>
      <c r="FZA5" s="657"/>
      <c r="FZB5" s="657"/>
      <c r="FZC5" s="657"/>
      <c r="FZD5" s="657"/>
      <c r="FZE5" s="657"/>
      <c r="FZF5" s="657"/>
      <c r="FZG5" s="657"/>
      <c r="FZH5" s="657"/>
      <c r="FZI5" s="657"/>
      <c r="FZJ5" s="657"/>
      <c r="FZK5" s="657"/>
      <c r="FZL5" s="657"/>
      <c r="FZM5" s="657"/>
      <c r="FZN5" s="657"/>
      <c r="FZO5" s="657"/>
      <c r="FZP5" s="657"/>
      <c r="FZQ5" s="657"/>
      <c r="FZR5" s="657"/>
      <c r="FZS5" s="657"/>
      <c r="FZT5" s="657"/>
      <c r="FZU5" s="657"/>
      <c r="FZV5" s="657"/>
      <c r="FZW5" s="657"/>
      <c r="FZX5" s="657"/>
      <c r="FZY5" s="657"/>
      <c r="FZZ5" s="657"/>
      <c r="GAA5" s="657"/>
      <c r="GAB5" s="657"/>
      <c r="GAC5" s="657"/>
      <c r="GAD5" s="657"/>
      <c r="GAE5" s="657"/>
      <c r="GAF5" s="657"/>
      <c r="GAG5" s="657"/>
      <c r="GAH5" s="657"/>
      <c r="GAI5" s="657"/>
      <c r="GAJ5" s="657"/>
      <c r="GAK5" s="657"/>
      <c r="GAL5" s="657"/>
      <c r="GAM5" s="657"/>
      <c r="GAN5" s="657"/>
      <c r="GAO5" s="657"/>
      <c r="GAP5" s="657"/>
      <c r="GAQ5" s="657"/>
      <c r="GAR5" s="657"/>
      <c r="GAS5" s="657"/>
      <c r="GAT5" s="657"/>
      <c r="GAU5" s="657"/>
      <c r="GAV5" s="657"/>
      <c r="GAW5" s="657"/>
      <c r="GAX5" s="657"/>
      <c r="GAY5" s="657"/>
      <c r="GAZ5" s="657"/>
      <c r="GBA5" s="657"/>
      <c r="GBB5" s="657"/>
      <c r="GBC5" s="657"/>
      <c r="GBD5" s="657"/>
      <c r="GBE5" s="657"/>
      <c r="GBF5" s="657"/>
      <c r="GBG5" s="657"/>
      <c r="GBH5" s="657"/>
      <c r="GBI5" s="657"/>
      <c r="GBJ5" s="657"/>
      <c r="GBK5" s="657"/>
      <c r="GBL5" s="657"/>
      <c r="GBM5" s="657"/>
      <c r="GBN5" s="657"/>
      <c r="GBO5" s="657"/>
      <c r="GBP5" s="657"/>
      <c r="GBQ5" s="657"/>
      <c r="GBR5" s="657"/>
      <c r="GBS5" s="657"/>
      <c r="GBT5" s="657"/>
      <c r="GBU5" s="657"/>
      <c r="GBV5" s="657"/>
      <c r="GBW5" s="657"/>
      <c r="GBX5" s="657"/>
      <c r="GBY5" s="657"/>
      <c r="GBZ5" s="657"/>
      <c r="GCA5" s="657"/>
      <c r="GCB5" s="657"/>
      <c r="GCC5" s="657"/>
      <c r="GCD5" s="657"/>
      <c r="GCE5" s="657"/>
      <c r="GCF5" s="657"/>
      <c r="GCG5" s="657"/>
      <c r="GCH5" s="657"/>
      <c r="GCI5" s="657"/>
      <c r="GCJ5" s="657"/>
      <c r="GCK5" s="657"/>
      <c r="GCL5" s="657"/>
      <c r="GCM5" s="657"/>
      <c r="GCN5" s="657"/>
      <c r="GCO5" s="657"/>
      <c r="GCP5" s="657"/>
      <c r="GCQ5" s="657"/>
      <c r="GCR5" s="657"/>
      <c r="GCS5" s="657"/>
      <c r="GCT5" s="657"/>
      <c r="GCU5" s="657"/>
      <c r="GCV5" s="657"/>
      <c r="GCW5" s="657"/>
      <c r="GCX5" s="657"/>
      <c r="GCY5" s="657"/>
      <c r="GCZ5" s="657"/>
      <c r="GDA5" s="657"/>
      <c r="GDB5" s="657"/>
      <c r="GDC5" s="657"/>
      <c r="GDD5" s="657"/>
      <c r="GDE5" s="657"/>
      <c r="GDF5" s="657"/>
      <c r="GDG5" s="657"/>
      <c r="GDH5" s="657"/>
      <c r="GDI5" s="657"/>
      <c r="GDJ5" s="657"/>
      <c r="GDK5" s="657"/>
      <c r="GDL5" s="657"/>
      <c r="GDM5" s="657"/>
      <c r="GDN5" s="657"/>
      <c r="GDO5" s="657"/>
      <c r="GDP5" s="657"/>
      <c r="GDQ5" s="657"/>
      <c r="GDR5" s="657"/>
      <c r="GDS5" s="657"/>
      <c r="GDT5" s="657"/>
      <c r="GDU5" s="657"/>
      <c r="GDV5" s="657"/>
      <c r="GDW5" s="657"/>
      <c r="GDX5" s="657"/>
      <c r="GDY5" s="657"/>
      <c r="GDZ5" s="657"/>
      <c r="GEA5" s="657"/>
      <c r="GEB5" s="657"/>
      <c r="GEC5" s="657"/>
      <c r="GED5" s="657"/>
      <c r="GEE5" s="657"/>
      <c r="GEF5" s="657"/>
      <c r="GEG5" s="657"/>
      <c r="GEH5" s="657"/>
      <c r="GEI5" s="657"/>
      <c r="GEJ5" s="657"/>
      <c r="GEK5" s="657"/>
      <c r="GEL5" s="657"/>
      <c r="GEM5" s="657"/>
      <c r="GEN5" s="657"/>
      <c r="GEO5" s="657"/>
      <c r="GEP5" s="657"/>
      <c r="GEQ5" s="657"/>
      <c r="GER5" s="657"/>
      <c r="GES5" s="657"/>
      <c r="GET5" s="657"/>
      <c r="GEU5" s="657"/>
      <c r="GEV5" s="657"/>
      <c r="GEW5" s="657"/>
      <c r="GEX5" s="657"/>
      <c r="GEY5" s="657"/>
      <c r="GEZ5" s="657"/>
      <c r="GFA5" s="657"/>
      <c r="GFB5" s="657"/>
      <c r="GFC5" s="657"/>
      <c r="GFD5" s="657"/>
      <c r="GFE5" s="657"/>
      <c r="GFF5" s="657"/>
      <c r="GFG5" s="657"/>
      <c r="GFH5" s="657"/>
      <c r="GFI5" s="657"/>
      <c r="GFJ5" s="657"/>
      <c r="GFK5" s="657"/>
      <c r="GFL5" s="657"/>
      <c r="GFM5" s="657"/>
      <c r="GFN5" s="657"/>
      <c r="GFO5" s="657"/>
      <c r="GFP5" s="657"/>
      <c r="GFQ5" s="657"/>
      <c r="GFR5" s="657"/>
      <c r="GFS5" s="657"/>
      <c r="GFT5" s="657"/>
      <c r="GFU5" s="657"/>
      <c r="GFV5" s="657"/>
      <c r="GFW5" s="657"/>
      <c r="GFX5" s="657"/>
      <c r="GFY5" s="657"/>
      <c r="GFZ5" s="657"/>
      <c r="GGA5" s="657"/>
      <c r="GGB5" s="657"/>
      <c r="GGC5" s="657"/>
      <c r="GGD5" s="657"/>
      <c r="GGE5" s="657"/>
      <c r="GGF5" s="657"/>
      <c r="GGG5" s="657"/>
      <c r="GGH5" s="657"/>
      <c r="GGI5" s="657"/>
      <c r="GGJ5" s="657"/>
      <c r="GGK5" s="657"/>
      <c r="GGL5" s="657"/>
      <c r="GGM5" s="657"/>
      <c r="GGN5" s="657"/>
      <c r="GGO5" s="657"/>
      <c r="GGP5" s="657"/>
      <c r="GGQ5" s="657"/>
      <c r="GGR5" s="657"/>
      <c r="GGS5" s="657"/>
      <c r="GGT5" s="657"/>
      <c r="GGU5" s="657"/>
      <c r="GGV5" s="657"/>
      <c r="GGW5" s="657"/>
      <c r="GGX5" s="657"/>
      <c r="GGY5" s="657"/>
      <c r="GGZ5" s="657"/>
      <c r="GHA5" s="657"/>
      <c r="GHB5" s="657"/>
      <c r="GHC5" s="657"/>
      <c r="GHD5" s="657"/>
      <c r="GHE5" s="657"/>
      <c r="GHF5" s="657"/>
      <c r="GHG5" s="657"/>
      <c r="GHH5" s="657"/>
      <c r="GHI5" s="657"/>
      <c r="GHJ5" s="657"/>
      <c r="GHK5" s="657"/>
      <c r="GHL5" s="657"/>
      <c r="GHM5" s="657"/>
      <c r="GHN5" s="657"/>
      <c r="GHO5" s="657"/>
      <c r="GHP5" s="657"/>
      <c r="GHQ5" s="657"/>
      <c r="GHR5" s="657"/>
      <c r="GHS5" s="657"/>
      <c r="GHT5" s="657"/>
      <c r="GHU5" s="657"/>
      <c r="GHV5" s="657"/>
      <c r="GHW5" s="657"/>
      <c r="GHX5" s="657"/>
      <c r="GHY5" s="657"/>
      <c r="GHZ5" s="657"/>
      <c r="GIA5" s="657"/>
      <c r="GIB5" s="657"/>
      <c r="GIC5" s="657"/>
      <c r="GID5" s="657"/>
      <c r="GIE5" s="657"/>
      <c r="GIF5" s="657"/>
      <c r="GIG5" s="657"/>
      <c r="GIH5" s="657"/>
      <c r="GII5" s="657"/>
      <c r="GIJ5" s="657"/>
      <c r="GIK5" s="657"/>
      <c r="GIL5" s="657"/>
      <c r="GIM5" s="657"/>
      <c r="GIN5" s="657"/>
      <c r="GIO5" s="657"/>
      <c r="GIP5" s="657"/>
      <c r="GIQ5" s="657"/>
      <c r="GIR5" s="657"/>
      <c r="GIS5" s="657"/>
      <c r="GIT5" s="657"/>
      <c r="GIU5" s="657"/>
      <c r="GIV5" s="657"/>
      <c r="GIW5" s="657"/>
      <c r="GIX5" s="657"/>
      <c r="GIY5" s="657"/>
      <c r="GIZ5" s="657"/>
      <c r="GJA5" s="657"/>
      <c r="GJB5" s="657"/>
      <c r="GJC5" s="657"/>
      <c r="GJD5" s="657"/>
      <c r="GJE5" s="657"/>
      <c r="GJF5" s="657"/>
      <c r="GJG5" s="657"/>
      <c r="GJH5" s="657"/>
      <c r="GJI5" s="657"/>
      <c r="GJJ5" s="657"/>
      <c r="GJK5" s="657"/>
      <c r="GJL5" s="657"/>
      <c r="GJM5" s="657"/>
      <c r="GJN5" s="657"/>
      <c r="GJO5" s="657"/>
      <c r="GJP5" s="657"/>
      <c r="GJQ5" s="657"/>
      <c r="GJR5" s="657"/>
      <c r="GJS5" s="657"/>
      <c r="GJT5" s="657"/>
      <c r="GJU5" s="657"/>
      <c r="GJV5" s="657"/>
      <c r="GJW5" s="657"/>
      <c r="GJX5" s="657"/>
      <c r="GJY5" s="657"/>
      <c r="GJZ5" s="657"/>
      <c r="GKA5" s="657"/>
      <c r="GKB5" s="657"/>
      <c r="GKC5" s="657"/>
      <c r="GKD5" s="657"/>
      <c r="GKE5" s="657"/>
      <c r="GKF5" s="657"/>
      <c r="GKG5" s="657"/>
      <c r="GKH5" s="657"/>
      <c r="GKI5" s="657"/>
      <c r="GKJ5" s="657"/>
      <c r="GKK5" s="657"/>
      <c r="GKL5" s="657"/>
      <c r="GKM5" s="657"/>
      <c r="GKN5" s="657"/>
      <c r="GKO5" s="657"/>
      <c r="GKP5" s="657"/>
      <c r="GKQ5" s="657"/>
      <c r="GKR5" s="657"/>
      <c r="GKS5" s="657"/>
      <c r="GKT5" s="657"/>
      <c r="GKU5" s="657"/>
      <c r="GKV5" s="657"/>
      <c r="GKW5" s="657"/>
      <c r="GKX5" s="657"/>
      <c r="GKY5" s="657"/>
      <c r="GKZ5" s="657"/>
      <c r="GLA5" s="657"/>
      <c r="GLB5" s="657"/>
      <c r="GLC5" s="657"/>
      <c r="GLD5" s="657"/>
      <c r="GLE5" s="657"/>
      <c r="GLF5" s="657"/>
      <c r="GLG5" s="657"/>
      <c r="GLH5" s="657"/>
      <c r="GLI5" s="657"/>
      <c r="GLJ5" s="657"/>
      <c r="GLK5" s="657"/>
      <c r="GLL5" s="657"/>
      <c r="GLM5" s="657"/>
      <c r="GLN5" s="657"/>
      <c r="GLO5" s="657"/>
      <c r="GLP5" s="657"/>
      <c r="GLQ5" s="657"/>
      <c r="GLR5" s="657"/>
      <c r="GLS5" s="657"/>
      <c r="GLT5" s="657"/>
      <c r="GLU5" s="657"/>
      <c r="GLV5" s="657"/>
      <c r="GLW5" s="657"/>
      <c r="GLX5" s="657"/>
      <c r="GLY5" s="657"/>
      <c r="GLZ5" s="657"/>
      <c r="GMA5" s="657"/>
      <c r="GMB5" s="657"/>
      <c r="GMC5" s="657"/>
      <c r="GMD5" s="657"/>
      <c r="GME5" s="657"/>
      <c r="GMF5" s="657"/>
      <c r="GMG5" s="657"/>
      <c r="GMH5" s="657"/>
      <c r="GMI5" s="657"/>
      <c r="GMJ5" s="657"/>
      <c r="GMK5" s="657"/>
      <c r="GML5" s="657"/>
      <c r="GMM5" s="657"/>
      <c r="GMN5" s="657"/>
      <c r="GMO5" s="657"/>
      <c r="GMP5" s="657"/>
      <c r="GMQ5" s="657"/>
      <c r="GMR5" s="657"/>
      <c r="GMS5" s="657"/>
      <c r="GMT5" s="657"/>
      <c r="GMU5" s="657"/>
      <c r="GMV5" s="657"/>
      <c r="GMW5" s="657"/>
      <c r="GMX5" s="657"/>
      <c r="GMY5" s="657"/>
      <c r="GMZ5" s="657"/>
      <c r="GNA5" s="657"/>
      <c r="GNB5" s="657"/>
      <c r="GNC5" s="657"/>
      <c r="GND5" s="657"/>
      <c r="GNE5" s="657"/>
      <c r="GNF5" s="657"/>
      <c r="GNG5" s="657"/>
      <c r="GNH5" s="657"/>
      <c r="GNI5" s="657"/>
      <c r="GNJ5" s="657"/>
      <c r="GNK5" s="657"/>
      <c r="GNL5" s="657"/>
      <c r="GNM5" s="657"/>
      <c r="GNN5" s="657"/>
      <c r="GNO5" s="657"/>
      <c r="GNP5" s="657"/>
      <c r="GNQ5" s="657"/>
      <c r="GNR5" s="657"/>
      <c r="GNS5" s="657"/>
      <c r="GNT5" s="657"/>
      <c r="GNU5" s="657"/>
      <c r="GNV5" s="657"/>
      <c r="GNW5" s="657"/>
      <c r="GNX5" s="657"/>
      <c r="GNY5" s="657"/>
      <c r="GNZ5" s="657"/>
      <c r="GOA5" s="657"/>
      <c r="GOB5" s="657"/>
      <c r="GOC5" s="657"/>
      <c r="GOD5" s="657"/>
      <c r="GOE5" s="657"/>
      <c r="GOF5" s="657"/>
      <c r="GOG5" s="657"/>
      <c r="GOH5" s="657"/>
      <c r="GOI5" s="657"/>
      <c r="GOJ5" s="657"/>
      <c r="GOK5" s="657"/>
      <c r="GOL5" s="657"/>
      <c r="GOM5" s="657"/>
      <c r="GON5" s="657"/>
      <c r="GOO5" s="657"/>
      <c r="GOP5" s="657"/>
      <c r="GOQ5" s="657"/>
      <c r="GOR5" s="657"/>
      <c r="GOS5" s="657"/>
      <c r="GOT5" s="657"/>
      <c r="GOU5" s="657"/>
      <c r="GOV5" s="657"/>
      <c r="GOW5" s="657"/>
      <c r="GOX5" s="657"/>
      <c r="GOY5" s="657"/>
      <c r="GOZ5" s="657"/>
      <c r="GPA5" s="657"/>
      <c r="GPB5" s="657"/>
      <c r="GPC5" s="657"/>
      <c r="GPD5" s="657"/>
      <c r="GPE5" s="657"/>
      <c r="GPF5" s="657"/>
      <c r="GPG5" s="657"/>
      <c r="GPH5" s="657"/>
      <c r="GPI5" s="657"/>
      <c r="GPJ5" s="657"/>
      <c r="GPK5" s="657"/>
      <c r="GPL5" s="657"/>
      <c r="GPM5" s="657"/>
      <c r="GPN5" s="657"/>
      <c r="GPO5" s="657"/>
      <c r="GPP5" s="657"/>
      <c r="GPQ5" s="657"/>
      <c r="GPR5" s="657"/>
      <c r="GPS5" s="657"/>
      <c r="GPT5" s="657"/>
      <c r="GPU5" s="657"/>
      <c r="GPV5" s="657"/>
      <c r="GPW5" s="657"/>
      <c r="GPX5" s="657"/>
      <c r="GPY5" s="657"/>
      <c r="GPZ5" s="657"/>
      <c r="GQA5" s="657"/>
      <c r="GQB5" s="657"/>
      <c r="GQC5" s="657"/>
      <c r="GQD5" s="657"/>
      <c r="GQE5" s="657"/>
      <c r="GQF5" s="657"/>
      <c r="GQG5" s="657"/>
      <c r="GQH5" s="657"/>
      <c r="GQI5" s="657"/>
      <c r="GQJ5" s="657"/>
      <c r="GQK5" s="657"/>
      <c r="GQL5" s="657"/>
      <c r="GQM5" s="657"/>
      <c r="GQN5" s="657"/>
      <c r="GQO5" s="657"/>
      <c r="GQP5" s="657"/>
      <c r="GQQ5" s="657"/>
      <c r="GQR5" s="657"/>
      <c r="GQS5" s="657"/>
      <c r="GQT5" s="657"/>
      <c r="GQU5" s="657"/>
      <c r="GQV5" s="657"/>
      <c r="GQW5" s="657"/>
      <c r="GQX5" s="657"/>
      <c r="GQY5" s="657"/>
      <c r="GQZ5" s="657"/>
      <c r="GRA5" s="657"/>
      <c r="GRB5" s="657"/>
      <c r="GRC5" s="657"/>
      <c r="GRD5" s="657"/>
      <c r="GRE5" s="657"/>
      <c r="GRF5" s="657"/>
      <c r="GRG5" s="657"/>
      <c r="GRH5" s="657"/>
      <c r="GRI5" s="657"/>
      <c r="GRJ5" s="657"/>
      <c r="GRK5" s="657"/>
      <c r="GRL5" s="657"/>
      <c r="GRM5" s="657"/>
      <c r="GRN5" s="657"/>
      <c r="GRO5" s="657"/>
      <c r="GRP5" s="657"/>
      <c r="GRQ5" s="657"/>
      <c r="GRR5" s="657"/>
      <c r="GRS5" s="657"/>
      <c r="GRT5" s="657"/>
      <c r="GRU5" s="657"/>
      <c r="GRV5" s="657"/>
      <c r="GRW5" s="657"/>
      <c r="GRX5" s="657"/>
      <c r="GRY5" s="657"/>
      <c r="GRZ5" s="657"/>
      <c r="GSA5" s="657"/>
      <c r="GSB5" s="657"/>
      <c r="GSC5" s="657"/>
      <c r="GSD5" s="657"/>
      <c r="GSE5" s="657"/>
      <c r="GSF5" s="657"/>
      <c r="GSG5" s="657"/>
      <c r="GSH5" s="657"/>
      <c r="GSI5" s="657"/>
      <c r="GSJ5" s="657"/>
      <c r="GSK5" s="657"/>
      <c r="GSL5" s="657"/>
      <c r="GSM5" s="657"/>
      <c r="GSN5" s="657"/>
      <c r="GSO5" s="657"/>
      <c r="GSP5" s="657"/>
      <c r="GSQ5" s="657"/>
      <c r="GSR5" s="657"/>
      <c r="GSS5" s="657"/>
      <c r="GST5" s="657"/>
      <c r="GSU5" s="657"/>
      <c r="GSV5" s="657"/>
      <c r="GSW5" s="657"/>
      <c r="GSX5" s="657"/>
      <c r="GSY5" s="657"/>
      <c r="GSZ5" s="657"/>
      <c r="GTA5" s="657"/>
      <c r="GTB5" s="657"/>
      <c r="GTC5" s="657"/>
      <c r="GTD5" s="657"/>
      <c r="GTE5" s="657"/>
      <c r="GTF5" s="657"/>
      <c r="GTG5" s="657"/>
      <c r="GTH5" s="657"/>
      <c r="GTI5" s="657"/>
      <c r="GTJ5" s="657"/>
      <c r="GTK5" s="657"/>
      <c r="GTL5" s="657"/>
      <c r="GTM5" s="657"/>
      <c r="GTN5" s="657"/>
      <c r="GTO5" s="657"/>
      <c r="GTP5" s="657"/>
      <c r="GTQ5" s="657"/>
      <c r="GTR5" s="657"/>
      <c r="GTS5" s="657"/>
      <c r="GTT5" s="657"/>
      <c r="GTU5" s="657"/>
      <c r="GTV5" s="657"/>
      <c r="GTW5" s="657"/>
      <c r="GTX5" s="657"/>
      <c r="GTY5" s="657"/>
      <c r="GTZ5" s="657"/>
      <c r="GUA5" s="657"/>
      <c r="GUB5" s="657"/>
      <c r="GUC5" s="657"/>
      <c r="GUD5" s="657"/>
      <c r="GUE5" s="657"/>
      <c r="GUF5" s="657"/>
      <c r="GUG5" s="657"/>
      <c r="GUH5" s="657"/>
      <c r="GUI5" s="657"/>
      <c r="GUJ5" s="657"/>
      <c r="GUK5" s="657"/>
      <c r="GUL5" s="657"/>
      <c r="GUM5" s="657"/>
      <c r="GUN5" s="657"/>
      <c r="GUO5" s="657"/>
      <c r="GUP5" s="657"/>
      <c r="GUQ5" s="657"/>
      <c r="GUR5" s="657"/>
      <c r="GUS5" s="657"/>
      <c r="GUT5" s="657"/>
      <c r="GUU5" s="657"/>
      <c r="GUV5" s="657"/>
      <c r="GUW5" s="657"/>
      <c r="GUX5" s="657"/>
      <c r="GUY5" s="657"/>
      <c r="GUZ5" s="657"/>
      <c r="GVA5" s="657"/>
      <c r="GVB5" s="657"/>
      <c r="GVC5" s="657"/>
      <c r="GVD5" s="657"/>
      <c r="GVE5" s="657"/>
      <c r="GVF5" s="657"/>
      <c r="GVG5" s="657"/>
      <c r="GVH5" s="657"/>
      <c r="GVI5" s="657"/>
      <c r="GVJ5" s="657"/>
      <c r="GVK5" s="657"/>
      <c r="GVL5" s="657"/>
      <c r="GVM5" s="657"/>
      <c r="GVN5" s="657"/>
      <c r="GVO5" s="657"/>
      <c r="GVP5" s="657"/>
      <c r="GVQ5" s="657"/>
      <c r="GVR5" s="657"/>
      <c r="GVS5" s="657"/>
      <c r="GVT5" s="657"/>
      <c r="GVU5" s="657"/>
      <c r="GVV5" s="657"/>
      <c r="GVW5" s="657"/>
      <c r="GVX5" s="657"/>
      <c r="GVY5" s="657"/>
      <c r="GVZ5" s="657"/>
      <c r="GWA5" s="657"/>
      <c r="GWB5" s="657"/>
      <c r="GWC5" s="657"/>
      <c r="GWD5" s="657"/>
      <c r="GWE5" s="657"/>
      <c r="GWF5" s="657"/>
      <c r="GWG5" s="657"/>
      <c r="GWH5" s="657"/>
      <c r="GWI5" s="657"/>
      <c r="GWJ5" s="657"/>
      <c r="GWK5" s="657"/>
      <c r="GWL5" s="657"/>
      <c r="GWM5" s="657"/>
      <c r="GWN5" s="657"/>
      <c r="GWO5" s="657"/>
      <c r="GWP5" s="657"/>
      <c r="GWQ5" s="657"/>
      <c r="GWR5" s="657"/>
      <c r="GWS5" s="657"/>
      <c r="GWT5" s="657"/>
      <c r="GWU5" s="657"/>
      <c r="GWV5" s="657"/>
      <c r="GWW5" s="657"/>
      <c r="GWX5" s="657"/>
      <c r="GWY5" s="657"/>
      <c r="GWZ5" s="657"/>
      <c r="GXA5" s="657"/>
      <c r="GXB5" s="657"/>
      <c r="GXC5" s="657"/>
      <c r="GXD5" s="657"/>
      <c r="GXE5" s="657"/>
      <c r="GXF5" s="657"/>
      <c r="GXG5" s="657"/>
      <c r="GXH5" s="657"/>
      <c r="GXI5" s="657"/>
      <c r="GXJ5" s="657"/>
      <c r="GXK5" s="657"/>
      <c r="GXL5" s="657"/>
      <c r="GXM5" s="657"/>
      <c r="GXN5" s="657"/>
      <c r="GXO5" s="657"/>
      <c r="GXP5" s="657"/>
      <c r="GXQ5" s="657"/>
      <c r="GXR5" s="657"/>
      <c r="GXS5" s="657"/>
      <c r="GXT5" s="657"/>
      <c r="GXU5" s="657"/>
      <c r="GXV5" s="657"/>
      <c r="GXW5" s="657"/>
      <c r="GXX5" s="657"/>
      <c r="GXY5" s="657"/>
      <c r="GXZ5" s="657"/>
      <c r="GYA5" s="657"/>
      <c r="GYB5" s="657"/>
      <c r="GYC5" s="657"/>
      <c r="GYD5" s="657"/>
      <c r="GYE5" s="657"/>
      <c r="GYF5" s="657"/>
      <c r="GYG5" s="657"/>
      <c r="GYH5" s="657"/>
      <c r="GYI5" s="657"/>
      <c r="GYJ5" s="657"/>
      <c r="GYK5" s="657"/>
      <c r="GYL5" s="657"/>
      <c r="GYM5" s="657"/>
      <c r="GYN5" s="657"/>
      <c r="GYO5" s="657"/>
      <c r="GYP5" s="657"/>
      <c r="GYQ5" s="657"/>
      <c r="GYR5" s="657"/>
      <c r="GYS5" s="657"/>
      <c r="GYT5" s="657"/>
      <c r="GYU5" s="657"/>
      <c r="GYV5" s="657"/>
      <c r="GYW5" s="657"/>
      <c r="GYX5" s="657"/>
      <c r="GYY5" s="657"/>
      <c r="GYZ5" s="657"/>
      <c r="GZA5" s="657"/>
      <c r="GZB5" s="657"/>
      <c r="GZC5" s="657"/>
      <c r="GZD5" s="657"/>
      <c r="GZE5" s="657"/>
      <c r="GZF5" s="657"/>
      <c r="GZG5" s="657"/>
      <c r="GZH5" s="657"/>
      <c r="GZI5" s="657"/>
      <c r="GZJ5" s="657"/>
      <c r="GZK5" s="657"/>
      <c r="GZL5" s="657"/>
      <c r="GZM5" s="657"/>
      <c r="GZN5" s="657"/>
      <c r="GZO5" s="657"/>
      <c r="GZP5" s="657"/>
      <c r="GZQ5" s="657"/>
      <c r="GZR5" s="657"/>
      <c r="GZS5" s="657"/>
      <c r="GZT5" s="657"/>
      <c r="GZU5" s="657"/>
      <c r="GZV5" s="657"/>
      <c r="GZW5" s="657"/>
      <c r="GZX5" s="657"/>
      <c r="GZY5" s="657"/>
      <c r="GZZ5" s="657"/>
      <c r="HAA5" s="657"/>
      <c r="HAB5" s="657"/>
      <c r="HAC5" s="657"/>
      <c r="HAD5" s="657"/>
      <c r="HAE5" s="657"/>
      <c r="HAF5" s="657"/>
      <c r="HAG5" s="657"/>
      <c r="HAH5" s="657"/>
      <c r="HAI5" s="657"/>
      <c r="HAJ5" s="657"/>
      <c r="HAK5" s="657"/>
      <c r="HAL5" s="657"/>
      <c r="HAM5" s="657"/>
      <c r="HAN5" s="657"/>
      <c r="HAO5" s="657"/>
      <c r="HAP5" s="657"/>
      <c r="HAQ5" s="657"/>
      <c r="HAR5" s="657"/>
      <c r="HAS5" s="657"/>
      <c r="HAT5" s="657"/>
      <c r="HAU5" s="657"/>
      <c r="HAV5" s="657"/>
      <c r="HAW5" s="657"/>
      <c r="HAX5" s="657"/>
      <c r="HAY5" s="657"/>
      <c r="HAZ5" s="657"/>
      <c r="HBA5" s="657"/>
      <c r="HBB5" s="657"/>
      <c r="HBC5" s="657"/>
      <c r="HBD5" s="657"/>
      <c r="HBE5" s="657"/>
      <c r="HBF5" s="657"/>
      <c r="HBG5" s="657"/>
      <c r="HBH5" s="657"/>
      <c r="HBI5" s="657"/>
      <c r="HBJ5" s="657"/>
      <c r="HBK5" s="657"/>
      <c r="HBL5" s="657"/>
      <c r="HBM5" s="657"/>
      <c r="HBN5" s="657"/>
      <c r="HBO5" s="657"/>
      <c r="HBP5" s="657"/>
      <c r="HBQ5" s="657"/>
      <c r="HBR5" s="657"/>
      <c r="HBS5" s="657"/>
      <c r="HBT5" s="657"/>
      <c r="HBU5" s="657"/>
      <c r="HBV5" s="657"/>
      <c r="HBW5" s="657"/>
      <c r="HBX5" s="657"/>
      <c r="HBY5" s="657"/>
      <c r="HBZ5" s="657"/>
      <c r="HCA5" s="657"/>
      <c r="HCB5" s="657"/>
      <c r="HCC5" s="657"/>
      <c r="HCD5" s="657"/>
      <c r="HCE5" s="657"/>
      <c r="HCF5" s="657"/>
      <c r="HCG5" s="657"/>
      <c r="HCH5" s="657"/>
      <c r="HCI5" s="657"/>
      <c r="HCJ5" s="657"/>
      <c r="HCK5" s="657"/>
      <c r="HCL5" s="657"/>
      <c r="HCM5" s="657"/>
      <c r="HCN5" s="657"/>
      <c r="HCO5" s="657"/>
      <c r="HCP5" s="657"/>
      <c r="HCQ5" s="657"/>
      <c r="HCR5" s="657"/>
      <c r="HCS5" s="657"/>
      <c r="HCT5" s="657"/>
      <c r="HCU5" s="657"/>
      <c r="HCV5" s="657"/>
      <c r="HCW5" s="657"/>
      <c r="HCX5" s="657"/>
      <c r="HCY5" s="657"/>
      <c r="HCZ5" s="657"/>
      <c r="HDA5" s="657"/>
      <c r="HDB5" s="657"/>
      <c r="HDC5" s="657"/>
      <c r="HDD5" s="657"/>
      <c r="HDE5" s="657"/>
      <c r="HDF5" s="657"/>
      <c r="HDG5" s="657"/>
      <c r="HDH5" s="657"/>
      <c r="HDI5" s="657"/>
      <c r="HDJ5" s="657"/>
      <c r="HDK5" s="657"/>
      <c r="HDL5" s="657"/>
      <c r="HDM5" s="657"/>
      <c r="HDN5" s="657"/>
      <c r="HDO5" s="657"/>
      <c r="HDP5" s="657"/>
      <c r="HDQ5" s="657"/>
      <c r="HDR5" s="657"/>
      <c r="HDS5" s="657"/>
      <c r="HDT5" s="657"/>
      <c r="HDU5" s="657"/>
      <c r="HDV5" s="657"/>
      <c r="HDW5" s="657"/>
      <c r="HDX5" s="657"/>
      <c r="HDY5" s="657"/>
      <c r="HDZ5" s="657"/>
      <c r="HEA5" s="657"/>
      <c r="HEB5" s="657"/>
      <c r="HEC5" s="657"/>
      <c r="HED5" s="657"/>
      <c r="HEE5" s="657"/>
      <c r="HEF5" s="657"/>
      <c r="HEG5" s="657"/>
      <c r="HEH5" s="657"/>
      <c r="HEI5" s="657"/>
      <c r="HEJ5" s="657"/>
      <c r="HEK5" s="657"/>
      <c r="HEL5" s="657"/>
      <c r="HEM5" s="657"/>
      <c r="HEN5" s="657"/>
      <c r="HEO5" s="657"/>
      <c r="HEP5" s="657"/>
      <c r="HEQ5" s="657"/>
      <c r="HER5" s="657"/>
      <c r="HES5" s="657"/>
      <c r="HET5" s="657"/>
      <c r="HEU5" s="657"/>
      <c r="HEV5" s="657"/>
      <c r="HEW5" s="657"/>
      <c r="HEX5" s="657"/>
      <c r="HEY5" s="657"/>
      <c r="HEZ5" s="657"/>
      <c r="HFA5" s="657"/>
      <c r="HFB5" s="657"/>
      <c r="HFC5" s="657"/>
      <c r="HFD5" s="657"/>
      <c r="HFE5" s="657"/>
      <c r="HFF5" s="657"/>
      <c r="HFG5" s="657"/>
      <c r="HFH5" s="657"/>
      <c r="HFI5" s="657"/>
      <c r="HFJ5" s="657"/>
      <c r="HFK5" s="657"/>
      <c r="HFL5" s="657"/>
      <c r="HFM5" s="657"/>
      <c r="HFN5" s="657"/>
      <c r="HFO5" s="657"/>
      <c r="HFP5" s="657"/>
      <c r="HFQ5" s="657"/>
      <c r="HFR5" s="657"/>
      <c r="HFS5" s="657"/>
      <c r="HFT5" s="657"/>
      <c r="HFU5" s="657"/>
      <c r="HFV5" s="657"/>
      <c r="HFW5" s="657"/>
      <c r="HFX5" s="657"/>
      <c r="HFY5" s="657"/>
      <c r="HFZ5" s="657"/>
      <c r="HGA5" s="657"/>
      <c r="HGB5" s="657"/>
      <c r="HGC5" s="657"/>
      <c r="HGD5" s="657"/>
      <c r="HGE5" s="657"/>
      <c r="HGF5" s="657"/>
      <c r="HGG5" s="657"/>
      <c r="HGH5" s="657"/>
      <c r="HGI5" s="657"/>
      <c r="HGJ5" s="657"/>
      <c r="HGK5" s="657"/>
      <c r="HGL5" s="657"/>
      <c r="HGM5" s="657"/>
      <c r="HGN5" s="657"/>
      <c r="HGO5" s="657"/>
      <c r="HGP5" s="657"/>
      <c r="HGQ5" s="657"/>
      <c r="HGR5" s="657"/>
      <c r="HGS5" s="657"/>
      <c r="HGT5" s="657"/>
      <c r="HGU5" s="657"/>
      <c r="HGV5" s="657"/>
      <c r="HGW5" s="657"/>
      <c r="HGX5" s="657"/>
      <c r="HGY5" s="657"/>
      <c r="HGZ5" s="657"/>
      <c r="HHA5" s="657"/>
      <c r="HHB5" s="657"/>
      <c r="HHC5" s="657"/>
      <c r="HHD5" s="657"/>
      <c r="HHE5" s="657"/>
      <c r="HHF5" s="657"/>
      <c r="HHG5" s="657"/>
      <c r="HHH5" s="657"/>
      <c r="HHI5" s="657"/>
      <c r="HHJ5" s="657"/>
      <c r="HHK5" s="657"/>
      <c r="HHL5" s="657"/>
      <c r="HHM5" s="657"/>
      <c r="HHN5" s="657"/>
      <c r="HHO5" s="657"/>
      <c r="HHP5" s="657"/>
      <c r="HHQ5" s="657"/>
      <c r="HHR5" s="657"/>
      <c r="HHS5" s="657"/>
      <c r="HHT5" s="657"/>
      <c r="HHU5" s="657"/>
      <c r="HHV5" s="657"/>
      <c r="HHW5" s="657"/>
      <c r="HHX5" s="657"/>
      <c r="HHY5" s="657"/>
      <c r="HHZ5" s="657"/>
      <c r="HIA5" s="657"/>
      <c r="HIB5" s="657"/>
      <c r="HIC5" s="657"/>
      <c r="HID5" s="657"/>
      <c r="HIE5" s="657"/>
      <c r="HIF5" s="657"/>
      <c r="HIG5" s="657"/>
      <c r="HIH5" s="657"/>
      <c r="HII5" s="657"/>
      <c r="HIJ5" s="657"/>
      <c r="HIK5" s="657"/>
      <c r="HIL5" s="657"/>
      <c r="HIM5" s="657"/>
      <c r="HIN5" s="657"/>
      <c r="HIO5" s="657"/>
      <c r="HIP5" s="657"/>
      <c r="HIQ5" s="657"/>
      <c r="HIR5" s="657"/>
      <c r="HIS5" s="657"/>
      <c r="HIT5" s="657"/>
      <c r="HIU5" s="657"/>
      <c r="HIV5" s="657"/>
      <c r="HIW5" s="657"/>
      <c r="HIX5" s="657"/>
      <c r="HIY5" s="657"/>
      <c r="HIZ5" s="657"/>
      <c r="HJA5" s="657"/>
      <c r="HJB5" s="657"/>
      <c r="HJC5" s="657"/>
      <c r="HJD5" s="657"/>
      <c r="HJE5" s="657"/>
      <c r="HJF5" s="657"/>
      <c r="HJG5" s="657"/>
      <c r="HJH5" s="657"/>
      <c r="HJI5" s="657"/>
      <c r="HJJ5" s="657"/>
      <c r="HJK5" s="657"/>
      <c r="HJL5" s="657"/>
      <c r="HJM5" s="657"/>
      <c r="HJN5" s="657"/>
      <c r="HJO5" s="657"/>
      <c r="HJP5" s="657"/>
      <c r="HJQ5" s="657"/>
      <c r="HJR5" s="657"/>
      <c r="HJS5" s="657"/>
      <c r="HJT5" s="657"/>
      <c r="HJU5" s="657"/>
      <c r="HJV5" s="657"/>
      <c r="HJW5" s="657"/>
      <c r="HJX5" s="657"/>
      <c r="HJY5" s="657"/>
      <c r="HJZ5" s="657"/>
      <c r="HKA5" s="657"/>
      <c r="HKB5" s="657"/>
      <c r="HKC5" s="657"/>
      <c r="HKD5" s="657"/>
      <c r="HKE5" s="657"/>
      <c r="HKF5" s="657"/>
      <c r="HKG5" s="657"/>
      <c r="HKH5" s="657"/>
      <c r="HKI5" s="657"/>
      <c r="HKJ5" s="657"/>
      <c r="HKK5" s="657"/>
      <c r="HKL5" s="657"/>
      <c r="HKM5" s="657"/>
      <c r="HKN5" s="657"/>
      <c r="HKO5" s="657"/>
      <c r="HKP5" s="657"/>
      <c r="HKQ5" s="657"/>
      <c r="HKR5" s="657"/>
      <c r="HKS5" s="657"/>
      <c r="HKT5" s="657"/>
      <c r="HKU5" s="657"/>
      <c r="HKV5" s="657"/>
      <c r="HKW5" s="657"/>
      <c r="HKX5" s="657"/>
      <c r="HKY5" s="657"/>
      <c r="HKZ5" s="657"/>
      <c r="HLA5" s="657"/>
      <c r="HLB5" s="657"/>
      <c r="HLC5" s="657"/>
      <c r="HLD5" s="657"/>
      <c r="HLE5" s="657"/>
      <c r="HLF5" s="657"/>
      <c r="HLG5" s="657"/>
      <c r="HLH5" s="657"/>
      <c r="HLI5" s="657"/>
      <c r="HLJ5" s="657"/>
      <c r="HLK5" s="657"/>
      <c r="HLL5" s="657"/>
      <c r="HLM5" s="657"/>
      <c r="HLN5" s="657"/>
      <c r="HLO5" s="657"/>
      <c r="HLP5" s="657"/>
      <c r="HLQ5" s="657"/>
      <c r="HLR5" s="657"/>
      <c r="HLS5" s="657"/>
      <c r="HLT5" s="657"/>
      <c r="HLU5" s="657"/>
      <c r="HLV5" s="657"/>
      <c r="HLW5" s="657"/>
      <c r="HLX5" s="657"/>
      <c r="HLY5" s="657"/>
      <c r="HLZ5" s="657"/>
      <c r="HMA5" s="657"/>
      <c r="HMB5" s="657"/>
      <c r="HMC5" s="657"/>
      <c r="HMD5" s="657"/>
      <c r="HME5" s="657"/>
      <c r="HMF5" s="657"/>
      <c r="HMG5" s="657"/>
      <c r="HMH5" s="657"/>
      <c r="HMI5" s="657"/>
      <c r="HMJ5" s="657"/>
      <c r="HMK5" s="657"/>
      <c r="HML5" s="657"/>
      <c r="HMM5" s="657"/>
      <c r="HMN5" s="657"/>
      <c r="HMO5" s="657"/>
      <c r="HMP5" s="657"/>
      <c r="HMQ5" s="657"/>
      <c r="HMR5" s="657"/>
      <c r="HMS5" s="657"/>
      <c r="HMT5" s="657"/>
      <c r="HMU5" s="657"/>
      <c r="HMV5" s="657"/>
      <c r="HMW5" s="657"/>
      <c r="HMX5" s="657"/>
      <c r="HMY5" s="657"/>
      <c r="HMZ5" s="657"/>
      <c r="HNA5" s="657"/>
      <c r="HNB5" s="657"/>
      <c r="HNC5" s="657"/>
      <c r="HND5" s="657"/>
      <c r="HNE5" s="657"/>
      <c r="HNF5" s="657"/>
      <c r="HNG5" s="657"/>
      <c r="HNH5" s="657"/>
      <c r="HNI5" s="657"/>
      <c r="HNJ5" s="657"/>
      <c r="HNK5" s="657"/>
      <c r="HNL5" s="657"/>
      <c r="HNM5" s="657"/>
      <c r="HNN5" s="657"/>
      <c r="HNO5" s="657"/>
      <c r="HNP5" s="657"/>
      <c r="HNQ5" s="657"/>
      <c r="HNR5" s="657"/>
      <c r="HNS5" s="657"/>
      <c r="HNT5" s="657"/>
      <c r="HNU5" s="657"/>
      <c r="HNV5" s="657"/>
      <c r="HNW5" s="657"/>
      <c r="HNX5" s="657"/>
      <c r="HNY5" s="657"/>
      <c r="HNZ5" s="657"/>
      <c r="HOA5" s="657"/>
      <c r="HOB5" s="657"/>
      <c r="HOC5" s="657"/>
      <c r="HOD5" s="657"/>
      <c r="HOE5" s="657"/>
      <c r="HOF5" s="657"/>
      <c r="HOG5" s="657"/>
      <c r="HOH5" s="657"/>
      <c r="HOI5" s="657"/>
      <c r="HOJ5" s="657"/>
      <c r="HOK5" s="657"/>
      <c r="HOL5" s="657"/>
      <c r="HOM5" s="657"/>
      <c r="HON5" s="657"/>
      <c r="HOO5" s="657"/>
      <c r="HOP5" s="657"/>
      <c r="HOQ5" s="657"/>
      <c r="HOR5" s="657"/>
      <c r="HOS5" s="657"/>
      <c r="HOT5" s="657"/>
      <c r="HOU5" s="657"/>
      <c r="HOV5" s="657"/>
      <c r="HOW5" s="657"/>
      <c r="HOX5" s="657"/>
      <c r="HOY5" s="657"/>
      <c r="HOZ5" s="657"/>
      <c r="HPA5" s="657"/>
      <c r="HPB5" s="657"/>
      <c r="HPC5" s="657"/>
      <c r="HPD5" s="657"/>
      <c r="HPE5" s="657"/>
      <c r="HPF5" s="657"/>
      <c r="HPG5" s="657"/>
      <c r="HPH5" s="657"/>
      <c r="HPI5" s="657"/>
      <c r="HPJ5" s="657"/>
      <c r="HPK5" s="657"/>
      <c r="HPL5" s="657"/>
      <c r="HPM5" s="657"/>
      <c r="HPN5" s="657"/>
      <c r="HPO5" s="657"/>
      <c r="HPP5" s="657"/>
      <c r="HPQ5" s="657"/>
      <c r="HPR5" s="657"/>
      <c r="HPS5" s="657"/>
      <c r="HPT5" s="657"/>
      <c r="HPU5" s="657"/>
      <c r="HPV5" s="657"/>
      <c r="HPW5" s="657"/>
      <c r="HPX5" s="657"/>
      <c r="HPY5" s="657"/>
      <c r="HPZ5" s="657"/>
      <c r="HQA5" s="657"/>
      <c r="HQB5" s="657"/>
      <c r="HQC5" s="657"/>
      <c r="HQD5" s="657"/>
      <c r="HQE5" s="657"/>
      <c r="HQF5" s="657"/>
      <c r="HQG5" s="657"/>
      <c r="HQH5" s="657"/>
      <c r="HQI5" s="657"/>
      <c r="HQJ5" s="657"/>
      <c r="HQK5" s="657"/>
      <c r="HQL5" s="657"/>
      <c r="HQM5" s="657"/>
      <c r="HQN5" s="657"/>
      <c r="HQO5" s="657"/>
      <c r="HQP5" s="657"/>
      <c r="HQQ5" s="657"/>
      <c r="HQR5" s="657"/>
      <c r="HQS5" s="657"/>
      <c r="HQT5" s="657"/>
      <c r="HQU5" s="657"/>
      <c r="HQV5" s="657"/>
      <c r="HQW5" s="657"/>
      <c r="HQX5" s="657"/>
      <c r="HQY5" s="657"/>
      <c r="HQZ5" s="657"/>
      <c r="HRA5" s="657"/>
      <c r="HRB5" s="657"/>
      <c r="HRC5" s="657"/>
      <c r="HRD5" s="657"/>
      <c r="HRE5" s="657"/>
      <c r="HRF5" s="657"/>
      <c r="HRG5" s="657"/>
      <c r="HRH5" s="657"/>
      <c r="HRI5" s="657"/>
      <c r="HRJ5" s="657"/>
      <c r="HRK5" s="657"/>
      <c r="HRL5" s="657"/>
      <c r="HRM5" s="657"/>
      <c r="HRN5" s="657"/>
      <c r="HRO5" s="657"/>
      <c r="HRP5" s="657"/>
      <c r="HRQ5" s="657"/>
      <c r="HRR5" s="657"/>
      <c r="HRS5" s="657"/>
      <c r="HRT5" s="657"/>
      <c r="HRU5" s="657"/>
      <c r="HRV5" s="657"/>
      <c r="HRW5" s="657"/>
      <c r="HRX5" s="657"/>
      <c r="HRY5" s="657"/>
      <c r="HRZ5" s="657"/>
      <c r="HSA5" s="657"/>
      <c r="HSB5" s="657"/>
      <c r="HSC5" s="657"/>
      <c r="HSD5" s="657"/>
      <c r="HSE5" s="657"/>
      <c r="HSF5" s="657"/>
      <c r="HSG5" s="657"/>
      <c r="HSH5" s="657"/>
      <c r="HSI5" s="657"/>
      <c r="HSJ5" s="657"/>
      <c r="HSK5" s="657"/>
      <c r="HSL5" s="657"/>
      <c r="HSM5" s="657"/>
      <c r="HSN5" s="657"/>
      <c r="HSO5" s="657"/>
      <c r="HSP5" s="657"/>
      <c r="HSQ5" s="657"/>
      <c r="HSR5" s="657"/>
      <c r="HSS5" s="657"/>
      <c r="HST5" s="657"/>
      <c r="HSU5" s="657"/>
      <c r="HSV5" s="657"/>
      <c r="HSW5" s="657"/>
      <c r="HSX5" s="657"/>
      <c r="HSY5" s="657"/>
      <c r="HSZ5" s="657"/>
      <c r="HTA5" s="657"/>
      <c r="HTB5" s="657"/>
      <c r="HTC5" s="657"/>
      <c r="HTD5" s="657"/>
      <c r="HTE5" s="657"/>
      <c r="HTF5" s="657"/>
      <c r="HTG5" s="657"/>
      <c r="HTH5" s="657"/>
      <c r="HTI5" s="657"/>
      <c r="HTJ5" s="657"/>
      <c r="HTK5" s="657"/>
      <c r="HTL5" s="657"/>
      <c r="HTM5" s="657"/>
      <c r="HTN5" s="657"/>
      <c r="HTO5" s="657"/>
      <c r="HTP5" s="657"/>
      <c r="HTQ5" s="657"/>
      <c r="HTR5" s="657"/>
      <c r="HTS5" s="657"/>
      <c r="HTT5" s="657"/>
      <c r="HTU5" s="657"/>
      <c r="HTV5" s="657"/>
      <c r="HTW5" s="657"/>
      <c r="HTX5" s="657"/>
      <c r="HTY5" s="657"/>
      <c r="HTZ5" s="657"/>
      <c r="HUA5" s="657"/>
      <c r="HUB5" s="657"/>
      <c r="HUC5" s="657"/>
      <c r="HUD5" s="657"/>
      <c r="HUE5" s="657"/>
      <c r="HUF5" s="657"/>
      <c r="HUG5" s="657"/>
      <c r="HUH5" s="657"/>
      <c r="HUI5" s="657"/>
      <c r="HUJ5" s="657"/>
      <c r="HUK5" s="657"/>
      <c r="HUL5" s="657"/>
      <c r="HUM5" s="657"/>
      <c r="HUN5" s="657"/>
      <c r="HUO5" s="657"/>
      <c r="HUP5" s="657"/>
      <c r="HUQ5" s="657"/>
      <c r="HUR5" s="657"/>
      <c r="HUS5" s="657"/>
      <c r="HUT5" s="657"/>
      <c r="HUU5" s="657"/>
      <c r="HUV5" s="657"/>
      <c r="HUW5" s="657"/>
      <c r="HUX5" s="657"/>
      <c r="HUY5" s="657"/>
      <c r="HUZ5" s="657"/>
      <c r="HVA5" s="657"/>
      <c r="HVB5" s="657"/>
      <c r="HVC5" s="657"/>
      <c r="HVD5" s="657"/>
      <c r="HVE5" s="657"/>
      <c r="HVF5" s="657"/>
      <c r="HVG5" s="657"/>
      <c r="HVH5" s="657"/>
      <c r="HVI5" s="657"/>
      <c r="HVJ5" s="657"/>
      <c r="HVK5" s="657"/>
      <c r="HVL5" s="657"/>
      <c r="HVM5" s="657"/>
      <c r="HVN5" s="657"/>
      <c r="HVO5" s="657"/>
      <c r="HVP5" s="657"/>
      <c r="HVQ5" s="657"/>
      <c r="HVR5" s="657"/>
      <c r="HVS5" s="657"/>
      <c r="HVT5" s="657"/>
      <c r="HVU5" s="657"/>
      <c r="HVV5" s="657"/>
      <c r="HVW5" s="657"/>
      <c r="HVX5" s="657"/>
      <c r="HVY5" s="657"/>
      <c r="HVZ5" s="657"/>
      <c r="HWA5" s="657"/>
      <c r="HWB5" s="657"/>
      <c r="HWC5" s="657"/>
      <c r="HWD5" s="657"/>
      <c r="HWE5" s="657"/>
      <c r="HWF5" s="657"/>
      <c r="HWG5" s="657"/>
      <c r="HWH5" s="657"/>
      <c r="HWI5" s="657"/>
      <c r="HWJ5" s="657"/>
      <c r="HWK5" s="657"/>
      <c r="HWL5" s="657"/>
      <c r="HWM5" s="657"/>
      <c r="HWN5" s="657"/>
      <c r="HWO5" s="657"/>
      <c r="HWP5" s="657"/>
      <c r="HWQ5" s="657"/>
      <c r="HWR5" s="657"/>
      <c r="HWS5" s="657"/>
      <c r="HWT5" s="657"/>
      <c r="HWU5" s="657"/>
      <c r="HWV5" s="657"/>
      <c r="HWW5" s="657"/>
      <c r="HWX5" s="657"/>
      <c r="HWY5" s="657"/>
      <c r="HWZ5" s="657"/>
      <c r="HXA5" s="657"/>
      <c r="HXB5" s="657"/>
      <c r="HXC5" s="657"/>
      <c r="HXD5" s="657"/>
      <c r="HXE5" s="657"/>
      <c r="HXF5" s="657"/>
      <c r="HXG5" s="657"/>
      <c r="HXH5" s="657"/>
      <c r="HXI5" s="657"/>
      <c r="HXJ5" s="657"/>
      <c r="HXK5" s="657"/>
      <c r="HXL5" s="657"/>
      <c r="HXM5" s="657"/>
      <c r="HXN5" s="657"/>
      <c r="HXO5" s="657"/>
      <c r="HXP5" s="657"/>
      <c r="HXQ5" s="657"/>
      <c r="HXR5" s="657"/>
      <c r="HXS5" s="657"/>
      <c r="HXT5" s="657"/>
      <c r="HXU5" s="657"/>
      <c r="HXV5" s="657"/>
      <c r="HXW5" s="657"/>
      <c r="HXX5" s="657"/>
      <c r="HXY5" s="657"/>
      <c r="HXZ5" s="657"/>
      <c r="HYA5" s="657"/>
      <c r="HYB5" s="657"/>
      <c r="HYC5" s="657"/>
      <c r="HYD5" s="657"/>
      <c r="HYE5" s="657"/>
      <c r="HYF5" s="657"/>
      <c r="HYG5" s="657"/>
      <c r="HYH5" s="657"/>
      <c r="HYI5" s="657"/>
      <c r="HYJ5" s="657"/>
      <c r="HYK5" s="657"/>
      <c r="HYL5" s="657"/>
      <c r="HYM5" s="657"/>
      <c r="HYN5" s="657"/>
      <c r="HYO5" s="657"/>
      <c r="HYP5" s="657"/>
      <c r="HYQ5" s="657"/>
      <c r="HYR5" s="657"/>
      <c r="HYS5" s="657"/>
      <c r="HYT5" s="657"/>
      <c r="HYU5" s="657"/>
      <c r="HYV5" s="657"/>
      <c r="HYW5" s="657"/>
      <c r="HYX5" s="657"/>
      <c r="HYY5" s="657"/>
      <c r="HYZ5" s="657"/>
      <c r="HZA5" s="657"/>
      <c r="HZB5" s="657"/>
      <c r="HZC5" s="657"/>
      <c r="HZD5" s="657"/>
      <c r="HZE5" s="657"/>
      <c r="HZF5" s="657"/>
      <c r="HZG5" s="657"/>
      <c r="HZH5" s="657"/>
      <c r="HZI5" s="657"/>
      <c r="HZJ5" s="657"/>
      <c r="HZK5" s="657"/>
      <c r="HZL5" s="657"/>
      <c r="HZM5" s="657"/>
      <c r="HZN5" s="657"/>
      <c r="HZO5" s="657"/>
      <c r="HZP5" s="657"/>
      <c r="HZQ5" s="657"/>
      <c r="HZR5" s="657"/>
      <c r="HZS5" s="657"/>
      <c r="HZT5" s="657"/>
      <c r="HZU5" s="657"/>
      <c r="HZV5" s="657"/>
      <c r="HZW5" s="657"/>
      <c r="HZX5" s="657"/>
      <c r="HZY5" s="657"/>
      <c r="HZZ5" s="657"/>
      <c r="IAA5" s="657"/>
      <c r="IAB5" s="657"/>
      <c r="IAC5" s="657"/>
      <c r="IAD5" s="657"/>
      <c r="IAE5" s="657"/>
      <c r="IAF5" s="657"/>
      <c r="IAG5" s="657"/>
      <c r="IAH5" s="657"/>
      <c r="IAI5" s="657"/>
      <c r="IAJ5" s="657"/>
      <c r="IAK5" s="657"/>
      <c r="IAL5" s="657"/>
      <c r="IAM5" s="657"/>
      <c r="IAN5" s="657"/>
      <c r="IAO5" s="657"/>
      <c r="IAP5" s="657"/>
      <c r="IAQ5" s="657"/>
      <c r="IAR5" s="657"/>
      <c r="IAS5" s="657"/>
      <c r="IAT5" s="657"/>
      <c r="IAU5" s="657"/>
      <c r="IAV5" s="657"/>
      <c r="IAW5" s="657"/>
      <c r="IAX5" s="657"/>
      <c r="IAY5" s="657"/>
      <c r="IAZ5" s="657"/>
      <c r="IBA5" s="657"/>
      <c r="IBB5" s="657"/>
      <c r="IBC5" s="657"/>
      <c r="IBD5" s="657"/>
      <c r="IBE5" s="657"/>
      <c r="IBF5" s="657"/>
      <c r="IBG5" s="657"/>
      <c r="IBH5" s="657"/>
      <c r="IBI5" s="657"/>
      <c r="IBJ5" s="657"/>
      <c r="IBK5" s="657"/>
      <c r="IBL5" s="657"/>
      <c r="IBM5" s="657"/>
      <c r="IBN5" s="657"/>
      <c r="IBO5" s="657"/>
      <c r="IBP5" s="657"/>
      <c r="IBQ5" s="657"/>
      <c r="IBR5" s="657"/>
      <c r="IBS5" s="657"/>
      <c r="IBT5" s="657"/>
      <c r="IBU5" s="657"/>
      <c r="IBV5" s="657"/>
      <c r="IBW5" s="657"/>
      <c r="IBX5" s="657"/>
      <c r="IBY5" s="657"/>
      <c r="IBZ5" s="657"/>
      <c r="ICA5" s="657"/>
      <c r="ICB5" s="657"/>
      <c r="ICC5" s="657"/>
      <c r="ICD5" s="657"/>
      <c r="ICE5" s="657"/>
      <c r="ICF5" s="657"/>
      <c r="ICG5" s="657"/>
      <c r="ICH5" s="657"/>
      <c r="ICI5" s="657"/>
      <c r="ICJ5" s="657"/>
      <c r="ICK5" s="657"/>
      <c r="ICL5" s="657"/>
      <c r="ICM5" s="657"/>
      <c r="ICN5" s="657"/>
      <c r="ICO5" s="657"/>
      <c r="ICP5" s="657"/>
      <c r="ICQ5" s="657"/>
      <c r="ICR5" s="657"/>
      <c r="ICS5" s="657"/>
      <c r="ICT5" s="657"/>
      <c r="ICU5" s="657"/>
      <c r="ICV5" s="657"/>
      <c r="ICW5" s="657"/>
      <c r="ICX5" s="657"/>
      <c r="ICY5" s="657"/>
      <c r="ICZ5" s="657"/>
      <c r="IDA5" s="657"/>
      <c r="IDB5" s="657"/>
      <c r="IDC5" s="657"/>
      <c r="IDD5" s="657"/>
      <c r="IDE5" s="657"/>
      <c r="IDF5" s="657"/>
      <c r="IDG5" s="657"/>
      <c r="IDH5" s="657"/>
      <c r="IDI5" s="657"/>
      <c r="IDJ5" s="657"/>
      <c r="IDK5" s="657"/>
      <c r="IDL5" s="657"/>
      <c r="IDM5" s="657"/>
      <c r="IDN5" s="657"/>
      <c r="IDO5" s="657"/>
      <c r="IDP5" s="657"/>
      <c r="IDQ5" s="657"/>
      <c r="IDR5" s="657"/>
      <c r="IDS5" s="657"/>
      <c r="IDT5" s="657"/>
      <c r="IDU5" s="657"/>
      <c r="IDV5" s="657"/>
      <c r="IDW5" s="657"/>
      <c r="IDX5" s="657"/>
      <c r="IDY5" s="657"/>
      <c r="IDZ5" s="657"/>
      <c r="IEA5" s="657"/>
      <c r="IEB5" s="657"/>
      <c r="IEC5" s="657"/>
      <c r="IED5" s="657"/>
      <c r="IEE5" s="657"/>
      <c r="IEF5" s="657"/>
      <c r="IEG5" s="657"/>
      <c r="IEH5" s="657"/>
      <c r="IEI5" s="657"/>
      <c r="IEJ5" s="657"/>
      <c r="IEK5" s="657"/>
      <c r="IEL5" s="657"/>
      <c r="IEM5" s="657"/>
      <c r="IEN5" s="657"/>
      <c r="IEO5" s="657"/>
      <c r="IEP5" s="657"/>
      <c r="IEQ5" s="657"/>
      <c r="IER5" s="657"/>
      <c r="IES5" s="657"/>
      <c r="IET5" s="657"/>
      <c r="IEU5" s="657"/>
      <c r="IEV5" s="657"/>
      <c r="IEW5" s="657"/>
      <c r="IEX5" s="657"/>
      <c r="IEY5" s="657"/>
      <c r="IEZ5" s="657"/>
      <c r="IFA5" s="657"/>
      <c r="IFB5" s="657"/>
      <c r="IFC5" s="657"/>
      <c r="IFD5" s="657"/>
      <c r="IFE5" s="657"/>
      <c r="IFF5" s="657"/>
      <c r="IFG5" s="657"/>
      <c r="IFH5" s="657"/>
      <c r="IFI5" s="657"/>
      <c r="IFJ5" s="657"/>
      <c r="IFK5" s="657"/>
      <c r="IFL5" s="657"/>
      <c r="IFM5" s="657"/>
      <c r="IFN5" s="657"/>
      <c r="IFO5" s="657"/>
      <c r="IFP5" s="657"/>
      <c r="IFQ5" s="657"/>
      <c r="IFR5" s="657"/>
      <c r="IFS5" s="657"/>
      <c r="IFT5" s="657"/>
      <c r="IFU5" s="657"/>
      <c r="IFV5" s="657"/>
      <c r="IFW5" s="657"/>
      <c r="IFX5" s="657"/>
      <c r="IFY5" s="657"/>
      <c r="IFZ5" s="657"/>
      <c r="IGA5" s="657"/>
      <c r="IGB5" s="657"/>
      <c r="IGC5" s="657"/>
      <c r="IGD5" s="657"/>
      <c r="IGE5" s="657"/>
      <c r="IGF5" s="657"/>
      <c r="IGG5" s="657"/>
      <c r="IGH5" s="657"/>
      <c r="IGI5" s="657"/>
      <c r="IGJ5" s="657"/>
      <c r="IGK5" s="657"/>
      <c r="IGL5" s="657"/>
      <c r="IGM5" s="657"/>
      <c r="IGN5" s="657"/>
      <c r="IGO5" s="657"/>
      <c r="IGP5" s="657"/>
      <c r="IGQ5" s="657"/>
      <c r="IGR5" s="657"/>
      <c r="IGS5" s="657"/>
      <c r="IGT5" s="657"/>
      <c r="IGU5" s="657"/>
      <c r="IGV5" s="657"/>
      <c r="IGW5" s="657"/>
      <c r="IGX5" s="657"/>
      <c r="IGY5" s="657"/>
      <c r="IGZ5" s="657"/>
      <c r="IHA5" s="657"/>
      <c r="IHB5" s="657"/>
      <c r="IHC5" s="657"/>
      <c r="IHD5" s="657"/>
      <c r="IHE5" s="657"/>
      <c r="IHF5" s="657"/>
      <c r="IHG5" s="657"/>
      <c r="IHH5" s="657"/>
      <c r="IHI5" s="657"/>
      <c r="IHJ5" s="657"/>
      <c r="IHK5" s="657"/>
      <c r="IHL5" s="657"/>
      <c r="IHM5" s="657"/>
      <c r="IHN5" s="657"/>
      <c r="IHO5" s="657"/>
      <c r="IHP5" s="657"/>
      <c r="IHQ5" s="657"/>
      <c r="IHR5" s="657"/>
      <c r="IHS5" s="657"/>
      <c r="IHT5" s="657"/>
      <c r="IHU5" s="657"/>
      <c r="IHV5" s="657"/>
      <c r="IHW5" s="657"/>
      <c r="IHX5" s="657"/>
      <c r="IHY5" s="657"/>
      <c r="IHZ5" s="657"/>
      <c r="IIA5" s="657"/>
      <c r="IIB5" s="657"/>
      <c r="IIC5" s="657"/>
      <c r="IID5" s="657"/>
      <c r="IIE5" s="657"/>
      <c r="IIF5" s="657"/>
      <c r="IIG5" s="657"/>
      <c r="IIH5" s="657"/>
      <c r="III5" s="657"/>
      <c r="IIJ5" s="657"/>
      <c r="IIK5" s="657"/>
      <c r="IIL5" s="657"/>
      <c r="IIM5" s="657"/>
      <c r="IIN5" s="657"/>
      <c r="IIO5" s="657"/>
      <c r="IIP5" s="657"/>
      <c r="IIQ5" s="657"/>
      <c r="IIR5" s="657"/>
      <c r="IIS5" s="657"/>
      <c r="IIT5" s="657"/>
      <c r="IIU5" s="657"/>
      <c r="IIV5" s="657"/>
      <c r="IIW5" s="657"/>
      <c r="IIX5" s="657"/>
      <c r="IIY5" s="657"/>
      <c r="IIZ5" s="657"/>
      <c r="IJA5" s="657"/>
      <c r="IJB5" s="657"/>
      <c r="IJC5" s="657"/>
      <c r="IJD5" s="657"/>
      <c r="IJE5" s="657"/>
      <c r="IJF5" s="657"/>
      <c r="IJG5" s="657"/>
      <c r="IJH5" s="657"/>
      <c r="IJI5" s="657"/>
      <c r="IJJ5" s="657"/>
      <c r="IJK5" s="657"/>
      <c r="IJL5" s="657"/>
      <c r="IJM5" s="657"/>
      <c r="IJN5" s="657"/>
      <c r="IJO5" s="657"/>
      <c r="IJP5" s="657"/>
      <c r="IJQ5" s="657"/>
      <c r="IJR5" s="657"/>
      <c r="IJS5" s="657"/>
      <c r="IJT5" s="657"/>
      <c r="IJU5" s="657"/>
      <c r="IJV5" s="657"/>
      <c r="IJW5" s="657"/>
      <c r="IJX5" s="657"/>
      <c r="IJY5" s="657"/>
      <c r="IJZ5" s="657"/>
      <c r="IKA5" s="657"/>
      <c r="IKB5" s="657"/>
      <c r="IKC5" s="657"/>
      <c r="IKD5" s="657"/>
      <c r="IKE5" s="657"/>
      <c r="IKF5" s="657"/>
      <c r="IKG5" s="657"/>
      <c r="IKH5" s="657"/>
      <c r="IKI5" s="657"/>
      <c r="IKJ5" s="657"/>
      <c r="IKK5" s="657"/>
      <c r="IKL5" s="657"/>
      <c r="IKM5" s="657"/>
      <c r="IKN5" s="657"/>
      <c r="IKO5" s="657"/>
      <c r="IKP5" s="657"/>
      <c r="IKQ5" s="657"/>
      <c r="IKR5" s="657"/>
      <c r="IKS5" s="657"/>
      <c r="IKT5" s="657"/>
      <c r="IKU5" s="657"/>
      <c r="IKV5" s="657"/>
      <c r="IKW5" s="657"/>
      <c r="IKX5" s="657"/>
      <c r="IKY5" s="657"/>
      <c r="IKZ5" s="657"/>
      <c r="ILA5" s="657"/>
      <c r="ILB5" s="657"/>
      <c r="ILC5" s="657"/>
      <c r="ILD5" s="657"/>
      <c r="ILE5" s="657"/>
      <c r="ILF5" s="657"/>
      <c r="ILG5" s="657"/>
      <c r="ILH5" s="657"/>
      <c r="ILI5" s="657"/>
      <c r="ILJ5" s="657"/>
      <c r="ILK5" s="657"/>
      <c r="ILL5" s="657"/>
      <c r="ILM5" s="657"/>
      <c r="ILN5" s="657"/>
      <c r="ILO5" s="657"/>
      <c r="ILP5" s="657"/>
      <c r="ILQ5" s="657"/>
      <c r="ILR5" s="657"/>
      <c r="ILS5" s="657"/>
      <c r="ILT5" s="657"/>
      <c r="ILU5" s="657"/>
      <c r="ILV5" s="657"/>
      <c r="ILW5" s="657"/>
      <c r="ILX5" s="657"/>
      <c r="ILY5" s="657"/>
      <c r="ILZ5" s="657"/>
      <c r="IMA5" s="657"/>
      <c r="IMB5" s="657"/>
      <c r="IMC5" s="657"/>
      <c r="IMD5" s="657"/>
      <c r="IME5" s="657"/>
      <c r="IMF5" s="657"/>
      <c r="IMG5" s="657"/>
      <c r="IMH5" s="657"/>
      <c r="IMI5" s="657"/>
      <c r="IMJ5" s="657"/>
      <c r="IMK5" s="657"/>
      <c r="IML5" s="657"/>
      <c r="IMM5" s="657"/>
      <c r="IMN5" s="657"/>
      <c r="IMO5" s="657"/>
      <c r="IMP5" s="657"/>
      <c r="IMQ5" s="657"/>
      <c r="IMR5" s="657"/>
      <c r="IMS5" s="657"/>
      <c r="IMT5" s="657"/>
      <c r="IMU5" s="657"/>
      <c r="IMV5" s="657"/>
      <c r="IMW5" s="657"/>
      <c r="IMX5" s="657"/>
      <c r="IMY5" s="657"/>
      <c r="IMZ5" s="657"/>
      <c r="INA5" s="657"/>
      <c r="INB5" s="657"/>
      <c r="INC5" s="657"/>
      <c r="IND5" s="657"/>
      <c r="INE5" s="657"/>
      <c r="INF5" s="657"/>
      <c r="ING5" s="657"/>
      <c r="INH5" s="657"/>
      <c r="INI5" s="657"/>
      <c r="INJ5" s="657"/>
      <c r="INK5" s="657"/>
      <c r="INL5" s="657"/>
      <c r="INM5" s="657"/>
      <c r="INN5" s="657"/>
      <c r="INO5" s="657"/>
      <c r="INP5" s="657"/>
      <c r="INQ5" s="657"/>
      <c r="INR5" s="657"/>
      <c r="INS5" s="657"/>
      <c r="INT5" s="657"/>
      <c r="INU5" s="657"/>
      <c r="INV5" s="657"/>
      <c r="INW5" s="657"/>
      <c r="INX5" s="657"/>
      <c r="INY5" s="657"/>
      <c r="INZ5" s="657"/>
      <c r="IOA5" s="657"/>
      <c r="IOB5" s="657"/>
      <c r="IOC5" s="657"/>
      <c r="IOD5" s="657"/>
      <c r="IOE5" s="657"/>
      <c r="IOF5" s="657"/>
      <c r="IOG5" s="657"/>
      <c r="IOH5" s="657"/>
      <c r="IOI5" s="657"/>
      <c r="IOJ5" s="657"/>
      <c r="IOK5" s="657"/>
      <c r="IOL5" s="657"/>
      <c r="IOM5" s="657"/>
      <c r="ION5" s="657"/>
      <c r="IOO5" s="657"/>
      <c r="IOP5" s="657"/>
      <c r="IOQ5" s="657"/>
      <c r="IOR5" s="657"/>
      <c r="IOS5" s="657"/>
      <c r="IOT5" s="657"/>
      <c r="IOU5" s="657"/>
      <c r="IOV5" s="657"/>
      <c r="IOW5" s="657"/>
      <c r="IOX5" s="657"/>
      <c r="IOY5" s="657"/>
      <c r="IOZ5" s="657"/>
      <c r="IPA5" s="657"/>
      <c r="IPB5" s="657"/>
      <c r="IPC5" s="657"/>
      <c r="IPD5" s="657"/>
      <c r="IPE5" s="657"/>
      <c r="IPF5" s="657"/>
      <c r="IPG5" s="657"/>
      <c r="IPH5" s="657"/>
      <c r="IPI5" s="657"/>
      <c r="IPJ5" s="657"/>
      <c r="IPK5" s="657"/>
      <c r="IPL5" s="657"/>
      <c r="IPM5" s="657"/>
      <c r="IPN5" s="657"/>
      <c r="IPO5" s="657"/>
      <c r="IPP5" s="657"/>
      <c r="IPQ5" s="657"/>
      <c r="IPR5" s="657"/>
      <c r="IPS5" s="657"/>
      <c r="IPT5" s="657"/>
      <c r="IPU5" s="657"/>
      <c r="IPV5" s="657"/>
      <c r="IPW5" s="657"/>
      <c r="IPX5" s="657"/>
      <c r="IPY5" s="657"/>
      <c r="IPZ5" s="657"/>
      <c r="IQA5" s="657"/>
      <c r="IQB5" s="657"/>
      <c r="IQC5" s="657"/>
      <c r="IQD5" s="657"/>
      <c r="IQE5" s="657"/>
      <c r="IQF5" s="657"/>
      <c r="IQG5" s="657"/>
      <c r="IQH5" s="657"/>
      <c r="IQI5" s="657"/>
      <c r="IQJ5" s="657"/>
      <c r="IQK5" s="657"/>
      <c r="IQL5" s="657"/>
      <c r="IQM5" s="657"/>
      <c r="IQN5" s="657"/>
      <c r="IQO5" s="657"/>
      <c r="IQP5" s="657"/>
      <c r="IQQ5" s="657"/>
      <c r="IQR5" s="657"/>
      <c r="IQS5" s="657"/>
      <c r="IQT5" s="657"/>
      <c r="IQU5" s="657"/>
      <c r="IQV5" s="657"/>
      <c r="IQW5" s="657"/>
      <c r="IQX5" s="657"/>
      <c r="IQY5" s="657"/>
      <c r="IQZ5" s="657"/>
      <c r="IRA5" s="657"/>
      <c r="IRB5" s="657"/>
      <c r="IRC5" s="657"/>
      <c r="IRD5" s="657"/>
      <c r="IRE5" s="657"/>
      <c r="IRF5" s="657"/>
      <c r="IRG5" s="657"/>
      <c r="IRH5" s="657"/>
      <c r="IRI5" s="657"/>
      <c r="IRJ5" s="657"/>
      <c r="IRK5" s="657"/>
      <c r="IRL5" s="657"/>
      <c r="IRM5" s="657"/>
      <c r="IRN5" s="657"/>
      <c r="IRO5" s="657"/>
      <c r="IRP5" s="657"/>
      <c r="IRQ5" s="657"/>
      <c r="IRR5" s="657"/>
      <c r="IRS5" s="657"/>
      <c r="IRT5" s="657"/>
      <c r="IRU5" s="657"/>
      <c r="IRV5" s="657"/>
      <c r="IRW5" s="657"/>
      <c r="IRX5" s="657"/>
      <c r="IRY5" s="657"/>
      <c r="IRZ5" s="657"/>
      <c r="ISA5" s="657"/>
      <c r="ISB5" s="657"/>
      <c r="ISC5" s="657"/>
      <c r="ISD5" s="657"/>
      <c r="ISE5" s="657"/>
      <c r="ISF5" s="657"/>
      <c r="ISG5" s="657"/>
      <c r="ISH5" s="657"/>
      <c r="ISI5" s="657"/>
      <c r="ISJ5" s="657"/>
      <c r="ISK5" s="657"/>
      <c r="ISL5" s="657"/>
      <c r="ISM5" s="657"/>
      <c r="ISN5" s="657"/>
      <c r="ISO5" s="657"/>
      <c r="ISP5" s="657"/>
      <c r="ISQ5" s="657"/>
      <c r="ISR5" s="657"/>
      <c r="ISS5" s="657"/>
      <c r="IST5" s="657"/>
      <c r="ISU5" s="657"/>
      <c r="ISV5" s="657"/>
      <c r="ISW5" s="657"/>
      <c r="ISX5" s="657"/>
      <c r="ISY5" s="657"/>
      <c r="ISZ5" s="657"/>
      <c r="ITA5" s="657"/>
      <c r="ITB5" s="657"/>
      <c r="ITC5" s="657"/>
      <c r="ITD5" s="657"/>
      <c r="ITE5" s="657"/>
      <c r="ITF5" s="657"/>
      <c r="ITG5" s="657"/>
      <c r="ITH5" s="657"/>
      <c r="ITI5" s="657"/>
      <c r="ITJ5" s="657"/>
      <c r="ITK5" s="657"/>
      <c r="ITL5" s="657"/>
      <c r="ITM5" s="657"/>
      <c r="ITN5" s="657"/>
      <c r="ITO5" s="657"/>
      <c r="ITP5" s="657"/>
      <c r="ITQ5" s="657"/>
      <c r="ITR5" s="657"/>
      <c r="ITS5" s="657"/>
      <c r="ITT5" s="657"/>
      <c r="ITU5" s="657"/>
      <c r="ITV5" s="657"/>
      <c r="ITW5" s="657"/>
      <c r="ITX5" s="657"/>
      <c r="ITY5" s="657"/>
      <c r="ITZ5" s="657"/>
      <c r="IUA5" s="657"/>
      <c r="IUB5" s="657"/>
      <c r="IUC5" s="657"/>
      <c r="IUD5" s="657"/>
      <c r="IUE5" s="657"/>
      <c r="IUF5" s="657"/>
      <c r="IUG5" s="657"/>
      <c r="IUH5" s="657"/>
      <c r="IUI5" s="657"/>
      <c r="IUJ5" s="657"/>
      <c r="IUK5" s="657"/>
      <c r="IUL5" s="657"/>
      <c r="IUM5" s="657"/>
      <c r="IUN5" s="657"/>
      <c r="IUO5" s="657"/>
      <c r="IUP5" s="657"/>
      <c r="IUQ5" s="657"/>
      <c r="IUR5" s="657"/>
      <c r="IUS5" s="657"/>
      <c r="IUT5" s="657"/>
      <c r="IUU5" s="657"/>
      <c r="IUV5" s="657"/>
      <c r="IUW5" s="657"/>
      <c r="IUX5" s="657"/>
      <c r="IUY5" s="657"/>
      <c r="IUZ5" s="657"/>
      <c r="IVA5" s="657"/>
      <c r="IVB5" s="657"/>
      <c r="IVC5" s="657"/>
      <c r="IVD5" s="657"/>
      <c r="IVE5" s="657"/>
      <c r="IVF5" s="657"/>
      <c r="IVG5" s="657"/>
      <c r="IVH5" s="657"/>
      <c r="IVI5" s="657"/>
      <c r="IVJ5" s="657"/>
      <c r="IVK5" s="657"/>
      <c r="IVL5" s="657"/>
      <c r="IVM5" s="657"/>
      <c r="IVN5" s="657"/>
      <c r="IVO5" s="657"/>
      <c r="IVP5" s="657"/>
      <c r="IVQ5" s="657"/>
      <c r="IVR5" s="657"/>
      <c r="IVS5" s="657"/>
      <c r="IVT5" s="657"/>
      <c r="IVU5" s="657"/>
      <c r="IVV5" s="657"/>
      <c r="IVW5" s="657"/>
      <c r="IVX5" s="657"/>
      <c r="IVY5" s="657"/>
      <c r="IVZ5" s="657"/>
      <c r="IWA5" s="657"/>
      <c r="IWB5" s="657"/>
      <c r="IWC5" s="657"/>
      <c r="IWD5" s="657"/>
      <c r="IWE5" s="657"/>
      <c r="IWF5" s="657"/>
      <c r="IWG5" s="657"/>
      <c r="IWH5" s="657"/>
      <c r="IWI5" s="657"/>
      <c r="IWJ5" s="657"/>
      <c r="IWK5" s="657"/>
      <c r="IWL5" s="657"/>
      <c r="IWM5" s="657"/>
      <c r="IWN5" s="657"/>
      <c r="IWO5" s="657"/>
      <c r="IWP5" s="657"/>
      <c r="IWQ5" s="657"/>
      <c r="IWR5" s="657"/>
      <c r="IWS5" s="657"/>
      <c r="IWT5" s="657"/>
      <c r="IWU5" s="657"/>
      <c r="IWV5" s="657"/>
      <c r="IWW5" s="657"/>
      <c r="IWX5" s="657"/>
      <c r="IWY5" s="657"/>
      <c r="IWZ5" s="657"/>
      <c r="IXA5" s="657"/>
      <c r="IXB5" s="657"/>
      <c r="IXC5" s="657"/>
      <c r="IXD5" s="657"/>
      <c r="IXE5" s="657"/>
      <c r="IXF5" s="657"/>
      <c r="IXG5" s="657"/>
      <c r="IXH5" s="657"/>
      <c r="IXI5" s="657"/>
      <c r="IXJ5" s="657"/>
      <c r="IXK5" s="657"/>
      <c r="IXL5" s="657"/>
      <c r="IXM5" s="657"/>
      <c r="IXN5" s="657"/>
      <c r="IXO5" s="657"/>
      <c r="IXP5" s="657"/>
      <c r="IXQ5" s="657"/>
      <c r="IXR5" s="657"/>
      <c r="IXS5" s="657"/>
      <c r="IXT5" s="657"/>
      <c r="IXU5" s="657"/>
      <c r="IXV5" s="657"/>
      <c r="IXW5" s="657"/>
      <c r="IXX5" s="657"/>
      <c r="IXY5" s="657"/>
      <c r="IXZ5" s="657"/>
      <c r="IYA5" s="657"/>
      <c r="IYB5" s="657"/>
      <c r="IYC5" s="657"/>
      <c r="IYD5" s="657"/>
      <c r="IYE5" s="657"/>
      <c r="IYF5" s="657"/>
      <c r="IYG5" s="657"/>
      <c r="IYH5" s="657"/>
      <c r="IYI5" s="657"/>
      <c r="IYJ5" s="657"/>
      <c r="IYK5" s="657"/>
      <c r="IYL5" s="657"/>
      <c r="IYM5" s="657"/>
      <c r="IYN5" s="657"/>
      <c r="IYO5" s="657"/>
      <c r="IYP5" s="657"/>
      <c r="IYQ5" s="657"/>
      <c r="IYR5" s="657"/>
      <c r="IYS5" s="657"/>
      <c r="IYT5" s="657"/>
      <c r="IYU5" s="657"/>
      <c r="IYV5" s="657"/>
      <c r="IYW5" s="657"/>
      <c r="IYX5" s="657"/>
      <c r="IYY5" s="657"/>
      <c r="IYZ5" s="657"/>
      <c r="IZA5" s="657"/>
      <c r="IZB5" s="657"/>
      <c r="IZC5" s="657"/>
      <c r="IZD5" s="657"/>
      <c r="IZE5" s="657"/>
      <c r="IZF5" s="657"/>
      <c r="IZG5" s="657"/>
      <c r="IZH5" s="657"/>
      <c r="IZI5" s="657"/>
      <c r="IZJ5" s="657"/>
      <c r="IZK5" s="657"/>
      <c r="IZL5" s="657"/>
      <c r="IZM5" s="657"/>
      <c r="IZN5" s="657"/>
      <c r="IZO5" s="657"/>
      <c r="IZP5" s="657"/>
      <c r="IZQ5" s="657"/>
      <c r="IZR5" s="657"/>
      <c r="IZS5" s="657"/>
      <c r="IZT5" s="657"/>
      <c r="IZU5" s="657"/>
      <c r="IZV5" s="657"/>
      <c r="IZW5" s="657"/>
      <c r="IZX5" s="657"/>
      <c r="IZY5" s="657"/>
      <c r="IZZ5" s="657"/>
      <c r="JAA5" s="657"/>
      <c r="JAB5" s="657"/>
      <c r="JAC5" s="657"/>
      <c r="JAD5" s="657"/>
      <c r="JAE5" s="657"/>
      <c r="JAF5" s="657"/>
      <c r="JAG5" s="657"/>
      <c r="JAH5" s="657"/>
      <c r="JAI5" s="657"/>
      <c r="JAJ5" s="657"/>
      <c r="JAK5" s="657"/>
      <c r="JAL5" s="657"/>
      <c r="JAM5" s="657"/>
      <c r="JAN5" s="657"/>
      <c r="JAO5" s="657"/>
      <c r="JAP5" s="657"/>
      <c r="JAQ5" s="657"/>
      <c r="JAR5" s="657"/>
      <c r="JAS5" s="657"/>
      <c r="JAT5" s="657"/>
      <c r="JAU5" s="657"/>
      <c r="JAV5" s="657"/>
      <c r="JAW5" s="657"/>
      <c r="JAX5" s="657"/>
      <c r="JAY5" s="657"/>
      <c r="JAZ5" s="657"/>
      <c r="JBA5" s="657"/>
      <c r="JBB5" s="657"/>
      <c r="JBC5" s="657"/>
      <c r="JBD5" s="657"/>
      <c r="JBE5" s="657"/>
      <c r="JBF5" s="657"/>
      <c r="JBG5" s="657"/>
      <c r="JBH5" s="657"/>
      <c r="JBI5" s="657"/>
      <c r="JBJ5" s="657"/>
      <c r="JBK5" s="657"/>
      <c r="JBL5" s="657"/>
      <c r="JBM5" s="657"/>
      <c r="JBN5" s="657"/>
      <c r="JBO5" s="657"/>
      <c r="JBP5" s="657"/>
      <c r="JBQ5" s="657"/>
      <c r="JBR5" s="657"/>
      <c r="JBS5" s="657"/>
      <c r="JBT5" s="657"/>
      <c r="JBU5" s="657"/>
      <c r="JBV5" s="657"/>
      <c r="JBW5" s="657"/>
      <c r="JBX5" s="657"/>
      <c r="JBY5" s="657"/>
      <c r="JBZ5" s="657"/>
      <c r="JCA5" s="657"/>
      <c r="JCB5" s="657"/>
      <c r="JCC5" s="657"/>
      <c r="JCD5" s="657"/>
      <c r="JCE5" s="657"/>
      <c r="JCF5" s="657"/>
      <c r="JCG5" s="657"/>
      <c r="JCH5" s="657"/>
      <c r="JCI5" s="657"/>
      <c r="JCJ5" s="657"/>
      <c r="JCK5" s="657"/>
      <c r="JCL5" s="657"/>
      <c r="JCM5" s="657"/>
      <c r="JCN5" s="657"/>
      <c r="JCO5" s="657"/>
      <c r="JCP5" s="657"/>
      <c r="JCQ5" s="657"/>
      <c r="JCR5" s="657"/>
      <c r="JCS5" s="657"/>
      <c r="JCT5" s="657"/>
      <c r="JCU5" s="657"/>
      <c r="JCV5" s="657"/>
      <c r="JCW5" s="657"/>
      <c r="JCX5" s="657"/>
      <c r="JCY5" s="657"/>
      <c r="JCZ5" s="657"/>
      <c r="JDA5" s="657"/>
      <c r="JDB5" s="657"/>
      <c r="JDC5" s="657"/>
      <c r="JDD5" s="657"/>
      <c r="JDE5" s="657"/>
      <c r="JDF5" s="657"/>
      <c r="JDG5" s="657"/>
      <c r="JDH5" s="657"/>
      <c r="JDI5" s="657"/>
      <c r="JDJ5" s="657"/>
      <c r="JDK5" s="657"/>
      <c r="JDL5" s="657"/>
      <c r="JDM5" s="657"/>
      <c r="JDN5" s="657"/>
      <c r="JDO5" s="657"/>
      <c r="JDP5" s="657"/>
      <c r="JDQ5" s="657"/>
      <c r="JDR5" s="657"/>
      <c r="JDS5" s="657"/>
      <c r="JDT5" s="657"/>
      <c r="JDU5" s="657"/>
      <c r="JDV5" s="657"/>
      <c r="JDW5" s="657"/>
      <c r="JDX5" s="657"/>
      <c r="JDY5" s="657"/>
      <c r="JDZ5" s="657"/>
      <c r="JEA5" s="657"/>
      <c r="JEB5" s="657"/>
      <c r="JEC5" s="657"/>
      <c r="JED5" s="657"/>
      <c r="JEE5" s="657"/>
      <c r="JEF5" s="657"/>
      <c r="JEG5" s="657"/>
      <c r="JEH5" s="657"/>
      <c r="JEI5" s="657"/>
      <c r="JEJ5" s="657"/>
      <c r="JEK5" s="657"/>
      <c r="JEL5" s="657"/>
      <c r="JEM5" s="657"/>
      <c r="JEN5" s="657"/>
      <c r="JEO5" s="657"/>
      <c r="JEP5" s="657"/>
      <c r="JEQ5" s="657"/>
      <c r="JER5" s="657"/>
      <c r="JES5" s="657"/>
      <c r="JET5" s="657"/>
      <c r="JEU5" s="657"/>
      <c r="JEV5" s="657"/>
      <c r="JEW5" s="657"/>
      <c r="JEX5" s="657"/>
      <c r="JEY5" s="657"/>
      <c r="JEZ5" s="657"/>
      <c r="JFA5" s="657"/>
      <c r="JFB5" s="657"/>
      <c r="JFC5" s="657"/>
      <c r="JFD5" s="657"/>
      <c r="JFE5" s="657"/>
      <c r="JFF5" s="657"/>
      <c r="JFG5" s="657"/>
      <c r="JFH5" s="657"/>
      <c r="JFI5" s="657"/>
      <c r="JFJ5" s="657"/>
      <c r="JFK5" s="657"/>
      <c r="JFL5" s="657"/>
      <c r="JFM5" s="657"/>
      <c r="JFN5" s="657"/>
      <c r="JFO5" s="657"/>
      <c r="JFP5" s="657"/>
      <c r="JFQ5" s="657"/>
      <c r="JFR5" s="657"/>
      <c r="JFS5" s="657"/>
      <c r="JFT5" s="657"/>
      <c r="JFU5" s="657"/>
      <c r="JFV5" s="657"/>
      <c r="JFW5" s="657"/>
      <c r="JFX5" s="657"/>
      <c r="JFY5" s="657"/>
      <c r="JFZ5" s="657"/>
      <c r="JGA5" s="657"/>
      <c r="JGB5" s="657"/>
      <c r="JGC5" s="657"/>
      <c r="JGD5" s="657"/>
      <c r="JGE5" s="657"/>
      <c r="JGF5" s="657"/>
      <c r="JGG5" s="657"/>
      <c r="JGH5" s="657"/>
      <c r="JGI5" s="657"/>
      <c r="JGJ5" s="657"/>
      <c r="JGK5" s="657"/>
      <c r="JGL5" s="657"/>
      <c r="JGM5" s="657"/>
      <c r="JGN5" s="657"/>
      <c r="JGO5" s="657"/>
      <c r="JGP5" s="657"/>
      <c r="JGQ5" s="657"/>
      <c r="JGR5" s="657"/>
      <c r="JGS5" s="657"/>
      <c r="JGT5" s="657"/>
      <c r="JGU5" s="657"/>
      <c r="JGV5" s="657"/>
      <c r="JGW5" s="657"/>
      <c r="JGX5" s="657"/>
      <c r="JGY5" s="657"/>
      <c r="JGZ5" s="657"/>
      <c r="JHA5" s="657"/>
      <c r="JHB5" s="657"/>
      <c r="JHC5" s="657"/>
      <c r="JHD5" s="657"/>
      <c r="JHE5" s="657"/>
      <c r="JHF5" s="657"/>
      <c r="JHG5" s="657"/>
      <c r="JHH5" s="657"/>
      <c r="JHI5" s="657"/>
      <c r="JHJ5" s="657"/>
      <c r="JHK5" s="657"/>
      <c r="JHL5" s="657"/>
      <c r="JHM5" s="657"/>
      <c r="JHN5" s="657"/>
      <c r="JHO5" s="657"/>
      <c r="JHP5" s="657"/>
      <c r="JHQ5" s="657"/>
      <c r="JHR5" s="657"/>
      <c r="JHS5" s="657"/>
      <c r="JHT5" s="657"/>
      <c r="JHU5" s="657"/>
      <c r="JHV5" s="657"/>
      <c r="JHW5" s="657"/>
      <c r="JHX5" s="657"/>
      <c r="JHY5" s="657"/>
      <c r="JHZ5" s="657"/>
      <c r="JIA5" s="657"/>
      <c r="JIB5" s="657"/>
      <c r="JIC5" s="657"/>
      <c r="JID5" s="657"/>
      <c r="JIE5" s="657"/>
      <c r="JIF5" s="657"/>
      <c r="JIG5" s="657"/>
      <c r="JIH5" s="657"/>
      <c r="JII5" s="657"/>
      <c r="JIJ5" s="657"/>
      <c r="JIK5" s="657"/>
      <c r="JIL5" s="657"/>
      <c r="JIM5" s="657"/>
      <c r="JIN5" s="657"/>
      <c r="JIO5" s="657"/>
      <c r="JIP5" s="657"/>
      <c r="JIQ5" s="657"/>
      <c r="JIR5" s="657"/>
      <c r="JIS5" s="657"/>
      <c r="JIT5" s="657"/>
      <c r="JIU5" s="657"/>
      <c r="JIV5" s="657"/>
      <c r="JIW5" s="657"/>
      <c r="JIX5" s="657"/>
      <c r="JIY5" s="657"/>
      <c r="JIZ5" s="657"/>
      <c r="JJA5" s="657"/>
      <c r="JJB5" s="657"/>
      <c r="JJC5" s="657"/>
      <c r="JJD5" s="657"/>
      <c r="JJE5" s="657"/>
      <c r="JJF5" s="657"/>
      <c r="JJG5" s="657"/>
      <c r="JJH5" s="657"/>
      <c r="JJI5" s="657"/>
      <c r="JJJ5" s="657"/>
      <c r="JJK5" s="657"/>
      <c r="JJL5" s="657"/>
      <c r="JJM5" s="657"/>
      <c r="JJN5" s="657"/>
      <c r="JJO5" s="657"/>
      <c r="JJP5" s="657"/>
      <c r="JJQ5" s="657"/>
      <c r="JJR5" s="657"/>
      <c r="JJS5" s="657"/>
      <c r="JJT5" s="657"/>
      <c r="JJU5" s="657"/>
      <c r="JJV5" s="657"/>
      <c r="JJW5" s="657"/>
      <c r="JJX5" s="657"/>
      <c r="JJY5" s="657"/>
      <c r="JJZ5" s="657"/>
      <c r="JKA5" s="657"/>
      <c r="JKB5" s="657"/>
      <c r="JKC5" s="657"/>
      <c r="JKD5" s="657"/>
      <c r="JKE5" s="657"/>
      <c r="JKF5" s="657"/>
      <c r="JKG5" s="657"/>
      <c r="JKH5" s="657"/>
      <c r="JKI5" s="657"/>
      <c r="JKJ5" s="657"/>
      <c r="JKK5" s="657"/>
      <c r="JKL5" s="657"/>
      <c r="JKM5" s="657"/>
      <c r="JKN5" s="657"/>
      <c r="JKO5" s="657"/>
      <c r="JKP5" s="657"/>
      <c r="JKQ5" s="657"/>
      <c r="JKR5" s="657"/>
      <c r="JKS5" s="657"/>
      <c r="JKT5" s="657"/>
      <c r="JKU5" s="657"/>
      <c r="JKV5" s="657"/>
      <c r="JKW5" s="657"/>
      <c r="JKX5" s="657"/>
      <c r="JKY5" s="657"/>
      <c r="JKZ5" s="657"/>
      <c r="JLA5" s="657"/>
      <c r="JLB5" s="657"/>
      <c r="JLC5" s="657"/>
      <c r="JLD5" s="657"/>
      <c r="JLE5" s="657"/>
      <c r="JLF5" s="657"/>
      <c r="JLG5" s="657"/>
      <c r="JLH5" s="657"/>
      <c r="JLI5" s="657"/>
      <c r="JLJ5" s="657"/>
      <c r="JLK5" s="657"/>
      <c r="JLL5" s="657"/>
      <c r="JLM5" s="657"/>
      <c r="JLN5" s="657"/>
      <c r="JLO5" s="657"/>
      <c r="JLP5" s="657"/>
      <c r="JLQ5" s="657"/>
      <c r="JLR5" s="657"/>
      <c r="JLS5" s="657"/>
      <c r="JLT5" s="657"/>
      <c r="JLU5" s="657"/>
      <c r="JLV5" s="657"/>
      <c r="JLW5" s="657"/>
      <c r="JLX5" s="657"/>
      <c r="JLY5" s="657"/>
      <c r="JLZ5" s="657"/>
      <c r="JMA5" s="657"/>
      <c r="JMB5" s="657"/>
      <c r="JMC5" s="657"/>
      <c r="JMD5" s="657"/>
      <c r="JME5" s="657"/>
      <c r="JMF5" s="657"/>
      <c r="JMG5" s="657"/>
      <c r="JMH5" s="657"/>
      <c r="JMI5" s="657"/>
      <c r="JMJ5" s="657"/>
      <c r="JMK5" s="657"/>
      <c r="JML5" s="657"/>
      <c r="JMM5" s="657"/>
      <c r="JMN5" s="657"/>
      <c r="JMO5" s="657"/>
      <c r="JMP5" s="657"/>
      <c r="JMQ5" s="657"/>
      <c r="JMR5" s="657"/>
      <c r="JMS5" s="657"/>
      <c r="JMT5" s="657"/>
      <c r="JMU5" s="657"/>
      <c r="JMV5" s="657"/>
      <c r="JMW5" s="657"/>
      <c r="JMX5" s="657"/>
      <c r="JMY5" s="657"/>
      <c r="JMZ5" s="657"/>
      <c r="JNA5" s="657"/>
      <c r="JNB5" s="657"/>
      <c r="JNC5" s="657"/>
      <c r="JND5" s="657"/>
      <c r="JNE5" s="657"/>
      <c r="JNF5" s="657"/>
      <c r="JNG5" s="657"/>
      <c r="JNH5" s="657"/>
      <c r="JNI5" s="657"/>
      <c r="JNJ5" s="657"/>
      <c r="JNK5" s="657"/>
      <c r="JNL5" s="657"/>
      <c r="JNM5" s="657"/>
      <c r="JNN5" s="657"/>
      <c r="JNO5" s="657"/>
      <c r="JNP5" s="657"/>
      <c r="JNQ5" s="657"/>
      <c r="JNR5" s="657"/>
      <c r="JNS5" s="657"/>
      <c r="JNT5" s="657"/>
      <c r="JNU5" s="657"/>
      <c r="JNV5" s="657"/>
      <c r="JNW5" s="657"/>
      <c r="JNX5" s="657"/>
      <c r="JNY5" s="657"/>
      <c r="JNZ5" s="657"/>
      <c r="JOA5" s="657"/>
      <c r="JOB5" s="657"/>
      <c r="JOC5" s="657"/>
      <c r="JOD5" s="657"/>
      <c r="JOE5" s="657"/>
      <c r="JOF5" s="657"/>
      <c r="JOG5" s="657"/>
      <c r="JOH5" s="657"/>
      <c r="JOI5" s="657"/>
      <c r="JOJ5" s="657"/>
      <c r="JOK5" s="657"/>
      <c r="JOL5" s="657"/>
      <c r="JOM5" s="657"/>
      <c r="JON5" s="657"/>
      <c r="JOO5" s="657"/>
      <c r="JOP5" s="657"/>
      <c r="JOQ5" s="657"/>
      <c r="JOR5" s="657"/>
      <c r="JOS5" s="657"/>
      <c r="JOT5" s="657"/>
      <c r="JOU5" s="657"/>
      <c r="JOV5" s="657"/>
      <c r="JOW5" s="657"/>
      <c r="JOX5" s="657"/>
      <c r="JOY5" s="657"/>
      <c r="JOZ5" s="657"/>
      <c r="JPA5" s="657"/>
      <c r="JPB5" s="657"/>
      <c r="JPC5" s="657"/>
      <c r="JPD5" s="657"/>
      <c r="JPE5" s="657"/>
      <c r="JPF5" s="657"/>
      <c r="JPG5" s="657"/>
      <c r="JPH5" s="657"/>
      <c r="JPI5" s="657"/>
      <c r="JPJ5" s="657"/>
      <c r="JPK5" s="657"/>
      <c r="JPL5" s="657"/>
      <c r="JPM5" s="657"/>
      <c r="JPN5" s="657"/>
      <c r="JPO5" s="657"/>
      <c r="JPP5" s="657"/>
      <c r="JPQ5" s="657"/>
      <c r="JPR5" s="657"/>
      <c r="JPS5" s="657"/>
      <c r="JPT5" s="657"/>
      <c r="JPU5" s="657"/>
      <c r="JPV5" s="657"/>
      <c r="JPW5" s="657"/>
      <c r="JPX5" s="657"/>
      <c r="JPY5" s="657"/>
      <c r="JPZ5" s="657"/>
      <c r="JQA5" s="657"/>
      <c r="JQB5" s="657"/>
      <c r="JQC5" s="657"/>
      <c r="JQD5" s="657"/>
      <c r="JQE5" s="657"/>
      <c r="JQF5" s="657"/>
      <c r="JQG5" s="657"/>
      <c r="JQH5" s="657"/>
      <c r="JQI5" s="657"/>
      <c r="JQJ5" s="657"/>
      <c r="JQK5" s="657"/>
      <c r="JQL5" s="657"/>
      <c r="JQM5" s="657"/>
      <c r="JQN5" s="657"/>
      <c r="JQO5" s="657"/>
      <c r="JQP5" s="657"/>
      <c r="JQQ5" s="657"/>
      <c r="JQR5" s="657"/>
      <c r="JQS5" s="657"/>
      <c r="JQT5" s="657"/>
      <c r="JQU5" s="657"/>
      <c r="JQV5" s="657"/>
      <c r="JQW5" s="657"/>
      <c r="JQX5" s="657"/>
      <c r="JQY5" s="657"/>
      <c r="JQZ5" s="657"/>
      <c r="JRA5" s="657"/>
      <c r="JRB5" s="657"/>
      <c r="JRC5" s="657"/>
      <c r="JRD5" s="657"/>
      <c r="JRE5" s="657"/>
      <c r="JRF5" s="657"/>
      <c r="JRG5" s="657"/>
      <c r="JRH5" s="657"/>
      <c r="JRI5" s="657"/>
      <c r="JRJ5" s="657"/>
      <c r="JRK5" s="657"/>
      <c r="JRL5" s="657"/>
      <c r="JRM5" s="657"/>
      <c r="JRN5" s="657"/>
      <c r="JRO5" s="657"/>
      <c r="JRP5" s="657"/>
      <c r="JRQ5" s="657"/>
      <c r="JRR5" s="657"/>
      <c r="JRS5" s="657"/>
      <c r="JRT5" s="657"/>
      <c r="JRU5" s="657"/>
      <c r="JRV5" s="657"/>
      <c r="JRW5" s="657"/>
      <c r="JRX5" s="657"/>
      <c r="JRY5" s="657"/>
      <c r="JRZ5" s="657"/>
      <c r="JSA5" s="657"/>
      <c r="JSB5" s="657"/>
      <c r="JSC5" s="657"/>
      <c r="JSD5" s="657"/>
      <c r="JSE5" s="657"/>
      <c r="JSF5" s="657"/>
      <c r="JSG5" s="657"/>
      <c r="JSH5" s="657"/>
      <c r="JSI5" s="657"/>
      <c r="JSJ5" s="657"/>
      <c r="JSK5" s="657"/>
      <c r="JSL5" s="657"/>
      <c r="JSM5" s="657"/>
      <c r="JSN5" s="657"/>
      <c r="JSO5" s="657"/>
      <c r="JSP5" s="657"/>
      <c r="JSQ5" s="657"/>
      <c r="JSR5" s="657"/>
      <c r="JSS5" s="657"/>
      <c r="JST5" s="657"/>
      <c r="JSU5" s="657"/>
      <c r="JSV5" s="657"/>
      <c r="JSW5" s="657"/>
      <c r="JSX5" s="657"/>
      <c r="JSY5" s="657"/>
      <c r="JSZ5" s="657"/>
      <c r="JTA5" s="657"/>
      <c r="JTB5" s="657"/>
      <c r="JTC5" s="657"/>
      <c r="JTD5" s="657"/>
      <c r="JTE5" s="657"/>
      <c r="JTF5" s="657"/>
      <c r="JTG5" s="657"/>
      <c r="JTH5" s="657"/>
      <c r="JTI5" s="657"/>
      <c r="JTJ5" s="657"/>
      <c r="JTK5" s="657"/>
      <c r="JTL5" s="657"/>
      <c r="JTM5" s="657"/>
      <c r="JTN5" s="657"/>
      <c r="JTO5" s="657"/>
      <c r="JTP5" s="657"/>
      <c r="JTQ5" s="657"/>
      <c r="JTR5" s="657"/>
      <c r="JTS5" s="657"/>
      <c r="JTT5" s="657"/>
      <c r="JTU5" s="657"/>
      <c r="JTV5" s="657"/>
      <c r="JTW5" s="657"/>
      <c r="JTX5" s="657"/>
      <c r="JTY5" s="657"/>
      <c r="JTZ5" s="657"/>
      <c r="JUA5" s="657"/>
      <c r="JUB5" s="657"/>
      <c r="JUC5" s="657"/>
      <c r="JUD5" s="657"/>
      <c r="JUE5" s="657"/>
      <c r="JUF5" s="657"/>
      <c r="JUG5" s="657"/>
      <c r="JUH5" s="657"/>
      <c r="JUI5" s="657"/>
      <c r="JUJ5" s="657"/>
      <c r="JUK5" s="657"/>
      <c r="JUL5" s="657"/>
      <c r="JUM5" s="657"/>
      <c r="JUN5" s="657"/>
      <c r="JUO5" s="657"/>
      <c r="JUP5" s="657"/>
      <c r="JUQ5" s="657"/>
      <c r="JUR5" s="657"/>
      <c r="JUS5" s="657"/>
      <c r="JUT5" s="657"/>
      <c r="JUU5" s="657"/>
      <c r="JUV5" s="657"/>
      <c r="JUW5" s="657"/>
      <c r="JUX5" s="657"/>
      <c r="JUY5" s="657"/>
      <c r="JUZ5" s="657"/>
      <c r="JVA5" s="657"/>
      <c r="JVB5" s="657"/>
      <c r="JVC5" s="657"/>
      <c r="JVD5" s="657"/>
      <c r="JVE5" s="657"/>
      <c r="JVF5" s="657"/>
      <c r="JVG5" s="657"/>
      <c r="JVH5" s="657"/>
      <c r="JVI5" s="657"/>
      <c r="JVJ5" s="657"/>
      <c r="JVK5" s="657"/>
      <c r="JVL5" s="657"/>
      <c r="JVM5" s="657"/>
      <c r="JVN5" s="657"/>
      <c r="JVO5" s="657"/>
      <c r="JVP5" s="657"/>
      <c r="JVQ5" s="657"/>
      <c r="JVR5" s="657"/>
      <c r="JVS5" s="657"/>
      <c r="JVT5" s="657"/>
      <c r="JVU5" s="657"/>
      <c r="JVV5" s="657"/>
      <c r="JVW5" s="657"/>
      <c r="JVX5" s="657"/>
      <c r="JVY5" s="657"/>
      <c r="JVZ5" s="657"/>
      <c r="JWA5" s="657"/>
      <c r="JWB5" s="657"/>
      <c r="JWC5" s="657"/>
      <c r="JWD5" s="657"/>
      <c r="JWE5" s="657"/>
      <c r="JWF5" s="657"/>
      <c r="JWG5" s="657"/>
      <c r="JWH5" s="657"/>
      <c r="JWI5" s="657"/>
      <c r="JWJ5" s="657"/>
      <c r="JWK5" s="657"/>
      <c r="JWL5" s="657"/>
      <c r="JWM5" s="657"/>
      <c r="JWN5" s="657"/>
      <c r="JWO5" s="657"/>
      <c r="JWP5" s="657"/>
      <c r="JWQ5" s="657"/>
      <c r="JWR5" s="657"/>
      <c r="JWS5" s="657"/>
      <c r="JWT5" s="657"/>
      <c r="JWU5" s="657"/>
      <c r="JWV5" s="657"/>
      <c r="JWW5" s="657"/>
      <c r="JWX5" s="657"/>
      <c r="JWY5" s="657"/>
      <c r="JWZ5" s="657"/>
      <c r="JXA5" s="657"/>
      <c r="JXB5" s="657"/>
      <c r="JXC5" s="657"/>
      <c r="JXD5" s="657"/>
      <c r="JXE5" s="657"/>
      <c r="JXF5" s="657"/>
      <c r="JXG5" s="657"/>
      <c r="JXH5" s="657"/>
      <c r="JXI5" s="657"/>
      <c r="JXJ5" s="657"/>
      <c r="JXK5" s="657"/>
      <c r="JXL5" s="657"/>
      <c r="JXM5" s="657"/>
      <c r="JXN5" s="657"/>
      <c r="JXO5" s="657"/>
      <c r="JXP5" s="657"/>
      <c r="JXQ5" s="657"/>
      <c r="JXR5" s="657"/>
      <c r="JXS5" s="657"/>
      <c r="JXT5" s="657"/>
      <c r="JXU5" s="657"/>
      <c r="JXV5" s="657"/>
      <c r="JXW5" s="657"/>
      <c r="JXX5" s="657"/>
      <c r="JXY5" s="657"/>
      <c r="JXZ5" s="657"/>
      <c r="JYA5" s="657"/>
      <c r="JYB5" s="657"/>
      <c r="JYC5" s="657"/>
      <c r="JYD5" s="657"/>
      <c r="JYE5" s="657"/>
      <c r="JYF5" s="657"/>
      <c r="JYG5" s="657"/>
      <c r="JYH5" s="657"/>
      <c r="JYI5" s="657"/>
      <c r="JYJ5" s="657"/>
      <c r="JYK5" s="657"/>
      <c r="JYL5" s="657"/>
      <c r="JYM5" s="657"/>
      <c r="JYN5" s="657"/>
      <c r="JYO5" s="657"/>
      <c r="JYP5" s="657"/>
      <c r="JYQ5" s="657"/>
      <c r="JYR5" s="657"/>
      <c r="JYS5" s="657"/>
      <c r="JYT5" s="657"/>
      <c r="JYU5" s="657"/>
      <c r="JYV5" s="657"/>
      <c r="JYW5" s="657"/>
      <c r="JYX5" s="657"/>
      <c r="JYY5" s="657"/>
      <c r="JYZ5" s="657"/>
      <c r="JZA5" s="657"/>
      <c r="JZB5" s="657"/>
      <c r="JZC5" s="657"/>
      <c r="JZD5" s="657"/>
      <c r="JZE5" s="657"/>
      <c r="JZF5" s="657"/>
      <c r="JZG5" s="657"/>
      <c r="JZH5" s="657"/>
      <c r="JZI5" s="657"/>
      <c r="JZJ5" s="657"/>
      <c r="JZK5" s="657"/>
      <c r="JZL5" s="657"/>
      <c r="JZM5" s="657"/>
      <c r="JZN5" s="657"/>
      <c r="JZO5" s="657"/>
      <c r="JZP5" s="657"/>
      <c r="JZQ5" s="657"/>
      <c r="JZR5" s="657"/>
      <c r="JZS5" s="657"/>
      <c r="JZT5" s="657"/>
      <c r="JZU5" s="657"/>
      <c r="JZV5" s="657"/>
      <c r="JZW5" s="657"/>
      <c r="JZX5" s="657"/>
      <c r="JZY5" s="657"/>
      <c r="JZZ5" s="657"/>
      <c r="KAA5" s="657"/>
      <c r="KAB5" s="657"/>
      <c r="KAC5" s="657"/>
      <c r="KAD5" s="657"/>
      <c r="KAE5" s="657"/>
      <c r="KAF5" s="657"/>
      <c r="KAG5" s="657"/>
      <c r="KAH5" s="657"/>
      <c r="KAI5" s="657"/>
      <c r="KAJ5" s="657"/>
      <c r="KAK5" s="657"/>
      <c r="KAL5" s="657"/>
      <c r="KAM5" s="657"/>
      <c r="KAN5" s="657"/>
      <c r="KAO5" s="657"/>
      <c r="KAP5" s="657"/>
      <c r="KAQ5" s="657"/>
      <c r="KAR5" s="657"/>
      <c r="KAS5" s="657"/>
      <c r="KAT5" s="657"/>
      <c r="KAU5" s="657"/>
      <c r="KAV5" s="657"/>
      <c r="KAW5" s="657"/>
      <c r="KAX5" s="657"/>
      <c r="KAY5" s="657"/>
      <c r="KAZ5" s="657"/>
      <c r="KBA5" s="657"/>
      <c r="KBB5" s="657"/>
      <c r="KBC5" s="657"/>
      <c r="KBD5" s="657"/>
      <c r="KBE5" s="657"/>
      <c r="KBF5" s="657"/>
      <c r="KBG5" s="657"/>
      <c r="KBH5" s="657"/>
      <c r="KBI5" s="657"/>
      <c r="KBJ5" s="657"/>
      <c r="KBK5" s="657"/>
      <c r="KBL5" s="657"/>
      <c r="KBM5" s="657"/>
      <c r="KBN5" s="657"/>
      <c r="KBO5" s="657"/>
      <c r="KBP5" s="657"/>
      <c r="KBQ5" s="657"/>
      <c r="KBR5" s="657"/>
      <c r="KBS5" s="657"/>
      <c r="KBT5" s="657"/>
      <c r="KBU5" s="657"/>
      <c r="KBV5" s="657"/>
      <c r="KBW5" s="657"/>
      <c r="KBX5" s="657"/>
      <c r="KBY5" s="657"/>
      <c r="KBZ5" s="657"/>
      <c r="KCA5" s="657"/>
      <c r="KCB5" s="657"/>
      <c r="KCC5" s="657"/>
      <c r="KCD5" s="657"/>
      <c r="KCE5" s="657"/>
      <c r="KCF5" s="657"/>
      <c r="KCG5" s="657"/>
      <c r="KCH5" s="657"/>
      <c r="KCI5" s="657"/>
      <c r="KCJ5" s="657"/>
      <c r="KCK5" s="657"/>
      <c r="KCL5" s="657"/>
      <c r="KCM5" s="657"/>
      <c r="KCN5" s="657"/>
      <c r="KCO5" s="657"/>
      <c r="KCP5" s="657"/>
      <c r="KCQ5" s="657"/>
      <c r="KCR5" s="657"/>
      <c r="KCS5" s="657"/>
      <c r="KCT5" s="657"/>
      <c r="KCU5" s="657"/>
      <c r="KCV5" s="657"/>
      <c r="KCW5" s="657"/>
      <c r="KCX5" s="657"/>
      <c r="KCY5" s="657"/>
      <c r="KCZ5" s="657"/>
      <c r="KDA5" s="657"/>
      <c r="KDB5" s="657"/>
      <c r="KDC5" s="657"/>
      <c r="KDD5" s="657"/>
      <c r="KDE5" s="657"/>
      <c r="KDF5" s="657"/>
      <c r="KDG5" s="657"/>
      <c r="KDH5" s="657"/>
      <c r="KDI5" s="657"/>
      <c r="KDJ5" s="657"/>
      <c r="KDK5" s="657"/>
      <c r="KDL5" s="657"/>
      <c r="KDM5" s="657"/>
      <c r="KDN5" s="657"/>
      <c r="KDO5" s="657"/>
      <c r="KDP5" s="657"/>
      <c r="KDQ5" s="657"/>
      <c r="KDR5" s="657"/>
      <c r="KDS5" s="657"/>
      <c r="KDT5" s="657"/>
      <c r="KDU5" s="657"/>
      <c r="KDV5" s="657"/>
      <c r="KDW5" s="657"/>
      <c r="KDX5" s="657"/>
      <c r="KDY5" s="657"/>
      <c r="KDZ5" s="657"/>
      <c r="KEA5" s="657"/>
      <c r="KEB5" s="657"/>
      <c r="KEC5" s="657"/>
      <c r="KED5" s="657"/>
      <c r="KEE5" s="657"/>
      <c r="KEF5" s="657"/>
      <c r="KEG5" s="657"/>
      <c r="KEH5" s="657"/>
      <c r="KEI5" s="657"/>
      <c r="KEJ5" s="657"/>
      <c r="KEK5" s="657"/>
      <c r="KEL5" s="657"/>
      <c r="KEM5" s="657"/>
      <c r="KEN5" s="657"/>
      <c r="KEO5" s="657"/>
      <c r="KEP5" s="657"/>
      <c r="KEQ5" s="657"/>
      <c r="KER5" s="657"/>
      <c r="KES5" s="657"/>
      <c r="KET5" s="657"/>
      <c r="KEU5" s="657"/>
      <c r="KEV5" s="657"/>
      <c r="KEW5" s="657"/>
      <c r="KEX5" s="657"/>
      <c r="KEY5" s="657"/>
      <c r="KEZ5" s="657"/>
      <c r="KFA5" s="657"/>
      <c r="KFB5" s="657"/>
      <c r="KFC5" s="657"/>
      <c r="KFD5" s="657"/>
      <c r="KFE5" s="657"/>
      <c r="KFF5" s="657"/>
      <c r="KFG5" s="657"/>
      <c r="KFH5" s="657"/>
      <c r="KFI5" s="657"/>
      <c r="KFJ5" s="657"/>
      <c r="KFK5" s="657"/>
      <c r="KFL5" s="657"/>
      <c r="KFM5" s="657"/>
      <c r="KFN5" s="657"/>
      <c r="KFO5" s="657"/>
      <c r="KFP5" s="657"/>
      <c r="KFQ5" s="657"/>
      <c r="KFR5" s="657"/>
      <c r="KFS5" s="657"/>
      <c r="KFT5" s="657"/>
      <c r="KFU5" s="657"/>
      <c r="KFV5" s="657"/>
      <c r="KFW5" s="657"/>
      <c r="KFX5" s="657"/>
      <c r="KFY5" s="657"/>
      <c r="KFZ5" s="657"/>
      <c r="KGA5" s="657"/>
      <c r="KGB5" s="657"/>
      <c r="KGC5" s="657"/>
      <c r="KGD5" s="657"/>
      <c r="KGE5" s="657"/>
      <c r="KGF5" s="657"/>
      <c r="KGG5" s="657"/>
      <c r="KGH5" s="657"/>
      <c r="KGI5" s="657"/>
      <c r="KGJ5" s="657"/>
      <c r="KGK5" s="657"/>
      <c r="KGL5" s="657"/>
      <c r="KGM5" s="657"/>
      <c r="KGN5" s="657"/>
      <c r="KGO5" s="657"/>
      <c r="KGP5" s="657"/>
      <c r="KGQ5" s="657"/>
      <c r="KGR5" s="657"/>
      <c r="KGS5" s="657"/>
      <c r="KGT5" s="657"/>
      <c r="KGU5" s="657"/>
      <c r="KGV5" s="657"/>
      <c r="KGW5" s="657"/>
      <c r="KGX5" s="657"/>
      <c r="KGY5" s="657"/>
      <c r="KGZ5" s="657"/>
      <c r="KHA5" s="657"/>
      <c r="KHB5" s="657"/>
      <c r="KHC5" s="657"/>
      <c r="KHD5" s="657"/>
      <c r="KHE5" s="657"/>
      <c r="KHF5" s="657"/>
      <c r="KHG5" s="657"/>
      <c r="KHH5" s="657"/>
      <c r="KHI5" s="657"/>
      <c r="KHJ5" s="657"/>
      <c r="KHK5" s="657"/>
      <c r="KHL5" s="657"/>
      <c r="KHM5" s="657"/>
      <c r="KHN5" s="657"/>
      <c r="KHO5" s="657"/>
      <c r="KHP5" s="657"/>
      <c r="KHQ5" s="657"/>
      <c r="KHR5" s="657"/>
      <c r="KHS5" s="657"/>
      <c r="KHT5" s="657"/>
      <c r="KHU5" s="657"/>
      <c r="KHV5" s="657"/>
      <c r="KHW5" s="657"/>
      <c r="KHX5" s="657"/>
      <c r="KHY5" s="657"/>
      <c r="KHZ5" s="657"/>
      <c r="KIA5" s="657"/>
      <c r="KIB5" s="657"/>
      <c r="KIC5" s="657"/>
      <c r="KID5" s="657"/>
      <c r="KIE5" s="657"/>
      <c r="KIF5" s="657"/>
      <c r="KIG5" s="657"/>
      <c r="KIH5" s="657"/>
      <c r="KII5" s="657"/>
      <c r="KIJ5" s="657"/>
      <c r="KIK5" s="657"/>
      <c r="KIL5" s="657"/>
      <c r="KIM5" s="657"/>
      <c r="KIN5" s="657"/>
      <c r="KIO5" s="657"/>
      <c r="KIP5" s="657"/>
      <c r="KIQ5" s="657"/>
      <c r="KIR5" s="657"/>
      <c r="KIS5" s="657"/>
      <c r="KIT5" s="657"/>
      <c r="KIU5" s="657"/>
      <c r="KIV5" s="657"/>
      <c r="KIW5" s="657"/>
      <c r="KIX5" s="657"/>
      <c r="KIY5" s="657"/>
      <c r="KIZ5" s="657"/>
      <c r="KJA5" s="657"/>
      <c r="KJB5" s="657"/>
      <c r="KJC5" s="657"/>
      <c r="KJD5" s="657"/>
      <c r="KJE5" s="657"/>
      <c r="KJF5" s="657"/>
      <c r="KJG5" s="657"/>
      <c r="KJH5" s="657"/>
      <c r="KJI5" s="657"/>
      <c r="KJJ5" s="657"/>
      <c r="KJK5" s="657"/>
      <c r="KJL5" s="657"/>
      <c r="KJM5" s="657"/>
      <c r="KJN5" s="657"/>
      <c r="KJO5" s="657"/>
      <c r="KJP5" s="657"/>
      <c r="KJQ5" s="657"/>
      <c r="KJR5" s="657"/>
      <c r="KJS5" s="657"/>
      <c r="KJT5" s="657"/>
      <c r="KJU5" s="657"/>
      <c r="KJV5" s="657"/>
      <c r="KJW5" s="657"/>
      <c r="KJX5" s="657"/>
      <c r="KJY5" s="657"/>
      <c r="KJZ5" s="657"/>
      <c r="KKA5" s="657"/>
      <c r="KKB5" s="657"/>
      <c r="KKC5" s="657"/>
      <c r="KKD5" s="657"/>
      <c r="KKE5" s="657"/>
      <c r="KKF5" s="657"/>
      <c r="KKG5" s="657"/>
      <c r="KKH5" s="657"/>
      <c r="KKI5" s="657"/>
      <c r="KKJ5" s="657"/>
      <c r="KKK5" s="657"/>
      <c r="KKL5" s="657"/>
      <c r="KKM5" s="657"/>
      <c r="KKN5" s="657"/>
      <c r="KKO5" s="657"/>
      <c r="KKP5" s="657"/>
      <c r="KKQ5" s="657"/>
      <c r="KKR5" s="657"/>
      <c r="KKS5" s="657"/>
      <c r="KKT5" s="657"/>
      <c r="KKU5" s="657"/>
      <c r="KKV5" s="657"/>
      <c r="KKW5" s="657"/>
      <c r="KKX5" s="657"/>
      <c r="KKY5" s="657"/>
      <c r="KKZ5" s="657"/>
      <c r="KLA5" s="657"/>
      <c r="KLB5" s="657"/>
      <c r="KLC5" s="657"/>
      <c r="KLD5" s="657"/>
      <c r="KLE5" s="657"/>
      <c r="KLF5" s="657"/>
      <c r="KLG5" s="657"/>
      <c r="KLH5" s="657"/>
      <c r="KLI5" s="657"/>
      <c r="KLJ5" s="657"/>
      <c r="KLK5" s="657"/>
      <c r="KLL5" s="657"/>
      <c r="KLM5" s="657"/>
      <c r="KLN5" s="657"/>
      <c r="KLO5" s="657"/>
      <c r="KLP5" s="657"/>
      <c r="KLQ5" s="657"/>
      <c r="KLR5" s="657"/>
      <c r="KLS5" s="657"/>
      <c r="KLT5" s="657"/>
      <c r="KLU5" s="657"/>
      <c r="KLV5" s="657"/>
      <c r="KLW5" s="657"/>
      <c r="KLX5" s="657"/>
      <c r="KLY5" s="657"/>
      <c r="KLZ5" s="657"/>
      <c r="KMA5" s="657"/>
      <c r="KMB5" s="657"/>
      <c r="KMC5" s="657"/>
      <c r="KMD5" s="657"/>
      <c r="KME5" s="657"/>
      <c r="KMF5" s="657"/>
      <c r="KMG5" s="657"/>
      <c r="KMH5" s="657"/>
      <c r="KMI5" s="657"/>
      <c r="KMJ5" s="657"/>
      <c r="KMK5" s="657"/>
      <c r="KML5" s="657"/>
      <c r="KMM5" s="657"/>
      <c r="KMN5" s="657"/>
      <c r="KMO5" s="657"/>
      <c r="KMP5" s="657"/>
      <c r="KMQ5" s="657"/>
      <c r="KMR5" s="657"/>
      <c r="KMS5" s="657"/>
      <c r="KMT5" s="657"/>
      <c r="KMU5" s="657"/>
      <c r="KMV5" s="657"/>
      <c r="KMW5" s="657"/>
      <c r="KMX5" s="657"/>
      <c r="KMY5" s="657"/>
      <c r="KMZ5" s="657"/>
      <c r="KNA5" s="657"/>
      <c r="KNB5" s="657"/>
      <c r="KNC5" s="657"/>
      <c r="KND5" s="657"/>
      <c r="KNE5" s="657"/>
      <c r="KNF5" s="657"/>
      <c r="KNG5" s="657"/>
      <c r="KNH5" s="657"/>
      <c r="KNI5" s="657"/>
      <c r="KNJ5" s="657"/>
      <c r="KNK5" s="657"/>
      <c r="KNL5" s="657"/>
      <c r="KNM5" s="657"/>
      <c r="KNN5" s="657"/>
      <c r="KNO5" s="657"/>
      <c r="KNP5" s="657"/>
      <c r="KNQ5" s="657"/>
      <c r="KNR5" s="657"/>
      <c r="KNS5" s="657"/>
      <c r="KNT5" s="657"/>
      <c r="KNU5" s="657"/>
      <c r="KNV5" s="657"/>
      <c r="KNW5" s="657"/>
      <c r="KNX5" s="657"/>
      <c r="KNY5" s="657"/>
      <c r="KNZ5" s="657"/>
      <c r="KOA5" s="657"/>
      <c r="KOB5" s="657"/>
      <c r="KOC5" s="657"/>
      <c r="KOD5" s="657"/>
      <c r="KOE5" s="657"/>
      <c r="KOF5" s="657"/>
      <c r="KOG5" s="657"/>
      <c r="KOH5" s="657"/>
      <c r="KOI5" s="657"/>
      <c r="KOJ5" s="657"/>
      <c r="KOK5" s="657"/>
      <c r="KOL5" s="657"/>
      <c r="KOM5" s="657"/>
      <c r="KON5" s="657"/>
      <c r="KOO5" s="657"/>
      <c r="KOP5" s="657"/>
      <c r="KOQ5" s="657"/>
      <c r="KOR5" s="657"/>
      <c r="KOS5" s="657"/>
      <c r="KOT5" s="657"/>
      <c r="KOU5" s="657"/>
      <c r="KOV5" s="657"/>
      <c r="KOW5" s="657"/>
      <c r="KOX5" s="657"/>
      <c r="KOY5" s="657"/>
      <c r="KOZ5" s="657"/>
      <c r="KPA5" s="657"/>
      <c r="KPB5" s="657"/>
      <c r="KPC5" s="657"/>
      <c r="KPD5" s="657"/>
      <c r="KPE5" s="657"/>
      <c r="KPF5" s="657"/>
      <c r="KPG5" s="657"/>
      <c r="KPH5" s="657"/>
      <c r="KPI5" s="657"/>
      <c r="KPJ5" s="657"/>
      <c r="KPK5" s="657"/>
      <c r="KPL5" s="657"/>
      <c r="KPM5" s="657"/>
      <c r="KPN5" s="657"/>
      <c r="KPO5" s="657"/>
      <c r="KPP5" s="657"/>
      <c r="KPQ5" s="657"/>
      <c r="KPR5" s="657"/>
      <c r="KPS5" s="657"/>
      <c r="KPT5" s="657"/>
      <c r="KPU5" s="657"/>
      <c r="KPV5" s="657"/>
      <c r="KPW5" s="657"/>
      <c r="KPX5" s="657"/>
      <c r="KPY5" s="657"/>
      <c r="KPZ5" s="657"/>
      <c r="KQA5" s="657"/>
      <c r="KQB5" s="657"/>
      <c r="KQC5" s="657"/>
      <c r="KQD5" s="657"/>
      <c r="KQE5" s="657"/>
      <c r="KQF5" s="657"/>
      <c r="KQG5" s="657"/>
      <c r="KQH5" s="657"/>
      <c r="KQI5" s="657"/>
      <c r="KQJ5" s="657"/>
      <c r="KQK5" s="657"/>
      <c r="KQL5" s="657"/>
      <c r="KQM5" s="657"/>
      <c r="KQN5" s="657"/>
      <c r="KQO5" s="657"/>
      <c r="KQP5" s="657"/>
      <c r="KQQ5" s="657"/>
      <c r="KQR5" s="657"/>
      <c r="KQS5" s="657"/>
      <c r="KQT5" s="657"/>
      <c r="KQU5" s="657"/>
      <c r="KQV5" s="657"/>
      <c r="KQW5" s="657"/>
      <c r="KQX5" s="657"/>
      <c r="KQY5" s="657"/>
      <c r="KQZ5" s="657"/>
      <c r="KRA5" s="657"/>
      <c r="KRB5" s="657"/>
      <c r="KRC5" s="657"/>
      <c r="KRD5" s="657"/>
      <c r="KRE5" s="657"/>
      <c r="KRF5" s="657"/>
      <c r="KRG5" s="657"/>
      <c r="KRH5" s="657"/>
      <c r="KRI5" s="657"/>
      <c r="KRJ5" s="657"/>
      <c r="KRK5" s="657"/>
      <c r="KRL5" s="657"/>
      <c r="KRM5" s="657"/>
      <c r="KRN5" s="657"/>
      <c r="KRO5" s="657"/>
      <c r="KRP5" s="657"/>
      <c r="KRQ5" s="657"/>
      <c r="KRR5" s="657"/>
      <c r="KRS5" s="657"/>
      <c r="KRT5" s="657"/>
      <c r="KRU5" s="657"/>
      <c r="KRV5" s="657"/>
      <c r="KRW5" s="657"/>
      <c r="KRX5" s="657"/>
      <c r="KRY5" s="657"/>
      <c r="KRZ5" s="657"/>
      <c r="KSA5" s="657"/>
      <c r="KSB5" s="657"/>
      <c r="KSC5" s="657"/>
      <c r="KSD5" s="657"/>
      <c r="KSE5" s="657"/>
      <c r="KSF5" s="657"/>
      <c r="KSG5" s="657"/>
      <c r="KSH5" s="657"/>
      <c r="KSI5" s="657"/>
      <c r="KSJ5" s="657"/>
      <c r="KSK5" s="657"/>
      <c r="KSL5" s="657"/>
      <c r="KSM5" s="657"/>
      <c r="KSN5" s="657"/>
      <c r="KSO5" s="657"/>
      <c r="KSP5" s="657"/>
      <c r="KSQ5" s="657"/>
      <c r="KSR5" s="657"/>
      <c r="KSS5" s="657"/>
      <c r="KST5" s="657"/>
      <c r="KSU5" s="657"/>
      <c r="KSV5" s="657"/>
      <c r="KSW5" s="657"/>
      <c r="KSX5" s="657"/>
      <c r="KSY5" s="657"/>
      <c r="KSZ5" s="657"/>
      <c r="KTA5" s="657"/>
      <c r="KTB5" s="657"/>
      <c r="KTC5" s="657"/>
      <c r="KTD5" s="657"/>
      <c r="KTE5" s="657"/>
      <c r="KTF5" s="657"/>
      <c r="KTG5" s="657"/>
      <c r="KTH5" s="657"/>
      <c r="KTI5" s="657"/>
      <c r="KTJ5" s="657"/>
      <c r="KTK5" s="657"/>
      <c r="KTL5" s="657"/>
      <c r="KTM5" s="657"/>
      <c r="KTN5" s="657"/>
      <c r="KTO5" s="657"/>
      <c r="KTP5" s="657"/>
      <c r="KTQ5" s="657"/>
      <c r="KTR5" s="657"/>
      <c r="KTS5" s="657"/>
      <c r="KTT5" s="657"/>
      <c r="KTU5" s="657"/>
      <c r="KTV5" s="657"/>
      <c r="KTW5" s="657"/>
      <c r="KTX5" s="657"/>
      <c r="KTY5" s="657"/>
      <c r="KTZ5" s="657"/>
      <c r="KUA5" s="657"/>
      <c r="KUB5" s="657"/>
      <c r="KUC5" s="657"/>
      <c r="KUD5" s="657"/>
      <c r="KUE5" s="657"/>
      <c r="KUF5" s="657"/>
      <c r="KUG5" s="657"/>
      <c r="KUH5" s="657"/>
      <c r="KUI5" s="657"/>
      <c r="KUJ5" s="657"/>
      <c r="KUK5" s="657"/>
      <c r="KUL5" s="657"/>
      <c r="KUM5" s="657"/>
      <c r="KUN5" s="657"/>
      <c r="KUO5" s="657"/>
      <c r="KUP5" s="657"/>
      <c r="KUQ5" s="657"/>
      <c r="KUR5" s="657"/>
      <c r="KUS5" s="657"/>
      <c r="KUT5" s="657"/>
      <c r="KUU5" s="657"/>
      <c r="KUV5" s="657"/>
      <c r="KUW5" s="657"/>
      <c r="KUX5" s="657"/>
      <c r="KUY5" s="657"/>
      <c r="KUZ5" s="657"/>
      <c r="KVA5" s="657"/>
      <c r="KVB5" s="657"/>
      <c r="KVC5" s="657"/>
      <c r="KVD5" s="657"/>
      <c r="KVE5" s="657"/>
      <c r="KVF5" s="657"/>
      <c r="KVG5" s="657"/>
      <c r="KVH5" s="657"/>
      <c r="KVI5" s="657"/>
      <c r="KVJ5" s="657"/>
      <c r="KVK5" s="657"/>
      <c r="KVL5" s="657"/>
      <c r="KVM5" s="657"/>
      <c r="KVN5" s="657"/>
      <c r="KVO5" s="657"/>
      <c r="KVP5" s="657"/>
      <c r="KVQ5" s="657"/>
      <c r="KVR5" s="657"/>
      <c r="KVS5" s="657"/>
      <c r="KVT5" s="657"/>
      <c r="KVU5" s="657"/>
      <c r="KVV5" s="657"/>
      <c r="KVW5" s="657"/>
      <c r="KVX5" s="657"/>
      <c r="KVY5" s="657"/>
      <c r="KVZ5" s="657"/>
      <c r="KWA5" s="657"/>
      <c r="KWB5" s="657"/>
      <c r="KWC5" s="657"/>
      <c r="KWD5" s="657"/>
      <c r="KWE5" s="657"/>
      <c r="KWF5" s="657"/>
      <c r="KWG5" s="657"/>
      <c r="KWH5" s="657"/>
      <c r="KWI5" s="657"/>
      <c r="KWJ5" s="657"/>
      <c r="KWK5" s="657"/>
      <c r="KWL5" s="657"/>
      <c r="KWM5" s="657"/>
      <c r="KWN5" s="657"/>
      <c r="KWO5" s="657"/>
      <c r="KWP5" s="657"/>
      <c r="KWQ5" s="657"/>
      <c r="KWR5" s="657"/>
      <c r="KWS5" s="657"/>
      <c r="KWT5" s="657"/>
      <c r="KWU5" s="657"/>
      <c r="KWV5" s="657"/>
      <c r="KWW5" s="657"/>
      <c r="KWX5" s="657"/>
      <c r="KWY5" s="657"/>
      <c r="KWZ5" s="657"/>
      <c r="KXA5" s="657"/>
      <c r="KXB5" s="657"/>
      <c r="KXC5" s="657"/>
      <c r="KXD5" s="657"/>
      <c r="KXE5" s="657"/>
      <c r="KXF5" s="657"/>
      <c r="KXG5" s="657"/>
      <c r="KXH5" s="657"/>
      <c r="KXI5" s="657"/>
      <c r="KXJ5" s="657"/>
      <c r="KXK5" s="657"/>
      <c r="KXL5" s="657"/>
      <c r="KXM5" s="657"/>
      <c r="KXN5" s="657"/>
      <c r="KXO5" s="657"/>
      <c r="KXP5" s="657"/>
      <c r="KXQ5" s="657"/>
      <c r="KXR5" s="657"/>
      <c r="KXS5" s="657"/>
      <c r="KXT5" s="657"/>
      <c r="KXU5" s="657"/>
      <c r="KXV5" s="657"/>
      <c r="KXW5" s="657"/>
      <c r="KXX5" s="657"/>
      <c r="KXY5" s="657"/>
      <c r="KXZ5" s="657"/>
      <c r="KYA5" s="657"/>
      <c r="KYB5" s="657"/>
      <c r="KYC5" s="657"/>
      <c r="KYD5" s="657"/>
      <c r="KYE5" s="657"/>
      <c r="KYF5" s="657"/>
      <c r="KYG5" s="657"/>
      <c r="KYH5" s="657"/>
      <c r="KYI5" s="657"/>
      <c r="KYJ5" s="657"/>
      <c r="KYK5" s="657"/>
      <c r="KYL5" s="657"/>
      <c r="KYM5" s="657"/>
      <c r="KYN5" s="657"/>
      <c r="KYO5" s="657"/>
      <c r="KYP5" s="657"/>
      <c r="KYQ5" s="657"/>
      <c r="KYR5" s="657"/>
      <c r="KYS5" s="657"/>
      <c r="KYT5" s="657"/>
      <c r="KYU5" s="657"/>
      <c r="KYV5" s="657"/>
      <c r="KYW5" s="657"/>
      <c r="KYX5" s="657"/>
      <c r="KYY5" s="657"/>
      <c r="KYZ5" s="657"/>
      <c r="KZA5" s="657"/>
      <c r="KZB5" s="657"/>
      <c r="KZC5" s="657"/>
      <c r="KZD5" s="657"/>
      <c r="KZE5" s="657"/>
      <c r="KZF5" s="657"/>
      <c r="KZG5" s="657"/>
      <c r="KZH5" s="657"/>
      <c r="KZI5" s="657"/>
      <c r="KZJ5" s="657"/>
      <c r="KZK5" s="657"/>
      <c r="KZL5" s="657"/>
      <c r="KZM5" s="657"/>
      <c r="KZN5" s="657"/>
      <c r="KZO5" s="657"/>
      <c r="KZP5" s="657"/>
      <c r="KZQ5" s="657"/>
      <c r="KZR5" s="657"/>
      <c r="KZS5" s="657"/>
      <c r="KZT5" s="657"/>
      <c r="KZU5" s="657"/>
      <c r="KZV5" s="657"/>
      <c r="KZW5" s="657"/>
      <c r="KZX5" s="657"/>
      <c r="KZY5" s="657"/>
      <c r="KZZ5" s="657"/>
      <c r="LAA5" s="657"/>
      <c r="LAB5" s="657"/>
      <c r="LAC5" s="657"/>
      <c r="LAD5" s="657"/>
      <c r="LAE5" s="657"/>
      <c r="LAF5" s="657"/>
      <c r="LAG5" s="657"/>
      <c r="LAH5" s="657"/>
      <c r="LAI5" s="657"/>
      <c r="LAJ5" s="657"/>
      <c r="LAK5" s="657"/>
      <c r="LAL5" s="657"/>
      <c r="LAM5" s="657"/>
      <c r="LAN5" s="657"/>
      <c r="LAO5" s="657"/>
      <c r="LAP5" s="657"/>
      <c r="LAQ5" s="657"/>
      <c r="LAR5" s="657"/>
      <c r="LAS5" s="657"/>
      <c r="LAT5" s="657"/>
      <c r="LAU5" s="657"/>
      <c r="LAV5" s="657"/>
      <c r="LAW5" s="657"/>
      <c r="LAX5" s="657"/>
      <c r="LAY5" s="657"/>
      <c r="LAZ5" s="657"/>
      <c r="LBA5" s="657"/>
      <c r="LBB5" s="657"/>
      <c r="LBC5" s="657"/>
      <c r="LBD5" s="657"/>
      <c r="LBE5" s="657"/>
      <c r="LBF5" s="657"/>
      <c r="LBG5" s="657"/>
      <c r="LBH5" s="657"/>
      <c r="LBI5" s="657"/>
      <c r="LBJ5" s="657"/>
      <c r="LBK5" s="657"/>
      <c r="LBL5" s="657"/>
      <c r="LBM5" s="657"/>
      <c r="LBN5" s="657"/>
      <c r="LBO5" s="657"/>
      <c r="LBP5" s="657"/>
      <c r="LBQ5" s="657"/>
      <c r="LBR5" s="657"/>
      <c r="LBS5" s="657"/>
      <c r="LBT5" s="657"/>
      <c r="LBU5" s="657"/>
      <c r="LBV5" s="657"/>
      <c r="LBW5" s="657"/>
      <c r="LBX5" s="657"/>
      <c r="LBY5" s="657"/>
      <c r="LBZ5" s="657"/>
      <c r="LCA5" s="657"/>
      <c r="LCB5" s="657"/>
      <c r="LCC5" s="657"/>
      <c r="LCD5" s="657"/>
      <c r="LCE5" s="657"/>
      <c r="LCF5" s="657"/>
      <c r="LCG5" s="657"/>
      <c r="LCH5" s="657"/>
      <c r="LCI5" s="657"/>
      <c r="LCJ5" s="657"/>
      <c r="LCK5" s="657"/>
      <c r="LCL5" s="657"/>
      <c r="LCM5" s="657"/>
      <c r="LCN5" s="657"/>
      <c r="LCO5" s="657"/>
      <c r="LCP5" s="657"/>
      <c r="LCQ5" s="657"/>
      <c r="LCR5" s="657"/>
      <c r="LCS5" s="657"/>
      <c r="LCT5" s="657"/>
      <c r="LCU5" s="657"/>
      <c r="LCV5" s="657"/>
      <c r="LCW5" s="657"/>
      <c r="LCX5" s="657"/>
      <c r="LCY5" s="657"/>
      <c r="LCZ5" s="657"/>
      <c r="LDA5" s="657"/>
      <c r="LDB5" s="657"/>
      <c r="LDC5" s="657"/>
      <c r="LDD5" s="657"/>
      <c r="LDE5" s="657"/>
      <c r="LDF5" s="657"/>
      <c r="LDG5" s="657"/>
      <c r="LDH5" s="657"/>
      <c r="LDI5" s="657"/>
      <c r="LDJ5" s="657"/>
      <c r="LDK5" s="657"/>
      <c r="LDL5" s="657"/>
      <c r="LDM5" s="657"/>
      <c r="LDN5" s="657"/>
      <c r="LDO5" s="657"/>
      <c r="LDP5" s="657"/>
      <c r="LDQ5" s="657"/>
      <c r="LDR5" s="657"/>
      <c r="LDS5" s="657"/>
      <c r="LDT5" s="657"/>
      <c r="LDU5" s="657"/>
      <c r="LDV5" s="657"/>
      <c r="LDW5" s="657"/>
      <c r="LDX5" s="657"/>
      <c r="LDY5" s="657"/>
      <c r="LDZ5" s="657"/>
      <c r="LEA5" s="657"/>
      <c r="LEB5" s="657"/>
      <c r="LEC5" s="657"/>
      <c r="LED5" s="657"/>
      <c r="LEE5" s="657"/>
      <c r="LEF5" s="657"/>
      <c r="LEG5" s="657"/>
      <c r="LEH5" s="657"/>
      <c r="LEI5" s="657"/>
      <c r="LEJ5" s="657"/>
      <c r="LEK5" s="657"/>
      <c r="LEL5" s="657"/>
      <c r="LEM5" s="657"/>
      <c r="LEN5" s="657"/>
      <c r="LEO5" s="657"/>
      <c r="LEP5" s="657"/>
      <c r="LEQ5" s="657"/>
      <c r="LER5" s="657"/>
      <c r="LES5" s="657"/>
      <c r="LET5" s="657"/>
      <c r="LEU5" s="657"/>
      <c r="LEV5" s="657"/>
      <c r="LEW5" s="657"/>
      <c r="LEX5" s="657"/>
      <c r="LEY5" s="657"/>
      <c r="LEZ5" s="657"/>
      <c r="LFA5" s="657"/>
      <c r="LFB5" s="657"/>
      <c r="LFC5" s="657"/>
      <c r="LFD5" s="657"/>
      <c r="LFE5" s="657"/>
      <c r="LFF5" s="657"/>
      <c r="LFG5" s="657"/>
      <c r="LFH5" s="657"/>
      <c r="LFI5" s="657"/>
      <c r="LFJ5" s="657"/>
      <c r="LFK5" s="657"/>
      <c r="LFL5" s="657"/>
      <c r="LFM5" s="657"/>
      <c r="LFN5" s="657"/>
      <c r="LFO5" s="657"/>
      <c r="LFP5" s="657"/>
      <c r="LFQ5" s="657"/>
      <c r="LFR5" s="657"/>
      <c r="LFS5" s="657"/>
      <c r="LFT5" s="657"/>
      <c r="LFU5" s="657"/>
      <c r="LFV5" s="657"/>
      <c r="LFW5" s="657"/>
      <c r="LFX5" s="657"/>
      <c r="LFY5" s="657"/>
      <c r="LFZ5" s="657"/>
      <c r="LGA5" s="657"/>
      <c r="LGB5" s="657"/>
      <c r="LGC5" s="657"/>
      <c r="LGD5" s="657"/>
      <c r="LGE5" s="657"/>
      <c r="LGF5" s="657"/>
      <c r="LGG5" s="657"/>
      <c r="LGH5" s="657"/>
      <c r="LGI5" s="657"/>
      <c r="LGJ5" s="657"/>
      <c r="LGK5" s="657"/>
      <c r="LGL5" s="657"/>
      <c r="LGM5" s="657"/>
      <c r="LGN5" s="657"/>
      <c r="LGO5" s="657"/>
      <c r="LGP5" s="657"/>
      <c r="LGQ5" s="657"/>
      <c r="LGR5" s="657"/>
      <c r="LGS5" s="657"/>
      <c r="LGT5" s="657"/>
      <c r="LGU5" s="657"/>
      <c r="LGV5" s="657"/>
      <c r="LGW5" s="657"/>
      <c r="LGX5" s="657"/>
      <c r="LGY5" s="657"/>
      <c r="LGZ5" s="657"/>
      <c r="LHA5" s="657"/>
      <c r="LHB5" s="657"/>
      <c r="LHC5" s="657"/>
      <c r="LHD5" s="657"/>
      <c r="LHE5" s="657"/>
      <c r="LHF5" s="657"/>
      <c r="LHG5" s="657"/>
      <c r="LHH5" s="657"/>
      <c r="LHI5" s="657"/>
      <c r="LHJ5" s="657"/>
      <c r="LHK5" s="657"/>
      <c r="LHL5" s="657"/>
      <c r="LHM5" s="657"/>
      <c r="LHN5" s="657"/>
      <c r="LHO5" s="657"/>
      <c r="LHP5" s="657"/>
      <c r="LHQ5" s="657"/>
      <c r="LHR5" s="657"/>
      <c r="LHS5" s="657"/>
      <c r="LHT5" s="657"/>
      <c r="LHU5" s="657"/>
      <c r="LHV5" s="657"/>
      <c r="LHW5" s="657"/>
      <c r="LHX5" s="657"/>
      <c r="LHY5" s="657"/>
      <c r="LHZ5" s="657"/>
      <c r="LIA5" s="657"/>
      <c r="LIB5" s="657"/>
      <c r="LIC5" s="657"/>
      <c r="LID5" s="657"/>
      <c r="LIE5" s="657"/>
      <c r="LIF5" s="657"/>
      <c r="LIG5" s="657"/>
      <c r="LIH5" s="657"/>
      <c r="LII5" s="657"/>
      <c r="LIJ5" s="657"/>
      <c r="LIK5" s="657"/>
      <c r="LIL5" s="657"/>
      <c r="LIM5" s="657"/>
      <c r="LIN5" s="657"/>
      <c r="LIO5" s="657"/>
      <c r="LIP5" s="657"/>
      <c r="LIQ5" s="657"/>
      <c r="LIR5" s="657"/>
      <c r="LIS5" s="657"/>
      <c r="LIT5" s="657"/>
      <c r="LIU5" s="657"/>
      <c r="LIV5" s="657"/>
      <c r="LIW5" s="657"/>
      <c r="LIX5" s="657"/>
      <c r="LIY5" s="657"/>
      <c r="LIZ5" s="657"/>
      <c r="LJA5" s="657"/>
      <c r="LJB5" s="657"/>
      <c r="LJC5" s="657"/>
      <c r="LJD5" s="657"/>
      <c r="LJE5" s="657"/>
      <c r="LJF5" s="657"/>
      <c r="LJG5" s="657"/>
      <c r="LJH5" s="657"/>
      <c r="LJI5" s="657"/>
      <c r="LJJ5" s="657"/>
      <c r="LJK5" s="657"/>
      <c r="LJL5" s="657"/>
      <c r="LJM5" s="657"/>
      <c r="LJN5" s="657"/>
      <c r="LJO5" s="657"/>
      <c r="LJP5" s="657"/>
      <c r="LJQ5" s="657"/>
      <c r="LJR5" s="657"/>
      <c r="LJS5" s="657"/>
      <c r="LJT5" s="657"/>
      <c r="LJU5" s="657"/>
      <c r="LJV5" s="657"/>
      <c r="LJW5" s="657"/>
      <c r="LJX5" s="657"/>
      <c r="LJY5" s="657"/>
      <c r="LJZ5" s="657"/>
      <c r="LKA5" s="657"/>
      <c r="LKB5" s="657"/>
      <c r="LKC5" s="657"/>
      <c r="LKD5" s="657"/>
      <c r="LKE5" s="657"/>
      <c r="LKF5" s="657"/>
      <c r="LKG5" s="657"/>
      <c r="LKH5" s="657"/>
      <c r="LKI5" s="657"/>
      <c r="LKJ5" s="657"/>
      <c r="LKK5" s="657"/>
      <c r="LKL5" s="657"/>
      <c r="LKM5" s="657"/>
      <c r="LKN5" s="657"/>
      <c r="LKO5" s="657"/>
      <c r="LKP5" s="657"/>
      <c r="LKQ5" s="657"/>
      <c r="LKR5" s="657"/>
      <c r="LKS5" s="657"/>
      <c r="LKT5" s="657"/>
      <c r="LKU5" s="657"/>
      <c r="LKV5" s="657"/>
      <c r="LKW5" s="657"/>
      <c r="LKX5" s="657"/>
      <c r="LKY5" s="657"/>
      <c r="LKZ5" s="657"/>
      <c r="LLA5" s="657"/>
      <c r="LLB5" s="657"/>
      <c r="LLC5" s="657"/>
      <c r="LLD5" s="657"/>
      <c r="LLE5" s="657"/>
      <c r="LLF5" s="657"/>
      <c r="LLG5" s="657"/>
      <c r="LLH5" s="657"/>
      <c r="LLI5" s="657"/>
      <c r="LLJ5" s="657"/>
      <c r="LLK5" s="657"/>
      <c r="LLL5" s="657"/>
      <c r="LLM5" s="657"/>
      <c r="LLN5" s="657"/>
      <c r="LLO5" s="657"/>
      <c r="LLP5" s="657"/>
      <c r="LLQ5" s="657"/>
      <c r="LLR5" s="657"/>
      <c r="LLS5" s="657"/>
      <c r="LLT5" s="657"/>
      <c r="LLU5" s="657"/>
      <c r="LLV5" s="657"/>
      <c r="LLW5" s="657"/>
      <c r="LLX5" s="657"/>
      <c r="LLY5" s="657"/>
      <c r="LLZ5" s="657"/>
      <c r="LMA5" s="657"/>
      <c r="LMB5" s="657"/>
      <c r="LMC5" s="657"/>
      <c r="LMD5" s="657"/>
      <c r="LME5" s="657"/>
      <c r="LMF5" s="657"/>
      <c r="LMG5" s="657"/>
      <c r="LMH5" s="657"/>
      <c r="LMI5" s="657"/>
      <c r="LMJ5" s="657"/>
      <c r="LMK5" s="657"/>
      <c r="LML5" s="657"/>
      <c r="LMM5" s="657"/>
      <c r="LMN5" s="657"/>
      <c r="LMO5" s="657"/>
      <c r="LMP5" s="657"/>
      <c r="LMQ5" s="657"/>
      <c r="LMR5" s="657"/>
      <c r="LMS5" s="657"/>
      <c r="LMT5" s="657"/>
      <c r="LMU5" s="657"/>
      <c r="LMV5" s="657"/>
      <c r="LMW5" s="657"/>
      <c r="LMX5" s="657"/>
      <c r="LMY5" s="657"/>
      <c r="LMZ5" s="657"/>
      <c r="LNA5" s="657"/>
      <c r="LNB5" s="657"/>
      <c r="LNC5" s="657"/>
      <c r="LND5" s="657"/>
      <c r="LNE5" s="657"/>
      <c r="LNF5" s="657"/>
      <c r="LNG5" s="657"/>
      <c r="LNH5" s="657"/>
      <c r="LNI5" s="657"/>
      <c r="LNJ5" s="657"/>
      <c r="LNK5" s="657"/>
      <c r="LNL5" s="657"/>
      <c r="LNM5" s="657"/>
      <c r="LNN5" s="657"/>
      <c r="LNO5" s="657"/>
      <c r="LNP5" s="657"/>
      <c r="LNQ5" s="657"/>
      <c r="LNR5" s="657"/>
      <c r="LNS5" s="657"/>
      <c r="LNT5" s="657"/>
      <c r="LNU5" s="657"/>
      <c r="LNV5" s="657"/>
      <c r="LNW5" s="657"/>
      <c r="LNX5" s="657"/>
      <c r="LNY5" s="657"/>
      <c r="LNZ5" s="657"/>
      <c r="LOA5" s="657"/>
      <c r="LOB5" s="657"/>
      <c r="LOC5" s="657"/>
      <c r="LOD5" s="657"/>
      <c r="LOE5" s="657"/>
      <c r="LOF5" s="657"/>
      <c r="LOG5" s="657"/>
      <c r="LOH5" s="657"/>
      <c r="LOI5" s="657"/>
      <c r="LOJ5" s="657"/>
      <c r="LOK5" s="657"/>
      <c r="LOL5" s="657"/>
      <c r="LOM5" s="657"/>
      <c r="LON5" s="657"/>
      <c r="LOO5" s="657"/>
      <c r="LOP5" s="657"/>
      <c r="LOQ5" s="657"/>
      <c r="LOR5" s="657"/>
      <c r="LOS5" s="657"/>
      <c r="LOT5" s="657"/>
      <c r="LOU5" s="657"/>
      <c r="LOV5" s="657"/>
      <c r="LOW5" s="657"/>
      <c r="LOX5" s="657"/>
      <c r="LOY5" s="657"/>
      <c r="LOZ5" s="657"/>
      <c r="LPA5" s="657"/>
      <c r="LPB5" s="657"/>
      <c r="LPC5" s="657"/>
      <c r="LPD5" s="657"/>
      <c r="LPE5" s="657"/>
      <c r="LPF5" s="657"/>
      <c r="LPG5" s="657"/>
      <c r="LPH5" s="657"/>
      <c r="LPI5" s="657"/>
      <c r="LPJ5" s="657"/>
      <c r="LPK5" s="657"/>
      <c r="LPL5" s="657"/>
      <c r="LPM5" s="657"/>
      <c r="LPN5" s="657"/>
      <c r="LPO5" s="657"/>
      <c r="LPP5" s="657"/>
      <c r="LPQ5" s="657"/>
      <c r="LPR5" s="657"/>
      <c r="LPS5" s="657"/>
      <c r="LPT5" s="657"/>
      <c r="LPU5" s="657"/>
      <c r="LPV5" s="657"/>
      <c r="LPW5" s="657"/>
      <c r="LPX5" s="657"/>
      <c r="LPY5" s="657"/>
      <c r="LPZ5" s="657"/>
      <c r="LQA5" s="657"/>
      <c r="LQB5" s="657"/>
      <c r="LQC5" s="657"/>
      <c r="LQD5" s="657"/>
      <c r="LQE5" s="657"/>
      <c r="LQF5" s="657"/>
      <c r="LQG5" s="657"/>
      <c r="LQH5" s="657"/>
      <c r="LQI5" s="657"/>
      <c r="LQJ5" s="657"/>
      <c r="LQK5" s="657"/>
      <c r="LQL5" s="657"/>
      <c r="LQM5" s="657"/>
      <c r="LQN5" s="657"/>
      <c r="LQO5" s="657"/>
      <c r="LQP5" s="657"/>
      <c r="LQQ5" s="657"/>
      <c r="LQR5" s="657"/>
      <c r="LQS5" s="657"/>
      <c r="LQT5" s="657"/>
      <c r="LQU5" s="657"/>
      <c r="LQV5" s="657"/>
      <c r="LQW5" s="657"/>
      <c r="LQX5" s="657"/>
      <c r="LQY5" s="657"/>
      <c r="LQZ5" s="657"/>
      <c r="LRA5" s="657"/>
      <c r="LRB5" s="657"/>
      <c r="LRC5" s="657"/>
      <c r="LRD5" s="657"/>
      <c r="LRE5" s="657"/>
      <c r="LRF5" s="657"/>
      <c r="LRG5" s="657"/>
      <c r="LRH5" s="657"/>
      <c r="LRI5" s="657"/>
      <c r="LRJ5" s="657"/>
      <c r="LRK5" s="657"/>
      <c r="LRL5" s="657"/>
      <c r="LRM5" s="657"/>
      <c r="LRN5" s="657"/>
      <c r="LRO5" s="657"/>
      <c r="LRP5" s="657"/>
      <c r="LRQ5" s="657"/>
      <c r="LRR5" s="657"/>
      <c r="LRS5" s="657"/>
      <c r="LRT5" s="657"/>
      <c r="LRU5" s="657"/>
      <c r="LRV5" s="657"/>
      <c r="LRW5" s="657"/>
      <c r="LRX5" s="657"/>
      <c r="LRY5" s="657"/>
      <c r="LRZ5" s="657"/>
      <c r="LSA5" s="657"/>
      <c r="LSB5" s="657"/>
      <c r="LSC5" s="657"/>
      <c r="LSD5" s="657"/>
      <c r="LSE5" s="657"/>
      <c r="LSF5" s="657"/>
      <c r="LSG5" s="657"/>
      <c r="LSH5" s="657"/>
      <c r="LSI5" s="657"/>
      <c r="LSJ5" s="657"/>
      <c r="LSK5" s="657"/>
      <c r="LSL5" s="657"/>
      <c r="LSM5" s="657"/>
      <c r="LSN5" s="657"/>
      <c r="LSO5" s="657"/>
      <c r="LSP5" s="657"/>
      <c r="LSQ5" s="657"/>
      <c r="LSR5" s="657"/>
      <c r="LSS5" s="657"/>
      <c r="LST5" s="657"/>
      <c r="LSU5" s="657"/>
      <c r="LSV5" s="657"/>
      <c r="LSW5" s="657"/>
      <c r="LSX5" s="657"/>
      <c r="LSY5" s="657"/>
      <c r="LSZ5" s="657"/>
      <c r="LTA5" s="657"/>
      <c r="LTB5" s="657"/>
      <c r="LTC5" s="657"/>
      <c r="LTD5" s="657"/>
      <c r="LTE5" s="657"/>
      <c r="LTF5" s="657"/>
      <c r="LTG5" s="657"/>
      <c r="LTH5" s="657"/>
      <c r="LTI5" s="657"/>
      <c r="LTJ5" s="657"/>
      <c r="LTK5" s="657"/>
      <c r="LTL5" s="657"/>
      <c r="LTM5" s="657"/>
      <c r="LTN5" s="657"/>
      <c r="LTO5" s="657"/>
      <c r="LTP5" s="657"/>
      <c r="LTQ5" s="657"/>
      <c r="LTR5" s="657"/>
      <c r="LTS5" s="657"/>
      <c r="LTT5" s="657"/>
      <c r="LTU5" s="657"/>
      <c r="LTV5" s="657"/>
      <c r="LTW5" s="657"/>
      <c r="LTX5" s="657"/>
      <c r="LTY5" s="657"/>
      <c r="LTZ5" s="657"/>
      <c r="LUA5" s="657"/>
      <c r="LUB5" s="657"/>
      <c r="LUC5" s="657"/>
      <c r="LUD5" s="657"/>
      <c r="LUE5" s="657"/>
      <c r="LUF5" s="657"/>
      <c r="LUG5" s="657"/>
      <c r="LUH5" s="657"/>
      <c r="LUI5" s="657"/>
      <c r="LUJ5" s="657"/>
      <c r="LUK5" s="657"/>
      <c r="LUL5" s="657"/>
      <c r="LUM5" s="657"/>
      <c r="LUN5" s="657"/>
      <c r="LUO5" s="657"/>
      <c r="LUP5" s="657"/>
      <c r="LUQ5" s="657"/>
      <c r="LUR5" s="657"/>
      <c r="LUS5" s="657"/>
      <c r="LUT5" s="657"/>
      <c r="LUU5" s="657"/>
      <c r="LUV5" s="657"/>
      <c r="LUW5" s="657"/>
      <c r="LUX5" s="657"/>
      <c r="LUY5" s="657"/>
      <c r="LUZ5" s="657"/>
      <c r="LVA5" s="657"/>
      <c r="LVB5" s="657"/>
      <c r="LVC5" s="657"/>
      <c r="LVD5" s="657"/>
      <c r="LVE5" s="657"/>
      <c r="LVF5" s="657"/>
      <c r="LVG5" s="657"/>
      <c r="LVH5" s="657"/>
      <c r="LVI5" s="657"/>
      <c r="LVJ5" s="657"/>
      <c r="LVK5" s="657"/>
      <c r="LVL5" s="657"/>
      <c r="LVM5" s="657"/>
      <c r="LVN5" s="657"/>
      <c r="LVO5" s="657"/>
      <c r="LVP5" s="657"/>
      <c r="LVQ5" s="657"/>
      <c r="LVR5" s="657"/>
      <c r="LVS5" s="657"/>
      <c r="LVT5" s="657"/>
      <c r="LVU5" s="657"/>
      <c r="LVV5" s="657"/>
      <c r="LVW5" s="657"/>
      <c r="LVX5" s="657"/>
      <c r="LVY5" s="657"/>
      <c r="LVZ5" s="657"/>
      <c r="LWA5" s="657"/>
      <c r="LWB5" s="657"/>
      <c r="LWC5" s="657"/>
      <c r="LWD5" s="657"/>
      <c r="LWE5" s="657"/>
      <c r="LWF5" s="657"/>
      <c r="LWG5" s="657"/>
      <c r="LWH5" s="657"/>
      <c r="LWI5" s="657"/>
      <c r="LWJ5" s="657"/>
      <c r="LWK5" s="657"/>
      <c r="LWL5" s="657"/>
      <c r="LWM5" s="657"/>
      <c r="LWN5" s="657"/>
      <c r="LWO5" s="657"/>
      <c r="LWP5" s="657"/>
      <c r="LWQ5" s="657"/>
      <c r="LWR5" s="657"/>
      <c r="LWS5" s="657"/>
      <c r="LWT5" s="657"/>
      <c r="LWU5" s="657"/>
      <c r="LWV5" s="657"/>
      <c r="LWW5" s="657"/>
      <c r="LWX5" s="657"/>
      <c r="LWY5" s="657"/>
      <c r="LWZ5" s="657"/>
      <c r="LXA5" s="657"/>
      <c r="LXB5" s="657"/>
      <c r="LXC5" s="657"/>
      <c r="LXD5" s="657"/>
      <c r="LXE5" s="657"/>
      <c r="LXF5" s="657"/>
      <c r="LXG5" s="657"/>
      <c r="LXH5" s="657"/>
      <c r="LXI5" s="657"/>
      <c r="LXJ5" s="657"/>
      <c r="LXK5" s="657"/>
      <c r="LXL5" s="657"/>
      <c r="LXM5" s="657"/>
      <c r="LXN5" s="657"/>
      <c r="LXO5" s="657"/>
      <c r="LXP5" s="657"/>
      <c r="LXQ5" s="657"/>
      <c r="LXR5" s="657"/>
      <c r="LXS5" s="657"/>
      <c r="LXT5" s="657"/>
      <c r="LXU5" s="657"/>
      <c r="LXV5" s="657"/>
      <c r="LXW5" s="657"/>
      <c r="LXX5" s="657"/>
      <c r="LXY5" s="657"/>
      <c r="LXZ5" s="657"/>
      <c r="LYA5" s="657"/>
      <c r="LYB5" s="657"/>
      <c r="LYC5" s="657"/>
      <c r="LYD5" s="657"/>
      <c r="LYE5" s="657"/>
      <c r="LYF5" s="657"/>
      <c r="LYG5" s="657"/>
      <c r="LYH5" s="657"/>
      <c r="LYI5" s="657"/>
      <c r="LYJ5" s="657"/>
      <c r="LYK5" s="657"/>
      <c r="LYL5" s="657"/>
      <c r="LYM5" s="657"/>
      <c r="LYN5" s="657"/>
      <c r="LYO5" s="657"/>
      <c r="LYP5" s="657"/>
      <c r="LYQ5" s="657"/>
      <c r="LYR5" s="657"/>
      <c r="LYS5" s="657"/>
      <c r="LYT5" s="657"/>
      <c r="LYU5" s="657"/>
      <c r="LYV5" s="657"/>
      <c r="LYW5" s="657"/>
      <c r="LYX5" s="657"/>
      <c r="LYY5" s="657"/>
      <c r="LYZ5" s="657"/>
      <c r="LZA5" s="657"/>
      <c r="LZB5" s="657"/>
      <c r="LZC5" s="657"/>
      <c r="LZD5" s="657"/>
      <c r="LZE5" s="657"/>
      <c r="LZF5" s="657"/>
      <c r="LZG5" s="657"/>
      <c r="LZH5" s="657"/>
      <c r="LZI5" s="657"/>
      <c r="LZJ5" s="657"/>
      <c r="LZK5" s="657"/>
      <c r="LZL5" s="657"/>
      <c r="LZM5" s="657"/>
      <c r="LZN5" s="657"/>
      <c r="LZO5" s="657"/>
      <c r="LZP5" s="657"/>
      <c r="LZQ5" s="657"/>
      <c r="LZR5" s="657"/>
      <c r="LZS5" s="657"/>
      <c r="LZT5" s="657"/>
      <c r="LZU5" s="657"/>
      <c r="LZV5" s="657"/>
      <c r="LZW5" s="657"/>
      <c r="LZX5" s="657"/>
      <c r="LZY5" s="657"/>
      <c r="LZZ5" s="657"/>
      <c r="MAA5" s="657"/>
      <c r="MAB5" s="657"/>
      <c r="MAC5" s="657"/>
      <c r="MAD5" s="657"/>
      <c r="MAE5" s="657"/>
      <c r="MAF5" s="657"/>
      <c r="MAG5" s="657"/>
      <c r="MAH5" s="657"/>
      <c r="MAI5" s="657"/>
      <c r="MAJ5" s="657"/>
      <c r="MAK5" s="657"/>
      <c r="MAL5" s="657"/>
      <c r="MAM5" s="657"/>
      <c r="MAN5" s="657"/>
      <c r="MAO5" s="657"/>
      <c r="MAP5" s="657"/>
      <c r="MAQ5" s="657"/>
      <c r="MAR5" s="657"/>
      <c r="MAS5" s="657"/>
      <c r="MAT5" s="657"/>
      <c r="MAU5" s="657"/>
      <c r="MAV5" s="657"/>
      <c r="MAW5" s="657"/>
      <c r="MAX5" s="657"/>
      <c r="MAY5" s="657"/>
      <c r="MAZ5" s="657"/>
      <c r="MBA5" s="657"/>
      <c r="MBB5" s="657"/>
      <c r="MBC5" s="657"/>
      <c r="MBD5" s="657"/>
      <c r="MBE5" s="657"/>
      <c r="MBF5" s="657"/>
      <c r="MBG5" s="657"/>
      <c r="MBH5" s="657"/>
      <c r="MBI5" s="657"/>
      <c r="MBJ5" s="657"/>
      <c r="MBK5" s="657"/>
      <c r="MBL5" s="657"/>
      <c r="MBM5" s="657"/>
      <c r="MBN5" s="657"/>
      <c r="MBO5" s="657"/>
      <c r="MBP5" s="657"/>
      <c r="MBQ5" s="657"/>
      <c r="MBR5" s="657"/>
      <c r="MBS5" s="657"/>
      <c r="MBT5" s="657"/>
      <c r="MBU5" s="657"/>
      <c r="MBV5" s="657"/>
      <c r="MBW5" s="657"/>
      <c r="MBX5" s="657"/>
      <c r="MBY5" s="657"/>
      <c r="MBZ5" s="657"/>
      <c r="MCA5" s="657"/>
      <c r="MCB5" s="657"/>
      <c r="MCC5" s="657"/>
      <c r="MCD5" s="657"/>
      <c r="MCE5" s="657"/>
      <c r="MCF5" s="657"/>
      <c r="MCG5" s="657"/>
      <c r="MCH5" s="657"/>
      <c r="MCI5" s="657"/>
      <c r="MCJ5" s="657"/>
      <c r="MCK5" s="657"/>
      <c r="MCL5" s="657"/>
      <c r="MCM5" s="657"/>
      <c r="MCN5" s="657"/>
      <c r="MCO5" s="657"/>
      <c r="MCP5" s="657"/>
      <c r="MCQ5" s="657"/>
      <c r="MCR5" s="657"/>
      <c r="MCS5" s="657"/>
      <c r="MCT5" s="657"/>
      <c r="MCU5" s="657"/>
      <c r="MCV5" s="657"/>
      <c r="MCW5" s="657"/>
      <c r="MCX5" s="657"/>
      <c r="MCY5" s="657"/>
      <c r="MCZ5" s="657"/>
      <c r="MDA5" s="657"/>
      <c r="MDB5" s="657"/>
      <c r="MDC5" s="657"/>
      <c r="MDD5" s="657"/>
      <c r="MDE5" s="657"/>
      <c r="MDF5" s="657"/>
      <c r="MDG5" s="657"/>
      <c r="MDH5" s="657"/>
      <c r="MDI5" s="657"/>
      <c r="MDJ5" s="657"/>
      <c r="MDK5" s="657"/>
      <c r="MDL5" s="657"/>
      <c r="MDM5" s="657"/>
      <c r="MDN5" s="657"/>
      <c r="MDO5" s="657"/>
      <c r="MDP5" s="657"/>
      <c r="MDQ5" s="657"/>
      <c r="MDR5" s="657"/>
      <c r="MDS5" s="657"/>
      <c r="MDT5" s="657"/>
      <c r="MDU5" s="657"/>
      <c r="MDV5" s="657"/>
      <c r="MDW5" s="657"/>
      <c r="MDX5" s="657"/>
      <c r="MDY5" s="657"/>
      <c r="MDZ5" s="657"/>
      <c r="MEA5" s="657"/>
      <c r="MEB5" s="657"/>
      <c r="MEC5" s="657"/>
      <c r="MED5" s="657"/>
      <c r="MEE5" s="657"/>
      <c r="MEF5" s="657"/>
      <c r="MEG5" s="657"/>
      <c r="MEH5" s="657"/>
      <c r="MEI5" s="657"/>
      <c r="MEJ5" s="657"/>
      <c r="MEK5" s="657"/>
      <c r="MEL5" s="657"/>
      <c r="MEM5" s="657"/>
      <c r="MEN5" s="657"/>
      <c r="MEO5" s="657"/>
      <c r="MEP5" s="657"/>
      <c r="MEQ5" s="657"/>
      <c r="MER5" s="657"/>
      <c r="MES5" s="657"/>
      <c r="MET5" s="657"/>
      <c r="MEU5" s="657"/>
      <c r="MEV5" s="657"/>
      <c r="MEW5" s="657"/>
      <c r="MEX5" s="657"/>
      <c r="MEY5" s="657"/>
      <c r="MEZ5" s="657"/>
      <c r="MFA5" s="657"/>
      <c r="MFB5" s="657"/>
      <c r="MFC5" s="657"/>
      <c r="MFD5" s="657"/>
      <c r="MFE5" s="657"/>
      <c r="MFF5" s="657"/>
      <c r="MFG5" s="657"/>
      <c r="MFH5" s="657"/>
      <c r="MFI5" s="657"/>
      <c r="MFJ5" s="657"/>
      <c r="MFK5" s="657"/>
      <c r="MFL5" s="657"/>
      <c r="MFM5" s="657"/>
      <c r="MFN5" s="657"/>
      <c r="MFO5" s="657"/>
      <c r="MFP5" s="657"/>
      <c r="MFQ5" s="657"/>
      <c r="MFR5" s="657"/>
      <c r="MFS5" s="657"/>
      <c r="MFT5" s="657"/>
      <c r="MFU5" s="657"/>
      <c r="MFV5" s="657"/>
      <c r="MFW5" s="657"/>
      <c r="MFX5" s="657"/>
      <c r="MFY5" s="657"/>
      <c r="MFZ5" s="657"/>
      <c r="MGA5" s="657"/>
      <c r="MGB5" s="657"/>
      <c r="MGC5" s="657"/>
      <c r="MGD5" s="657"/>
      <c r="MGE5" s="657"/>
      <c r="MGF5" s="657"/>
      <c r="MGG5" s="657"/>
      <c r="MGH5" s="657"/>
      <c r="MGI5" s="657"/>
      <c r="MGJ5" s="657"/>
      <c r="MGK5" s="657"/>
      <c r="MGL5" s="657"/>
      <c r="MGM5" s="657"/>
      <c r="MGN5" s="657"/>
      <c r="MGO5" s="657"/>
      <c r="MGP5" s="657"/>
      <c r="MGQ5" s="657"/>
      <c r="MGR5" s="657"/>
      <c r="MGS5" s="657"/>
      <c r="MGT5" s="657"/>
      <c r="MGU5" s="657"/>
      <c r="MGV5" s="657"/>
      <c r="MGW5" s="657"/>
      <c r="MGX5" s="657"/>
      <c r="MGY5" s="657"/>
      <c r="MGZ5" s="657"/>
      <c r="MHA5" s="657"/>
      <c r="MHB5" s="657"/>
      <c r="MHC5" s="657"/>
      <c r="MHD5" s="657"/>
      <c r="MHE5" s="657"/>
      <c r="MHF5" s="657"/>
      <c r="MHG5" s="657"/>
      <c r="MHH5" s="657"/>
      <c r="MHI5" s="657"/>
      <c r="MHJ5" s="657"/>
      <c r="MHK5" s="657"/>
      <c r="MHL5" s="657"/>
      <c r="MHM5" s="657"/>
      <c r="MHN5" s="657"/>
      <c r="MHO5" s="657"/>
      <c r="MHP5" s="657"/>
      <c r="MHQ5" s="657"/>
      <c r="MHR5" s="657"/>
      <c r="MHS5" s="657"/>
      <c r="MHT5" s="657"/>
      <c r="MHU5" s="657"/>
      <c r="MHV5" s="657"/>
      <c r="MHW5" s="657"/>
      <c r="MHX5" s="657"/>
      <c r="MHY5" s="657"/>
      <c r="MHZ5" s="657"/>
      <c r="MIA5" s="657"/>
      <c r="MIB5" s="657"/>
      <c r="MIC5" s="657"/>
      <c r="MID5" s="657"/>
      <c r="MIE5" s="657"/>
      <c r="MIF5" s="657"/>
      <c r="MIG5" s="657"/>
      <c r="MIH5" s="657"/>
      <c r="MII5" s="657"/>
      <c r="MIJ5" s="657"/>
      <c r="MIK5" s="657"/>
      <c r="MIL5" s="657"/>
      <c r="MIM5" s="657"/>
      <c r="MIN5" s="657"/>
      <c r="MIO5" s="657"/>
      <c r="MIP5" s="657"/>
      <c r="MIQ5" s="657"/>
      <c r="MIR5" s="657"/>
      <c r="MIS5" s="657"/>
      <c r="MIT5" s="657"/>
      <c r="MIU5" s="657"/>
      <c r="MIV5" s="657"/>
      <c r="MIW5" s="657"/>
      <c r="MIX5" s="657"/>
      <c r="MIY5" s="657"/>
      <c r="MIZ5" s="657"/>
      <c r="MJA5" s="657"/>
      <c r="MJB5" s="657"/>
      <c r="MJC5" s="657"/>
      <c r="MJD5" s="657"/>
      <c r="MJE5" s="657"/>
      <c r="MJF5" s="657"/>
      <c r="MJG5" s="657"/>
      <c r="MJH5" s="657"/>
      <c r="MJI5" s="657"/>
      <c r="MJJ5" s="657"/>
      <c r="MJK5" s="657"/>
      <c r="MJL5" s="657"/>
      <c r="MJM5" s="657"/>
      <c r="MJN5" s="657"/>
      <c r="MJO5" s="657"/>
      <c r="MJP5" s="657"/>
      <c r="MJQ5" s="657"/>
      <c r="MJR5" s="657"/>
      <c r="MJS5" s="657"/>
      <c r="MJT5" s="657"/>
      <c r="MJU5" s="657"/>
      <c r="MJV5" s="657"/>
      <c r="MJW5" s="657"/>
      <c r="MJX5" s="657"/>
      <c r="MJY5" s="657"/>
      <c r="MJZ5" s="657"/>
      <c r="MKA5" s="657"/>
      <c r="MKB5" s="657"/>
      <c r="MKC5" s="657"/>
      <c r="MKD5" s="657"/>
      <c r="MKE5" s="657"/>
      <c r="MKF5" s="657"/>
      <c r="MKG5" s="657"/>
      <c r="MKH5" s="657"/>
      <c r="MKI5" s="657"/>
      <c r="MKJ5" s="657"/>
      <c r="MKK5" s="657"/>
      <c r="MKL5" s="657"/>
      <c r="MKM5" s="657"/>
      <c r="MKN5" s="657"/>
      <c r="MKO5" s="657"/>
      <c r="MKP5" s="657"/>
      <c r="MKQ5" s="657"/>
      <c r="MKR5" s="657"/>
      <c r="MKS5" s="657"/>
      <c r="MKT5" s="657"/>
      <c r="MKU5" s="657"/>
      <c r="MKV5" s="657"/>
      <c r="MKW5" s="657"/>
      <c r="MKX5" s="657"/>
      <c r="MKY5" s="657"/>
      <c r="MKZ5" s="657"/>
      <c r="MLA5" s="657"/>
      <c r="MLB5" s="657"/>
      <c r="MLC5" s="657"/>
      <c r="MLD5" s="657"/>
      <c r="MLE5" s="657"/>
      <c r="MLF5" s="657"/>
      <c r="MLG5" s="657"/>
      <c r="MLH5" s="657"/>
      <c r="MLI5" s="657"/>
      <c r="MLJ5" s="657"/>
      <c r="MLK5" s="657"/>
      <c r="MLL5" s="657"/>
      <c r="MLM5" s="657"/>
      <c r="MLN5" s="657"/>
      <c r="MLO5" s="657"/>
      <c r="MLP5" s="657"/>
      <c r="MLQ5" s="657"/>
      <c r="MLR5" s="657"/>
      <c r="MLS5" s="657"/>
      <c r="MLT5" s="657"/>
      <c r="MLU5" s="657"/>
      <c r="MLV5" s="657"/>
      <c r="MLW5" s="657"/>
      <c r="MLX5" s="657"/>
      <c r="MLY5" s="657"/>
      <c r="MLZ5" s="657"/>
      <c r="MMA5" s="657"/>
      <c r="MMB5" s="657"/>
      <c r="MMC5" s="657"/>
      <c r="MMD5" s="657"/>
      <c r="MME5" s="657"/>
      <c r="MMF5" s="657"/>
      <c r="MMG5" s="657"/>
      <c r="MMH5" s="657"/>
      <c r="MMI5" s="657"/>
      <c r="MMJ5" s="657"/>
      <c r="MMK5" s="657"/>
      <c r="MML5" s="657"/>
      <c r="MMM5" s="657"/>
      <c r="MMN5" s="657"/>
      <c r="MMO5" s="657"/>
      <c r="MMP5" s="657"/>
      <c r="MMQ5" s="657"/>
      <c r="MMR5" s="657"/>
      <c r="MMS5" s="657"/>
      <c r="MMT5" s="657"/>
      <c r="MMU5" s="657"/>
      <c r="MMV5" s="657"/>
      <c r="MMW5" s="657"/>
      <c r="MMX5" s="657"/>
      <c r="MMY5" s="657"/>
      <c r="MMZ5" s="657"/>
      <c r="MNA5" s="657"/>
      <c r="MNB5" s="657"/>
      <c r="MNC5" s="657"/>
      <c r="MND5" s="657"/>
      <c r="MNE5" s="657"/>
      <c r="MNF5" s="657"/>
      <c r="MNG5" s="657"/>
      <c r="MNH5" s="657"/>
      <c r="MNI5" s="657"/>
      <c r="MNJ5" s="657"/>
      <c r="MNK5" s="657"/>
      <c r="MNL5" s="657"/>
      <c r="MNM5" s="657"/>
      <c r="MNN5" s="657"/>
      <c r="MNO5" s="657"/>
      <c r="MNP5" s="657"/>
      <c r="MNQ5" s="657"/>
      <c r="MNR5" s="657"/>
      <c r="MNS5" s="657"/>
      <c r="MNT5" s="657"/>
      <c r="MNU5" s="657"/>
      <c r="MNV5" s="657"/>
      <c r="MNW5" s="657"/>
      <c r="MNX5" s="657"/>
      <c r="MNY5" s="657"/>
      <c r="MNZ5" s="657"/>
      <c r="MOA5" s="657"/>
      <c r="MOB5" s="657"/>
      <c r="MOC5" s="657"/>
      <c r="MOD5" s="657"/>
      <c r="MOE5" s="657"/>
      <c r="MOF5" s="657"/>
      <c r="MOG5" s="657"/>
      <c r="MOH5" s="657"/>
      <c r="MOI5" s="657"/>
      <c r="MOJ5" s="657"/>
      <c r="MOK5" s="657"/>
      <c r="MOL5" s="657"/>
      <c r="MOM5" s="657"/>
      <c r="MON5" s="657"/>
      <c r="MOO5" s="657"/>
      <c r="MOP5" s="657"/>
      <c r="MOQ5" s="657"/>
      <c r="MOR5" s="657"/>
      <c r="MOS5" s="657"/>
      <c r="MOT5" s="657"/>
      <c r="MOU5" s="657"/>
      <c r="MOV5" s="657"/>
      <c r="MOW5" s="657"/>
      <c r="MOX5" s="657"/>
      <c r="MOY5" s="657"/>
      <c r="MOZ5" s="657"/>
      <c r="MPA5" s="657"/>
      <c r="MPB5" s="657"/>
      <c r="MPC5" s="657"/>
      <c r="MPD5" s="657"/>
      <c r="MPE5" s="657"/>
      <c r="MPF5" s="657"/>
      <c r="MPG5" s="657"/>
      <c r="MPH5" s="657"/>
      <c r="MPI5" s="657"/>
      <c r="MPJ5" s="657"/>
      <c r="MPK5" s="657"/>
      <c r="MPL5" s="657"/>
      <c r="MPM5" s="657"/>
      <c r="MPN5" s="657"/>
      <c r="MPO5" s="657"/>
      <c r="MPP5" s="657"/>
      <c r="MPQ5" s="657"/>
      <c r="MPR5" s="657"/>
      <c r="MPS5" s="657"/>
      <c r="MPT5" s="657"/>
      <c r="MPU5" s="657"/>
      <c r="MPV5" s="657"/>
      <c r="MPW5" s="657"/>
      <c r="MPX5" s="657"/>
      <c r="MPY5" s="657"/>
      <c r="MPZ5" s="657"/>
      <c r="MQA5" s="657"/>
      <c r="MQB5" s="657"/>
      <c r="MQC5" s="657"/>
      <c r="MQD5" s="657"/>
      <c r="MQE5" s="657"/>
      <c r="MQF5" s="657"/>
      <c r="MQG5" s="657"/>
      <c r="MQH5" s="657"/>
      <c r="MQI5" s="657"/>
      <c r="MQJ5" s="657"/>
      <c r="MQK5" s="657"/>
      <c r="MQL5" s="657"/>
      <c r="MQM5" s="657"/>
      <c r="MQN5" s="657"/>
      <c r="MQO5" s="657"/>
      <c r="MQP5" s="657"/>
      <c r="MQQ5" s="657"/>
      <c r="MQR5" s="657"/>
      <c r="MQS5" s="657"/>
      <c r="MQT5" s="657"/>
      <c r="MQU5" s="657"/>
      <c r="MQV5" s="657"/>
      <c r="MQW5" s="657"/>
      <c r="MQX5" s="657"/>
      <c r="MQY5" s="657"/>
      <c r="MQZ5" s="657"/>
      <c r="MRA5" s="657"/>
      <c r="MRB5" s="657"/>
      <c r="MRC5" s="657"/>
      <c r="MRD5" s="657"/>
      <c r="MRE5" s="657"/>
      <c r="MRF5" s="657"/>
      <c r="MRG5" s="657"/>
      <c r="MRH5" s="657"/>
      <c r="MRI5" s="657"/>
      <c r="MRJ5" s="657"/>
      <c r="MRK5" s="657"/>
      <c r="MRL5" s="657"/>
      <c r="MRM5" s="657"/>
      <c r="MRN5" s="657"/>
      <c r="MRO5" s="657"/>
      <c r="MRP5" s="657"/>
      <c r="MRQ5" s="657"/>
      <c r="MRR5" s="657"/>
      <c r="MRS5" s="657"/>
      <c r="MRT5" s="657"/>
      <c r="MRU5" s="657"/>
      <c r="MRV5" s="657"/>
      <c r="MRW5" s="657"/>
      <c r="MRX5" s="657"/>
      <c r="MRY5" s="657"/>
      <c r="MRZ5" s="657"/>
      <c r="MSA5" s="657"/>
      <c r="MSB5" s="657"/>
      <c r="MSC5" s="657"/>
      <c r="MSD5" s="657"/>
      <c r="MSE5" s="657"/>
      <c r="MSF5" s="657"/>
      <c r="MSG5" s="657"/>
      <c r="MSH5" s="657"/>
      <c r="MSI5" s="657"/>
      <c r="MSJ5" s="657"/>
      <c r="MSK5" s="657"/>
      <c r="MSL5" s="657"/>
      <c r="MSM5" s="657"/>
      <c r="MSN5" s="657"/>
      <c r="MSO5" s="657"/>
      <c r="MSP5" s="657"/>
      <c r="MSQ5" s="657"/>
      <c r="MSR5" s="657"/>
      <c r="MSS5" s="657"/>
      <c r="MST5" s="657"/>
      <c r="MSU5" s="657"/>
      <c r="MSV5" s="657"/>
      <c r="MSW5" s="657"/>
      <c r="MSX5" s="657"/>
      <c r="MSY5" s="657"/>
      <c r="MSZ5" s="657"/>
      <c r="MTA5" s="657"/>
      <c r="MTB5" s="657"/>
      <c r="MTC5" s="657"/>
      <c r="MTD5" s="657"/>
      <c r="MTE5" s="657"/>
      <c r="MTF5" s="657"/>
      <c r="MTG5" s="657"/>
      <c r="MTH5" s="657"/>
      <c r="MTI5" s="657"/>
      <c r="MTJ5" s="657"/>
      <c r="MTK5" s="657"/>
      <c r="MTL5" s="657"/>
      <c r="MTM5" s="657"/>
      <c r="MTN5" s="657"/>
      <c r="MTO5" s="657"/>
      <c r="MTP5" s="657"/>
      <c r="MTQ5" s="657"/>
      <c r="MTR5" s="657"/>
      <c r="MTS5" s="657"/>
      <c r="MTT5" s="657"/>
      <c r="MTU5" s="657"/>
      <c r="MTV5" s="657"/>
      <c r="MTW5" s="657"/>
      <c r="MTX5" s="657"/>
      <c r="MTY5" s="657"/>
      <c r="MTZ5" s="657"/>
      <c r="MUA5" s="657"/>
      <c r="MUB5" s="657"/>
      <c r="MUC5" s="657"/>
      <c r="MUD5" s="657"/>
      <c r="MUE5" s="657"/>
      <c r="MUF5" s="657"/>
      <c r="MUG5" s="657"/>
      <c r="MUH5" s="657"/>
      <c r="MUI5" s="657"/>
      <c r="MUJ5" s="657"/>
      <c r="MUK5" s="657"/>
      <c r="MUL5" s="657"/>
      <c r="MUM5" s="657"/>
      <c r="MUN5" s="657"/>
      <c r="MUO5" s="657"/>
      <c r="MUP5" s="657"/>
      <c r="MUQ5" s="657"/>
      <c r="MUR5" s="657"/>
      <c r="MUS5" s="657"/>
      <c r="MUT5" s="657"/>
      <c r="MUU5" s="657"/>
      <c r="MUV5" s="657"/>
      <c r="MUW5" s="657"/>
      <c r="MUX5" s="657"/>
      <c r="MUY5" s="657"/>
      <c r="MUZ5" s="657"/>
      <c r="MVA5" s="657"/>
      <c r="MVB5" s="657"/>
      <c r="MVC5" s="657"/>
      <c r="MVD5" s="657"/>
      <c r="MVE5" s="657"/>
      <c r="MVF5" s="657"/>
      <c r="MVG5" s="657"/>
      <c r="MVH5" s="657"/>
      <c r="MVI5" s="657"/>
      <c r="MVJ5" s="657"/>
      <c r="MVK5" s="657"/>
      <c r="MVL5" s="657"/>
      <c r="MVM5" s="657"/>
      <c r="MVN5" s="657"/>
      <c r="MVO5" s="657"/>
      <c r="MVP5" s="657"/>
      <c r="MVQ5" s="657"/>
      <c r="MVR5" s="657"/>
      <c r="MVS5" s="657"/>
      <c r="MVT5" s="657"/>
      <c r="MVU5" s="657"/>
      <c r="MVV5" s="657"/>
      <c r="MVW5" s="657"/>
      <c r="MVX5" s="657"/>
      <c r="MVY5" s="657"/>
      <c r="MVZ5" s="657"/>
      <c r="MWA5" s="657"/>
      <c r="MWB5" s="657"/>
      <c r="MWC5" s="657"/>
      <c r="MWD5" s="657"/>
      <c r="MWE5" s="657"/>
      <c r="MWF5" s="657"/>
      <c r="MWG5" s="657"/>
      <c r="MWH5" s="657"/>
      <c r="MWI5" s="657"/>
      <c r="MWJ5" s="657"/>
      <c r="MWK5" s="657"/>
      <c r="MWL5" s="657"/>
      <c r="MWM5" s="657"/>
      <c r="MWN5" s="657"/>
      <c r="MWO5" s="657"/>
      <c r="MWP5" s="657"/>
      <c r="MWQ5" s="657"/>
      <c r="MWR5" s="657"/>
      <c r="MWS5" s="657"/>
      <c r="MWT5" s="657"/>
      <c r="MWU5" s="657"/>
      <c r="MWV5" s="657"/>
      <c r="MWW5" s="657"/>
      <c r="MWX5" s="657"/>
      <c r="MWY5" s="657"/>
      <c r="MWZ5" s="657"/>
      <c r="MXA5" s="657"/>
      <c r="MXB5" s="657"/>
      <c r="MXC5" s="657"/>
      <c r="MXD5" s="657"/>
      <c r="MXE5" s="657"/>
      <c r="MXF5" s="657"/>
      <c r="MXG5" s="657"/>
      <c r="MXH5" s="657"/>
      <c r="MXI5" s="657"/>
      <c r="MXJ5" s="657"/>
      <c r="MXK5" s="657"/>
      <c r="MXL5" s="657"/>
      <c r="MXM5" s="657"/>
      <c r="MXN5" s="657"/>
      <c r="MXO5" s="657"/>
      <c r="MXP5" s="657"/>
      <c r="MXQ5" s="657"/>
      <c r="MXR5" s="657"/>
      <c r="MXS5" s="657"/>
      <c r="MXT5" s="657"/>
      <c r="MXU5" s="657"/>
      <c r="MXV5" s="657"/>
      <c r="MXW5" s="657"/>
      <c r="MXX5" s="657"/>
      <c r="MXY5" s="657"/>
      <c r="MXZ5" s="657"/>
      <c r="MYA5" s="657"/>
      <c r="MYB5" s="657"/>
      <c r="MYC5" s="657"/>
      <c r="MYD5" s="657"/>
      <c r="MYE5" s="657"/>
      <c r="MYF5" s="657"/>
      <c r="MYG5" s="657"/>
      <c r="MYH5" s="657"/>
      <c r="MYI5" s="657"/>
      <c r="MYJ5" s="657"/>
      <c r="MYK5" s="657"/>
      <c r="MYL5" s="657"/>
      <c r="MYM5" s="657"/>
      <c r="MYN5" s="657"/>
      <c r="MYO5" s="657"/>
      <c r="MYP5" s="657"/>
      <c r="MYQ5" s="657"/>
      <c r="MYR5" s="657"/>
      <c r="MYS5" s="657"/>
      <c r="MYT5" s="657"/>
      <c r="MYU5" s="657"/>
      <c r="MYV5" s="657"/>
      <c r="MYW5" s="657"/>
      <c r="MYX5" s="657"/>
      <c r="MYY5" s="657"/>
      <c r="MYZ5" s="657"/>
      <c r="MZA5" s="657"/>
      <c r="MZB5" s="657"/>
      <c r="MZC5" s="657"/>
      <c r="MZD5" s="657"/>
      <c r="MZE5" s="657"/>
      <c r="MZF5" s="657"/>
      <c r="MZG5" s="657"/>
      <c r="MZH5" s="657"/>
      <c r="MZI5" s="657"/>
      <c r="MZJ5" s="657"/>
      <c r="MZK5" s="657"/>
      <c r="MZL5" s="657"/>
      <c r="MZM5" s="657"/>
      <c r="MZN5" s="657"/>
      <c r="MZO5" s="657"/>
      <c r="MZP5" s="657"/>
      <c r="MZQ5" s="657"/>
      <c r="MZR5" s="657"/>
      <c r="MZS5" s="657"/>
      <c r="MZT5" s="657"/>
      <c r="MZU5" s="657"/>
      <c r="MZV5" s="657"/>
      <c r="MZW5" s="657"/>
      <c r="MZX5" s="657"/>
      <c r="MZY5" s="657"/>
      <c r="MZZ5" s="657"/>
      <c r="NAA5" s="657"/>
      <c r="NAB5" s="657"/>
      <c r="NAC5" s="657"/>
      <c r="NAD5" s="657"/>
      <c r="NAE5" s="657"/>
      <c r="NAF5" s="657"/>
      <c r="NAG5" s="657"/>
      <c r="NAH5" s="657"/>
      <c r="NAI5" s="657"/>
      <c r="NAJ5" s="657"/>
      <c r="NAK5" s="657"/>
      <c r="NAL5" s="657"/>
      <c r="NAM5" s="657"/>
      <c r="NAN5" s="657"/>
      <c r="NAO5" s="657"/>
      <c r="NAP5" s="657"/>
      <c r="NAQ5" s="657"/>
      <c r="NAR5" s="657"/>
      <c r="NAS5" s="657"/>
      <c r="NAT5" s="657"/>
      <c r="NAU5" s="657"/>
      <c r="NAV5" s="657"/>
      <c r="NAW5" s="657"/>
      <c r="NAX5" s="657"/>
      <c r="NAY5" s="657"/>
      <c r="NAZ5" s="657"/>
      <c r="NBA5" s="657"/>
      <c r="NBB5" s="657"/>
      <c r="NBC5" s="657"/>
      <c r="NBD5" s="657"/>
      <c r="NBE5" s="657"/>
      <c r="NBF5" s="657"/>
      <c r="NBG5" s="657"/>
      <c r="NBH5" s="657"/>
      <c r="NBI5" s="657"/>
      <c r="NBJ5" s="657"/>
      <c r="NBK5" s="657"/>
      <c r="NBL5" s="657"/>
      <c r="NBM5" s="657"/>
      <c r="NBN5" s="657"/>
      <c r="NBO5" s="657"/>
      <c r="NBP5" s="657"/>
      <c r="NBQ5" s="657"/>
      <c r="NBR5" s="657"/>
      <c r="NBS5" s="657"/>
      <c r="NBT5" s="657"/>
      <c r="NBU5" s="657"/>
      <c r="NBV5" s="657"/>
      <c r="NBW5" s="657"/>
      <c r="NBX5" s="657"/>
      <c r="NBY5" s="657"/>
      <c r="NBZ5" s="657"/>
      <c r="NCA5" s="657"/>
      <c r="NCB5" s="657"/>
      <c r="NCC5" s="657"/>
      <c r="NCD5" s="657"/>
      <c r="NCE5" s="657"/>
      <c r="NCF5" s="657"/>
      <c r="NCG5" s="657"/>
      <c r="NCH5" s="657"/>
      <c r="NCI5" s="657"/>
      <c r="NCJ5" s="657"/>
      <c r="NCK5" s="657"/>
      <c r="NCL5" s="657"/>
      <c r="NCM5" s="657"/>
      <c r="NCN5" s="657"/>
      <c r="NCO5" s="657"/>
      <c r="NCP5" s="657"/>
      <c r="NCQ5" s="657"/>
      <c r="NCR5" s="657"/>
      <c r="NCS5" s="657"/>
      <c r="NCT5" s="657"/>
      <c r="NCU5" s="657"/>
      <c r="NCV5" s="657"/>
      <c r="NCW5" s="657"/>
      <c r="NCX5" s="657"/>
      <c r="NCY5" s="657"/>
      <c r="NCZ5" s="657"/>
      <c r="NDA5" s="657"/>
      <c r="NDB5" s="657"/>
      <c r="NDC5" s="657"/>
      <c r="NDD5" s="657"/>
      <c r="NDE5" s="657"/>
      <c r="NDF5" s="657"/>
      <c r="NDG5" s="657"/>
      <c r="NDH5" s="657"/>
      <c r="NDI5" s="657"/>
      <c r="NDJ5" s="657"/>
      <c r="NDK5" s="657"/>
      <c r="NDL5" s="657"/>
      <c r="NDM5" s="657"/>
      <c r="NDN5" s="657"/>
      <c r="NDO5" s="657"/>
      <c r="NDP5" s="657"/>
      <c r="NDQ5" s="657"/>
      <c r="NDR5" s="657"/>
      <c r="NDS5" s="657"/>
      <c r="NDT5" s="657"/>
      <c r="NDU5" s="657"/>
      <c r="NDV5" s="657"/>
      <c r="NDW5" s="657"/>
      <c r="NDX5" s="657"/>
      <c r="NDY5" s="657"/>
      <c r="NDZ5" s="657"/>
      <c r="NEA5" s="657"/>
      <c r="NEB5" s="657"/>
      <c r="NEC5" s="657"/>
      <c r="NED5" s="657"/>
      <c r="NEE5" s="657"/>
      <c r="NEF5" s="657"/>
      <c r="NEG5" s="657"/>
      <c r="NEH5" s="657"/>
      <c r="NEI5" s="657"/>
      <c r="NEJ5" s="657"/>
      <c r="NEK5" s="657"/>
      <c r="NEL5" s="657"/>
      <c r="NEM5" s="657"/>
      <c r="NEN5" s="657"/>
      <c r="NEO5" s="657"/>
      <c r="NEP5" s="657"/>
      <c r="NEQ5" s="657"/>
      <c r="NER5" s="657"/>
      <c r="NES5" s="657"/>
      <c r="NET5" s="657"/>
      <c r="NEU5" s="657"/>
      <c r="NEV5" s="657"/>
      <c r="NEW5" s="657"/>
      <c r="NEX5" s="657"/>
      <c r="NEY5" s="657"/>
      <c r="NEZ5" s="657"/>
      <c r="NFA5" s="657"/>
      <c r="NFB5" s="657"/>
      <c r="NFC5" s="657"/>
      <c r="NFD5" s="657"/>
      <c r="NFE5" s="657"/>
      <c r="NFF5" s="657"/>
      <c r="NFG5" s="657"/>
      <c r="NFH5" s="657"/>
      <c r="NFI5" s="657"/>
      <c r="NFJ5" s="657"/>
      <c r="NFK5" s="657"/>
      <c r="NFL5" s="657"/>
      <c r="NFM5" s="657"/>
      <c r="NFN5" s="657"/>
      <c r="NFO5" s="657"/>
      <c r="NFP5" s="657"/>
      <c r="NFQ5" s="657"/>
      <c r="NFR5" s="657"/>
      <c r="NFS5" s="657"/>
      <c r="NFT5" s="657"/>
      <c r="NFU5" s="657"/>
      <c r="NFV5" s="657"/>
      <c r="NFW5" s="657"/>
      <c r="NFX5" s="657"/>
      <c r="NFY5" s="657"/>
      <c r="NFZ5" s="657"/>
      <c r="NGA5" s="657"/>
      <c r="NGB5" s="657"/>
      <c r="NGC5" s="657"/>
      <c r="NGD5" s="657"/>
      <c r="NGE5" s="657"/>
      <c r="NGF5" s="657"/>
      <c r="NGG5" s="657"/>
      <c r="NGH5" s="657"/>
      <c r="NGI5" s="657"/>
      <c r="NGJ5" s="657"/>
      <c r="NGK5" s="657"/>
      <c r="NGL5" s="657"/>
      <c r="NGM5" s="657"/>
      <c r="NGN5" s="657"/>
      <c r="NGO5" s="657"/>
      <c r="NGP5" s="657"/>
      <c r="NGQ5" s="657"/>
      <c r="NGR5" s="657"/>
      <c r="NGS5" s="657"/>
      <c r="NGT5" s="657"/>
      <c r="NGU5" s="657"/>
      <c r="NGV5" s="657"/>
      <c r="NGW5" s="657"/>
      <c r="NGX5" s="657"/>
      <c r="NGY5" s="657"/>
      <c r="NGZ5" s="657"/>
      <c r="NHA5" s="657"/>
      <c r="NHB5" s="657"/>
      <c r="NHC5" s="657"/>
      <c r="NHD5" s="657"/>
      <c r="NHE5" s="657"/>
      <c r="NHF5" s="657"/>
      <c r="NHG5" s="657"/>
      <c r="NHH5" s="657"/>
      <c r="NHI5" s="657"/>
      <c r="NHJ5" s="657"/>
      <c r="NHK5" s="657"/>
      <c r="NHL5" s="657"/>
      <c r="NHM5" s="657"/>
      <c r="NHN5" s="657"/>
      <c r="NHO5" s="657"/>
      <c r="NHP5" s="657"/>
      <c r="NHQ5" s="657"/>
      <c r="NHR5" s="657"/>
      <c r="NHS5" s="657"/>
      <c r="NHT5" s="657"/>
      <c r="NHU5" s="657"/>
      <c r="NHV5" s="657"/>
      <c r="NHW5" s="657"/>
      <c r="NHX5" s="657"/>
      <c r="NHY5" s="657"/>
      <c r="NHZ5" s="657"/>
      <c r="NIA5" s="657"/>
      <c r="NIB5" s="657"/>
      <c r="NIC5" s="657"/>
      <c r="NID5" s="657"/>
      <c r="NIE5" s="657"/>
      <c r="NIF5" s="657"/>
      <c r="NIG5" s="657"/>
      <c r="NIH5" s="657"/>
      <c r="NII5" s="657"/>
      <c r="NIJ5" s="657"/>
      <c r="NIK5" s="657"/>
      <c r="NIL5" s="657"/>
      <c r="NIM5" s="657"/>
      <c r="NIN5" s="657"/>
      <c r="NIO5" s="657"/>
      <c r="NIP5" s="657"/>
      <c r="NIQ5" s="657"/>
      <c r="NIR5" s="657"/>
      <c r="NIS5" s="657"/>
      <c r="NIT5" s="657"/>
      <c r="NIU5" s="657"/>
      <c r="NIV5" s="657"/>
      <c r="NIW5" s="657"/>
      <c r="NIX5" s="657"/>
      <c r="NIY5" s="657"/>
      <c r="NIZ5" s="657"/>
      <c r="NJA5" s="657"/>
      <c r="NJB5" s="657"/>
      <c r="NJC5" s="657"/>
      <c r="NJD5" s="657"/>
      <c r="NJE5" s="657"/>
      <c r="NJF5" s="657"/>
      <c r="NJG5" s="657"/>
      <c r="NJH5" s="657"/>
      <c r="NJI5" s="657"/>
      <c r="NJJ5" s="657"/>
      <c r="NJK5" s="657"/>
      <c r="NJL5" s="657"/>
      <c r="NJM5" s="657"/>
      <c r="NJN5" s="657"/>
      <c r="NJO5" s="657"/>
      <c r="NJP5" s="657"/>
      <c r="NJQ5" s="657"/>
      <c r="NJR5" s="657"/>
      <c r="NJS5" s="657"/>
      <c r="NJT5" s="657"/>
      <c r="NJU5" s="657"/>
      <c r="NJV5" s="657"/>
      <c r="NJW5" s="657"/>
      <c r="NJX5" s="657"/>
      <c r="NJY5" s="657"/>
      <c r="NJZ5" s="657"/>
      <c r="NKA5" s="657"/>
      <c r="NKB5" s="657"/>
      <c r="NKC5" s="657"/>
      <c r="NKD5" s="657"/>
      <c r="NKE5" s="657"/>
      <c r="NKF5" s="657"/>
      <c r="NKG5" s="657"/>
      <c r="NKH5" s="657"/>
      <c r="NKI5" s="657"/>
      <c r="NKJ5" s="657"/>
      <c r="NKK5" s="657"/>
      <c r="NKL5" s="657"/>
      <c r="NKM5" s="657"/>
      <c r="NKN5" s="657"/>
      <c r="NKO5" s="657"/>
      <c r="NKP5" s="657"/>
      <c r="NKQ5" s="657"/>
      <c r="NKR5" s="657"/>
      <c r="NKS5" s="657"/>
      <c r="NKT5" s="657"/>
      <c r="NKU5" s="657"/>
      <c r="NKV5" s="657"/>
      <c r="NKW5" s="657"/>
      <c r="NKX5" s="657"/>
      <c r="NKY5" s="657"/>
      <c r="NKZ5" s="657"/>
      <c r="NLA5" s="657"/>
      <c r="NLB5" s="657"/>
      <c r="NLC5" s="657"/>
      <c r="NLD5" s="657"/>
      <c r="NLE5" s="657"/>
      <c r="NLF5" s="657"/>
      <c r="NLG5" s="657"/>
      <c r="NLH5" s="657"/>
      <c r="NLI5" s="657"/>
      <c r="NLJ5" s="657"/>
      <c r="NLK5" s="657"/>
      <c r="NLL5" s="657"/>
      <c r="NLM5" s="657"/>
      <c r="NLN5" s="657"/>
      <c r="NLO5" s="657"/>
      <c r="NLP5" s="657"/>
      <c r="NLQ5" s="657"/>
      <c r="NLR5" s="657"/>
      <c r="NLS5" s="657"/>
      <c r="NLT5" s="657"/>
      <c r="NLU5" s="657"/>
      <c r="NLV5" s="657"/>
      <c r="NLW5" s="657"/>
      <c r="NLX5" s="657"/>
      <c r="NLY5" s="657"/>
      <c r="NLZ5" s="657"/>
      <c r="NMA5" s="657"/>
      <c r="NMB5" s="657"/>
      <c r="NMC5" s="657"/>
      <c r="NMD5" s="657"/>
      <c r="NME5" s="657"/>
      <c r="NMF5" s="657"/>
      <c r="NMG5" s="657"/>
      <c r="NMH5" s="657"/>
      <c r="NMI5" s="657"/>
      <c r="NMJ5" s="657"/>
      <c r="NMK5" s="657"/>
      <c r="NML5" s="657"/>
      <c r="NMM5" s="657"/>
      <c r="NMN5" s="657"/>
      <c r="NMO5" s="657"/>
      <c r="NMP5" s="657"/>
      <c r="NMQ5" s="657"/>
      <c r="NMR5" s="657"/>
      <c r="NMS5" s="657"/>
      <c r="NMT5" s="657"/>
      <c r="NMU5" s="657"/>
      <c r="NMV5" s="657"/>
      <c r="NMW5" s="657"/>
      <c r="NMX5" s="657"/>
      <c r="NMY5" s="657"/>
      <c r="NMZ5" s="657"/>
      <c r="NNA5" s="657"/>
      <c r="NNB5" s="657"/>
      <c r="NNC5" s="657"/>
      <c r="NND5" s="657"/>
      <c r="NNE5" s="657"/>
      <c r="NNF5" s="657"/>
      <c r="NNG5" s="657"/>
      <c r="NNH5" s="657"/>
      <c r="NNI5" s="657"/>
      <c r="NNJ5" s="657"/>
      <c r="NNK5" s="657"/>
      <c r="NNL5" s="657"/>
      <c r="NNM5" s="657"/>
      <c r="NNN5" s="657"/>
      <c r="NNO5" s="657"/>
      <c r="NNP5" s="657"/>
      <c r="NNQ5" s="657"/>
      <c r="NNR5" s="657"/>
      <c r="NNS5" s="657"/>
      <c r="NNT5" s="657"/>
      <c r="NNU5" s="657"/>
      <c r="NNV5" s="657"/>
      <c r="NNW5" s="657"/>
      <c r="NNX5" s="657"/>
      <c r="NNY5" s="657"/>
      <c r="NNZ5" s="657"/>
      <c r="NOA5" s="657"/>
      <c r="NOB5" s="657"/>
      <c r="NOC5" s="657"/>
      <c r="NOD5" s="657"/>
      <c r="NOE5" s="657"/>
      <c r="NOF5" s="657"/>
      <c r="NOG5" s="657"/>
      <c r="NOH5" s="657"/>
      <c r="NOI5" s="657"/>
      <c r="NOJ5" s="657"/>
      <c r="NOK5" s="657"/>
      <c r="NOL5" s="657"/>
      <c r="NOM5" s="657"/>
      <c r="NON5" s="657"/>
      <c r="NOO5" s="657"/>
      <c r="NOP5" s="657"/>
      <c r="NOQ5" s="657"/>
      <c r="NOR5" s="657"/>
      <c r="NOS5" s="657"/>
      <c r="NOT5" s="657"/>
      <c r="NOU5" s="657"/>
      <c r="NOV5" s="657"/>
      <c r="NOW5" s="657"/>
      <c r="NOX5" s="657"/>
      <c r="NOY5" s="657"/>
      <c r="NOZ5" s="657"/>
      <c r="NPA5" s="657"/>
      <c r="NPB5" s="657"/>
      <c r="NPC5" s="657"/>
      <c r="NPD5" s="657"/>
      <c r="NPE5" s="657"/>
      <c r="NPF5" s="657"/>
      <c r="NPG5" s="657"/>
      <c r="NPH5" s="657"/>
      <c r="NPI5" s="657"/>
      <c r="NPJ5" s="657"/>
      <c r="NPK5" s="657"/>
      <c r="NPL5" s="657"/>
      <c r="NPM5" s="657"/>
      <c r="NPN5" s="657"/>
      <c r="NPO5" s="657"/>
      <c r="NPP5" s="657"/>
      <c r="NPQ5" s="657"/>
      <c r="NPR5" s="657"/>
      <c r="NPS5" s="657"/>
      <c r="NPT5" s="657"/>
      <c r="NPU5" s="657"/>
      <c r="NPV5" s="657"/>
      <c r="NPW5" s="657"/>
      <c r="NPX5" s="657"/>
      <c r="NPY5" s="657"/>
      <c r="NPZ5" s="657"/>
      <c r="NQA5" s="657"/>
      <c r="NQB5" s="657"/>
      <c r="NQC5" s="657"/>
      <c r="NQD5" s="657"/>
      <c r="NQE5" s="657"/>
      <c r="NQF5" s="657"/>
      <c r="NQG5" s="657"/>
      <c r="NQH5" s="657"/>
      <c r="NQI5" s="657"/>
      <c r="NQJ5" s="657"/>
      <c r="NQK5" s="657"/>
      <c r="NQL5" s="657"/>
      <c r="NQM5" s="657"/>
      <c r="NQN5" s="657"/>
      <c r="NQO5" s="657"/>
      <c r="NQP5" s="657"/>
      <c r="NQQ5" s="657"/>
      <c r="NQR5" s="657"/>
      <c r="NQS5" s="657"/>
      <c r="NQT5" s="657"/>
      <c r="NQU5" s="657"/>
      <c r="NQV5" s="657"/>
      <c r="NQW5" s="657"/>
      <c r="NQX5" s="657"/>
      <c r="NQY5" s="657"/>
      <c r="NQZ5" s="657"/>
      <c r="NRA5" s="657"/>
      <c r="NRB5" s="657"/>
      <c r="NRC5" s="657"/>
      <c r="NRD5" s="657"/>
      <c r="NRE5" s="657"/>
      <c r="NRF5" s="657"/>
      <c r="NRG5" s="657"/>
      <c r="NRH5" s="657"/>
      <c r="NRI5" s="657"/>
      <c r="NRJ5" s="657"/>
      <c r="NRK5" s="657"/>
      <c r="NRL5" s="657"/>
      <c r="NRM5" s="657"/>
      <c r="NRN5" s="657"/>
      <c r="NRO5" s="657"/>
      <c r="NRP5" s="657"/>
      <c r="NRQ5" s="657"/>
      <c r="NRR5" s="657"/>
      <c r="NRS5" s="657"/>
      <c r="NRT5" s="657"/>
      <c r="NRU5" s="657"/>
      <c r="NRV5" s="657"/>
      <c r="NRW5" s="657"/>
      <c r="NRX5" s="657"/>
      <c r="NRY5" s="657"/>
      <c r="NRZ5" s="657"/>
      <c r="NSA5" s="657"/>
      <c r="NSB5" s="657"/>
      <c r="NSC5" s="657"/>
      <c r="NSD5" s="657"/>
      <c r="NSE5" s="657"/>
      <c r="NSF5" s="657"/>
      <c r="NSG5" s="657"/>
      <c r="NSH5" s="657"/>
      <c r="NSI5" s="657"/>
      <c r="NSJ5" s="657"/>
      <c r="NSK5" s="657"/>
      <c r="NSL5" s="657"/>
      <c r="NSM5" s="657"/>
      <c r="NSN5" s="657"/>
      <c r="NSO5" s="657"/>
      <c r="NSP5" s="657"/>
      <c r="NSQ5" s="657"/>
      <c r="NSR5" s="657"/>
      <c r="NSS5" s="657"/>
      <c r="NST5" s="657"/>
      <c r="NSU5" s="657"/>
      <c r="NSV5" s="657"/>
      <c r="NSW5" s="657"/>
      <c r="NSX5" s="657"/>
      <c r="NSY5" s="657"/>
      <c r="NSZ5" s="657"/>
      <c r="NTA5" s="657"/>
      <c r="NTB5" s="657"/>
      <c r="NTC5" s="657"/>
      <c r="NTD5" s="657"/>
      <c r="NTE5" s="657"/>
      <c r="NTF5" s="657"/>
      <c r="NTG5" s="657"/>
      <c r="NTH5" s="657"/>
      <c r="NTI5" s="657"/>
      <c r="NTJ5" s="657"/>
      <c r="NTK5" s="657"/>
      <c r="NTL5" s="657"/>
      <c r="NTM5" s="657"/>
      <c r="NTN5" s="657"/>
      <c r="NTO5" s="657"/>
      <c r="NTP5" s="657"/>
      <c r="NTQ5" s="657"/>
      <c r="NTR5" s="657"/>
      <c r="NTS5" s="657"/>
      <c r="NTT5" s="657"/>
      <c r="NTU5" s="657"/>
      <c r="NTV5" s="657"/>
      <c r="NTW5" s="657"/>
      <c r="NTX5" s="657"/>
      <c r="NTY5" s="657"/>
      <c r="NTZ5" s="657"/>
      <c r="NUA5" s="657"/>
      <c r="NUB5" s="657"/>
      <c r="NUC5" s="657"/>
      <c r="NUD5" s="657"/>
      <c r="NUE5" s="657"/>
      <c r="NUF5" s="657"/>
      <c r="NUG5" s="657"/>
      <c r="NUH5" s="657"/>
      <c r="NUI5" s="657"/>
      <c r="NUJ5" s="657"/>
      <c r="NUK5" s="657"/>
      <c r="NUL5" s="657"/>
      <c r="NUM5" s="657"/>
      <c r="NUN5" s="657"/>
      <c r="NUO5" s="657"/>
      <c r="NUP5" s="657"/>
      <c r="NUQ5" s="657"/>
      <c r="NUR5" s="657"/>
      <c r="NUS5" s="657"/>
      <c r="NUT5" s="657"/>
      <c r="NUU5" s="657"/>
      <c r="NUV5" s="657"/>
      <c r="NUW5" s="657"/>
      <c r="NUX5" s="657"/>
      <c r="NUY5" s="657"/>
      <c r="NUZ5" s="657"/>
      <c r="NVA5" s="657"/>
      <c r="NVB5" s="657"/>
      <c r="NVC5" s="657"/>
      <c r="NVD5" s="657"/>
      <c r="NVE5" s="657"/>
      <c r="NVF5" s="657"/>
      <c r="NVG5" s="657"/>
      <c r="NVH5" s="657"/>
      <c r="NVI5" s="657"/>
      <c r="NVJ5" s="657"/>
      <c r="NVK5" s="657"/>
      <c r="NVL5" s="657"/>
      <c r="NVM5" s="657"/>
      <c r="NVN5" s="657"/>
      <c r="NVO5" s="657"/>
      <c r="NVP5" s="657"/>
      <c r="NVQ5" s="657"/>
      <c r="NVR5" s="657"/>
      <c r="NVS5" s="657"/>
      <c r="NVT5" s="657"/>
      <c r="NVU5" s="657"/>
      <c r="NVV5" s="657"/>
      <c r="NVW5" s="657"/>
      <c r="NVX5" s="657"/>
      <c r="NVY5" s="657"/>
      <c r="NVZ5" s="657"/>
      <c r="NWA5" s="657"/>
      <c r="NWB5" s="657"/>
      <c r="NWC5" s="657"/>
      <c r="NWD5" s="657"/>
      <c r="NWE5" s="657"/>
      <c r="NWF5" s="657"/>
      <c r="NWG5" s="657"/>
      <c r="NWH5" s="657"/>
      <c r="NWI5" s="657"/>
      <c r="NWJ5" s="657"/>
      <c r="NWK5" s="657"/>
      <c r="NWL5" s="657"/>
      <c r="NWM5" s="657"/>
      <c r="NWN5" s="657"/>
      <c r="NWO5" s="657"/>
      <c r="NWP5" s="657"/>
      <c r="NWQ5" s="657"/>
      <c r="NWR5" s="657"/>
      <c r="NWS5" s="657"/>
      <c r="NWT5" s="657"/>
      <c r="NWU5" s="657"/>
      <c r="NWV5" s="657"/>
      <c r="NWW5" s="657"/>
      <c r="NWX5" s="657"/>
      <c r="NWY5" s="657"/>
      <c r="NWZ5" s="657"/>
      <c r="NXA5" s="657"/>
      <c r="NXB5" s="657"/>
      <c r="NXC5" s="657"/>
      <c r="NXD5" s="657"/>
      <c r="NXE5" s="657"/>
      <c r="NXF5" s="657"/>
      <c r="NXG5" s="657"/>
      <c r="NXH5" s="657"/>
      <c r="NXI5" s="657"/>
      <c r="NXJ5" s="657"/>
      <c r="NXK5" s="657"/>
      <c r="NXL5" s="657"/>
      <c r="NXM5" s="657"/>
      <c r="NXN5" s="657"/>
      <c r="NXO5" s="657"/>
      <c r="NXP5" s="657"/>
      <c r="NXQ5" s="657"/>
      <c r="NXR5" s="657"/>
      <c r="NXS5" s="657"/>
      <c r="NXT5" s="657"/>
      <c r="NXU5" s="657"/>
      <c r="NXV5" s="657"/>
      <c r="NXW5" s="657"/>
      <c r="NXX5" s="657"/>
      <c r="NXY5" s="657"/>
      <c r="NXZ5" s="657"/>
      <c r="NYA5" s="657"/>
      <c r="NYB5" s="657"/>
      <c r="NYC5" s="657"/>
      <c r="NYD5" s="657"/>
      <c r="NYE5" s="657"/>
      <c r="NYF5" s="657"/>
      <c r="NYG5" s="657"/>
      <c r="NYH5" s="657"/>
      <c r="NYI5" s="657"/>
      <c r="NYJ5" s="657"/>
      <c r="NYK5" s="657"/>
      <c r="NYL5" s="657"/>
      <c r="NYM5" s="657"/>
      <c r="NYN5" s="657"/>
      <c r="NYO5" s="657"/>
      <c r="NYP5" s="657"/>
      <c r="NYQ5" s="657"/>
      <c r="NYR5" s="657"/>
      <c r="NYS5" s="657"/>
      <c r="NYT5" s="657"/>
      <c r="NYU5" s="657"/>
      <c r="NYV5" s="657"/>
      <c r="NYW5" s="657"/>
      <c r="NYX5" s="657"/>
      <c r="NYY5" s="657"/>
      <c r="NYZ5" s="657"/>
      <c r="NZA5" s="657"/>
      <c r="NZB5" s="657"/>
      <c r="NZC5" s="657"/>
      <c r="NZD5" s="657"/>
      <c r="NZE5" s="657"/>
      <c r="NZF5" s="657"/>
      <c r="NZG5" s="657"/>
      <c r="NZH5" s="657"/>
      <c r="NZI5" s="657"/>
      <c r="NZJ5" s="657"/>
      <c r="NZK5" s="657"/>
      <c r="NZL5" s="657"/>
      <c r="NZM5" s="657"/>
      <c r="NZN5" s="657"/>
      <c r="NZO5" s="657"/>
      <c r="NZP5" s="657"/>
      <c r="NZQ5" s="657"/>
      <c r="NZR5" s="657"/>
      <c r="NZS5" s="657"/>
      <c r="NZT5" s="657"/>
      <c r="NZU5" s="657"/>
      <c r="NZV5" s="657"/>
      <c r="NZW5" s="657"/>
      <c r="NZX5" s="657"/>
      <c r="NZY5" s="657"/>
      <c r="NZZ5" s="657"/>
      <c r="OAA5" s="657"/>
      <c r="OAB5" s="657"/>
      <c r="OAC5" s="657"/>
      <c r="OAD5" s="657"/>
      <c r="OAE5" s="657"/>
      <c r="OAF5" s="657"/>
      <c r="OAG5" s="657"/>
      <c r="OAH5" s="657"/>
      <c r="OAI5" s="657"/>
      <c r="OAJ5" s="657"/>
      <c r="OAK5" s="657"/>
      <c r="OAL5" s="657"/>
      <c r="OAM5" s="657"/>
      <c r="OAN5" s="657"/>
      <c r="OAO5" s="657"/>
      <c r="OAP5" s="657"/>
      <c r="OAQ5" s="657"/>
      <c r="OAR5" s="657"/>
      <c r="OAS5" s="657"/>
      <c r="OAT5" s="657"/>
      <c r="OAU5" s="657"/>
      <c r="OAV5" s="657"/>
      <c r="OAW5" s="657"/>
      <c r="OAX5" s="657"/>
      <c r="OAY5" s="657"/>
      <c r="OAZ5" s="657"/>
      <c r="OBA5" s="657"/>
      <c r="OBB5" s="657"/>
      <c r="OBC5" s="657"/>
      <c r="OBD5" s="657"/>
      <c r="OBE5" s="657"/>
      <c r="OBF5" s="657"/>
      <c r="OBG5" s="657"/>
      <c r="OBH5" s="657"/>
      <c r="OBI5" s="657"/>
      <c r="OBJ5" s="657"/>
      <c r="OBK5" s="657"/>
      <c r="OBL5" s="657"/>
      <c r="OBM5" s="657"/>
      <c r="OBN5" s="657"/>
      <c r="OBO5" s="657"/>
      <c r="OBP5" s="657"/>
      <c r="OBQ5" s="657"/>
      <c r="OBR5" s="657"/>
      <c r="OBS5" s="657"/>
      <c r="OBT5" s="657"/>
      <c r="OBU5" s="657"/>
      <c r="OBV5" s="657"/>
      <c r="OBW5" s="657"/>
      <c r="OBX5" s="657"/>
      <c r="OBY5" s="657"/>
      <c r="OBZ5" s="657"/>
      <c r="OCA5" s="657"/>
      <c r="OCB5" s="657"/>
      <c r="OCC5" s="657"/>
      <c r="OCD5" s="657"/>
      <c r="OCE5" s="657"/>
      <c r="OCF5" s="657"/>
      <c r="OCG5" s="657"/>
      <c r="OCH5" s="657"/>
      <c r="OCI5" s="657"/>
      <c r="OCJ5" s="657"/>
      <c r="OCK5" s="657"/>
      <c r="OCL5" s="657"/>
      <c r="OCM5" s="657"/>
      <c r="OCN5" s="657"/>
      <c r="OCO5" s="657"/>
      <c r="OCP5" s="657"/>
      <c r="OCQ5" s="657"/>
      <c r="OCR5" s="657"/>
      <c r="OCS5" s="657"/>
      <c r="OCT5" s="657"/>
      <c r="OCU5" s="657"/>
      <c r="OCV5" s="657"/>
      <c r="OCW5" s="657"/>
      <c r="OCX5" s="657"/>
      <c r="OCY5" s="657"/>
      <c r="OCZ5" s="657"/>
      <c r="ODA5" s="657"/>
      <c r="ODB5" s="657"/>
      <c r="ODC5" s="657"/>
      <c r="ODD5" s="657"/>
      <c r="ODE5" s="657"/>
      <c r="ODF5" s="657"/>
      <c r="ODG5" s="657"/>
      <c r="ODH5" s="657"/>
      <c r="ODI5" s="657"/>
      <c r="ODJ5" s="657"/>
      <c r="ODK5" s="657"/>
      <c r="ODL5" s="657"/>
      <c r="ODM5" s="657"/>
      <c r="ODN5" s="657"/>
      <c r="ODO5" s="657"/>
      <c r="ODP5" s="657"/>
      <c r="ODQ5" s="657"/>
      <c r="ODR5" s="657"/>
      <c r="ODS5" s="657"/>
      <c r="ODT5" s="657"/>
      <c r="ODU5" s="657"/>
      <c r="ODV5" s="657"/>
      <c r="ODW5" s="657"/>
      <c r="ODX5" s="657"/>
      <c r="ODY5" s="657"/>
      <c r="ODZ5" s="657"/>
      <c r="OEA5" s="657"/>
      <c r="OEB5" s="657"/>
      <c r="OEC5" s="657"/>
      <c r="OED5" s="657"/>
      <c r="OEE5" s="657"/>
      <c r="OEF5" s="657"/>
      <c r="OEG5" s="657"/>
      <c r="OEH5" s="657"/>
      <c r="OEI5" s="657"/>
      <c r="OEJ5" s="657"/>
      <c r="OEK5" s="657"/>
      <c r="OEL5" s="657"/>
      <c r="OEM5" s="657"/>
      <c r="OEN5" s="657"/>
      <c r="OEO5" s="657"/>
      <c r="OEP5" s="657"/>
      <c r="OEQ5" s="657"/>
      <c r="OER5" s="657"/>
      <c r="OES5" s="657"/>
      <c r="OET5" s="657"/>
      <c r="OEU5" s="657"/>
      <c r="OEV5" s="657"/>
      <c r="OEW5" s="657"/>
      <c r="OEX5" s="657"/>
      <c r="OEY5" s="657"/>
      <c r="OEZ5" s="657"/>
      <c r="OFA5" s="657"/>
      <c r="OFB5" s="657"/>
      <c r="OFC5" s="657"/>
      <c r="OFD5" s="657"/>
      <c r="OFE5" s="657"/>
      <c r="OFF5" s="657"/>
      <c r="OFG5" s="657"/>
      <c r="OFH5" s="657"/>
      <c r="OFI5" s="657"/>
      <c r="OFJ5" s="657"/>
      <c r="OFK5" s="657"/>
      <c r="OFL5" s="657"/>
      <c r="OFM5" s="657"/>
      <c r="OFN5" s="657"/>
      <c r="OFO5" s="657"/>
      <c r="OFP5" s="657"/>
      <c r="OFQ5" s="657"/>
      <c r="OFR5" s="657"/>
      <c r="OFS5" s="657"/>
      <c r="OFT5" s="657"/>
      <c r="OFU5" s="657"/>
      <c r="OFV5" s="657"/>
      <c r="OFW5" s="657"/>
      <c r="OFX5" s="657"/>
      <c r="OFY5" s="657"/>
      <c r="OFZ5" s="657"/>
      <c r="OGA5" s="657"/>
      <c r="OGB5" s="657"/>
      <c r="OGC5" s="657"/>
      <c r="OGD5" s="657"/>
      <c r="OGE5" s="657"/>
      <c r="OGF5" s="657"/>
      <c r="OGG5" s="657"/>
      <c r="OGH5" s="657"/>
      <c r="OGI5" s="657"/>
      <c r="OGJ5" s="657"/>
      <c r="OGK5" s="657"/>
      <c r="OGL5" s="657"/>
      <c r="OGM5" s="657"/>
      <c r="OGN5" s="657"/>
      <c r="OGO5" s="657"/>
      <c r="OGP5" s="657"/>
      <c r="OGQ5" s="657"/>
      <c r="OGR5" s="657"/>
      <c r="OGS5" s="657"/>
      <c r="OGT5" s="657"/>
      <c r="OGU5" s="657"/>
      <c r="OGV5" s="657"/>
      <c r="OGW5" s="657"/>
      <c r="OGX5" s="657"/>
      <c r="OGY5" s="657"/>
      <c r="OGZ5" s="657"/>
      <c r="OHA5" s="657"/>
      <c r="OHB5" s="657"/>
      <c r="OHC5" s="657"/>
      <c r="OHD5" s="657"/>
      <c r="OHE5" s="657"/>
      <c r="OHF5" s="657"/>
      <c r="OHG5" s="657"/>
      <c r="OHH5" s="657"/>
      <c r="OHI5" s="657"/>
      <c r="OHJ5" s="657"/>
      <c r="OHK5" s="657"/>
      <c r="OHL5" s="657"/>
      <c r="OHM5" s="657"/>
      <c r="OHN5" s="657"/>
      <c r="OHO5" s="657"/>
      <c r="OHP5" s="657"/>
      <c r="OHQ5" s="657"/>
      <c r="OHR5" s="657"/>
      <c r="OHS5" s="657"/>
      <c r="OHT5" s="657"/>
      <c r="OHU5" s="657"/>
      <c r="OHV5" s="657"/>
      <c r="OHW5" s="657"/>
      <c r="OHX5" s="657"/>
      <c r="OHY5" s="657"/>
      <c r="OHZ5" s="657"/>
      <c r="OIA5" s="657"/>
      <c r="OIB5" s="657"/>
      <c r="OIC5" s="657"/>
      <c r="OID5" s="657"/>
      <c r="OIE5" s="657"/>
      <c r="OIF5" s="657"/>
      <c r="OIG5" s="657"/>
      <c r="OIH5" s="657"/>
      <c r="OII5" s="657"/>
      <c r="OIJ5" s="657"/>
      <c r="OIK5" s="657"/>
      <c r="OIL5" s="657"/>
      <c r="OIM5" s="657"/>
      <c r="OIN5" s="657"/>
      <c r="OIO5" s="657"/>
      <c r="OIP5" s="657"/>
      <c r="OIQ5" s="657"/>
      <c r="OIR5" s="657"/>
      <c r="OIS5" s="657"/>
      <c r="OIT5" s="657"/>
      <c r="OIU5" s="657"/>
      <c r="OIV5" s="657"/>
      <c r="OIW5" s="657"/>
      <c r="OIX5" s="657"/>
      <c r="OIY5" s="657"/>
      <c r="OIZ5" s="657"/>
      <c r="OJA5" s="657"/>
      <c r="OJB5" s="657"/>
      <c r="OJC5" s="657"/>
      <c r="OJD5" s="657"/>
      <c r="OJE5" s="657"/>
      <c r="OJF5" s="657"/>
      <c r="OJG5" s="657"/>
      <c r="OJH5" s="657"/>
      <c r="OJI5" s="657"/>
      <c r="OJJ5" s="657"/>
      <c r="OJK5" s="657"/>
      <c r="OJL5" s="657"/>
      <c r="OJM5" s="657"/>
      <c r="OJN5" s="657"/>
      <c r="OJO5" s="657"/>
      <c r="OJP5" s="657"/>
      <c r="OJQ5" s="657"/>
      <c r="OJR5" s="657"/>
      <c r="OJS5" s="657"/>
      <c r="OJT5" s="657"/>
      <c r="OJU5" s="657"/>
      <c r="OJV5" s="657"/>
      <c r="OJW5" s="657"/>
      <c r="OJX5" s="657"/>
      <c r="OJY5" s="657"/>
      <c r="OJZ5" s="657"/>
      <c r="OKA5" s="657"/>
      <c r="OKB5" s="657"/>
      <c r="OKC5" s="657"/>
      <c r="OKD5" s="657"/>
      <c r="OKE5" s="657"/>
      <c r="OKF5" s="657"/>
      <c r="OKG5" s="657"/>
      <c r="OKH5" s="657"/>
      <c r="OKI5" s="657"/>
      <c r="OKJ5" s="657"/>
      <c r="OKK5" s="657"/>
      <c r="OKL5" s="657"/>
      <c r="OKM5" s="657"/>
      <c r="OKN5" s="657"/>
      <c r="OKO5" s="657"/>
      <c r="OKP5" s="657"/>
      <c r="OKQ5" s="657"/>
      <c r="OKR5" s="657"/>
      <c r="OKS5" s="657"/>
      <c r="OKT5" s="657"/>
      <c r="OKU5" s="657"/>
      <c r="OKV5" s="657"/>
      <c r="OKW5" s="657"/>
      <c r="OKX5" s="657"/>
      <c r="OKY5" s="657"/>
      <c r="OKZ5" s="657"/>
      <c r="OLA5" s="657"/>
      <c r="OLB5" s="657"/>
      <c r="OLC5" s="657"/>
      <c r="OLD5" s="657"/>
      <c r="OLE5" s="657"/>
      <c r="OLF5" s="657"/>
      <c r="OLG5" s="657"/>
      <c r="OLH5" s="657"/>
      <c r="OLI5" s="657"/>
      <c r="OLJ5" s="657"/>
      <c r="OLK5" s="657"/>
      <c r="OLL5" s="657"/>
      <c r="OLM5" s="657"/>
      <c r="OLN5" s="657"/>
      <c r="OLO5" s="657"/>
      <c r="OLP5" s="657"/>
      <c r="OLQ5" s="657"/>
      <c r="OLR5" s="657"/>
      <c r="OLS5" s="657"/>
      <c r="OLT5" s="657"/>
      <c r="OLU5" s="657"/>
      <c r="OLV5" s="657"/>
      <c r="OLW5" s="657"/>
      <c r="OLX5" s="657"/>
      <c r="OLY5" s="657"/>
      <c r="OLZ5" s="657"/>
      <c r="OMA5" s="657"/>
      <c r="OMB5" s="657"/>
      <c r="OMC5" s="657"/>
      <c r="OMD5" s="657"/>
      <c r="OME5" s="657"/>
      <c r="OMF5" s="657"/>
      <c r="OMG5" s="657"/>
      <c r="OMH5" s="657"/>
      <c r="OMI5" s="657"/>
      <c r="OMJ5" s="657"/>
      <c r="OMK5" s="657"/>
      <c r="OML5" s="657"/>
      <c r="OMM5" s="657"/>
      <c r="OMN5" s="657"/>
      <c r="OMO5" s="657"/>
      <c r="OMP5" s="657"/>
      <c r="OMQ5" s="657"/>
      <c r="OMR5" s="657"/>
      <c r="OMS5" s="657"/>
      <c r="OMT5" s="657"/>
      <c r="OMU5" s="657"/>
      <c r="OMV5" s="657"/>
      <c r="OMW5" s="657"/>
      <c r="OMX5" s="657"/>
      <c r="OMY5" s="657"/>
      <c r="OMZ5" s="657"/>
      <c r="ONA5" s="657"/>
      <c r="ONB5" s="657"/>
      <c r="ONC5" s="657"/>
      <c r="OND5" s="657"/>
      <c r="ONE5" s="657"/>
      <c r="ONF5" s="657"/>
      <c r="ONG5" s="657"/>
      <c r="ONH5" s="657"/>
      <c r="ONI5" s="657"/>
      <c r="ONJ5" s="657"/>
      <c r="ONK5" s="657"/>
      <c r="ONL5" s="657"/>
      <c r="ONM5" s="657"/>
      <c r="ONN5" s="657"/>
      <c r="ONO5" s="657"/>
      <c r="ONP5" s="657"/>
      <c r="ONQ5" s="657"/>
      <c r="ONR5" s="657"/>
      <c r="ONS5" s="657"/>
      <c r="ONT5" s="657"/>
      <c r="ONU5" s="657"/>
      <c r="ONV5" s="657"/>
      <c r="ONW5" s="657"/>
      <c r="ONX5" s="657"/>
      <c r="ONY5" s="657"/>
      <c r="ONZ5" s="657"/>
      <c r="OOA5" s="657"/>
      <c r="OOB5" s="657"/>
      <c r="OOC5" s="657"/>
      <c r="OOD5" s="657"/>
      <c r="OOE5" s="657"/>
      <c r="OOF5" s="657"/>
      <c r="OOG5" s="657"/>
      <c r="OOH5" s="657"/>
      <c r="OOI5" s="657"/>
      <c r="OOJ5" s="657"/>
      <c r="OOK5" s="657"/>
      <c r="OOL5" s="657"/>
      <c r="OOM5" s="657"/>
      <c r="OON5" s="657"/>
      <c r="OOO5" s="657"/>
      <c r="OOP5" s="657"/>
      <c r="OOQ5" s="657"/>
      <c r="OOR5" s="657"/>
      <c r="OOS5" s="657"/>
      <c r="OOT5" s="657"/>
      <c r="OOU5" s="657"/>
      <c r="OOV5" s="657"/>
      <c r="OOW5" s="657"/>
      <c r="OOX5" s="657"/>
      <c r="OOY5" s="657"/>
      <c r="OOZ5" s="657"/>
      <c r="OPA5" s="657"/>
      <c r="OPB5" s="657"/>
      <c r="OPC5" s="657"/>
      <c r="OPD5" s="657"/>
      <c r="OPE5" s="657"/>
      <c r="OPF5" s="657"/>
      <c r="OPG5" s="657"/>
      <c r="OPH5" s="657"/>
      <c r="OPI5" s="657"/>
      <c r="OPJ5" s="657"/>
      <c r="OPK5" s="657"/>
      <c r="OPL5" s="657"/>
      <c r="OPM5" s="657"/>
      <c r="OPN5" s="657"/>
      <c r="OPO5" s="657"/>
      <c r="OPP5" s="657"/>
      <c r="OPQ5" s="657"/>
      <c r="OPR5" s="657"/>
      <c r="OPS5" s="657"/>
      <c r="OPT5" s="657"/>
      <c r="OPU5" s="657"/>
      <c r="OPV5" s="657"/>
      <c r="OPW5" s="657"/>
      <c r="OPX5" s="657"/>
      <c r="OPY5" s="657"/>
      <c r="OPZ5" s="657"/>
      <c r="OQA5" s="657"/>
      <c r="OQB5" s="657"/>
      <c r="OQC5" s="657"/>
      <c r="OQD5" s="657"/>
      <c r="OQE5" s="657"/>
      <c r="OQF5" s="657"/>
      <c r="OQG5" s="657"/>
      <c r="OQH5" s="657"/>
      <c r="OQI5" s="657"/>
      <c r="OQJ5" s="657"/>
      <c r="OQK5" s="657"/>
      <c r="OQL5" s="657"/>
      <c r="OQM5" s="657"/>
      <c r="OQN5" s="657"/>
      <c r="OQO5" s="657"/>
      <c r="OQP5" s="657"/>
      <c r="OQQ5" s="657"/>
      <c r="OQR5" s="657"/>
      <c r="OQS5" s="657"/>
      <c r="OQT5" s="657"/>
      <c r="OQU5" s="657"/>
      <c r="OQV5" s="657"/>
      <c r="OQW5" s="657"/>
      <c r="OQX5" s="657"/>
      <c r="OQY5" s="657"/>
      <c r="OQZ5" s="657"/>
      <c r="ORA5" s="657"/>
      <c r="ORB5" s="657"/>
      <c r="ORC5" s="657"/>
      <c r="ORD5" s="657"/>
      <c r="ORE5" s="657"/>
      <c r="ORF5" s="657"/>
      <c r="ORG5" s="657"/>
      <c r="ORH5" s="657"/>
      <c r="ORI5" s="657"/>
      <c r="ORJ5" s="657"/>
      <c r="ORK5" s="657"/>
      <c r="ORL5" s="657"/>
      <c r="ORM5" s="657"/>
      <c r="ORN5" s="657"/>
      <c r="ORO5" s="657"/>
      <c r="ORP5" s="657"/>
      <c r="ORQ5" s="657"/>
      <c r="ORR5" s="657"/>
      <c r="ORS5" s="657"/>
      <c r="ORT5" s="657"/>
      <c r="ORU5" s="657"/>
      <c r="ORV5" s="657"/>
      <c r="ORW5" s="657"/>
      <c r="ORX5" s="657"/>
      <c r="ORY5" s="657"/>
      <c r="ORZ5" s="657"/>
      <c r="OSA5" s="657"/>
      <c r="OSB5" s="657"/>
      <c r="OSC5" s="657"/>
      <c r="OSD5" s="657"/>
      <c r="OSE5" s="657"/>
      <c r="OSF5" s="657"/>
      <c r="OSG5" s="657"/>
      <c r="OSH5" s="657"/>
      <c r="OSI5" s="657"/>
      <c r="OSJ5" s="657"/>
      <c r="OSK5" s="657"/>
      <c r="OSL5" s="657"/>
      <c r="OSM5" s="657"/>
      <c r="OSN5" s="657"/>
      <c r="OSO5" s="657"/>
      <c r="OSP5" s="657"/>
      <c r="OSQ5" s="657"/>
      <c r="OSR5" s="657"/>
      <c r="OSS5" s="657"/>
      <c r="OST5" s="657"/>
      <c r="OSU5" s="657"/>
      <c r="OSV5" s="657"/>
      <c r="OSW5" s="657"/>
      <c r="OSX5" s="657"/>
      <c r="OSY5" s="657"/>
      <c r="OSZ5" s="657"/>
      <c r="OTA5" s="657"/>
      <c r="OTB5" s="657"/>
      <c r="OTC5" s="657"/>
      <c r="OTD5" s="657"/>
      <c r="OTE5" s="657"/>
      <c r="OTF5" s="657"/>
      <c r="OTG5" s="657"/>
      <c r="OTH5" s="657"/>
      <c r="OTI5" s="657"/>
      <c r="OTJ5" s="657"/>
      <c r="OTK5" s="657"/>
      <c r="OTL5" s="657"/>
      <c r="OTM5" s="657"/>
      <c r="OTN5" s="657"/>
      <c r="OTO5" s="657"/>
      <c r="OTP5" s="657"/>
      <c r="OTQ5" s="657"/>
      <c r="OTR5" s="657"/>
      <c r="OTS5" s="657"/>
      <c r="OTT5" s="657"/>
      <c r="OTU5" s="657"/>
      <c r="OTV5" s="657"/>
      <c r="OTW5" s="657"/>
      <c r="OTX5" s="657"/>
      <c r="OTY5" s="657"/>
      <c r="OTZ5" s="657"/>
      <c r="OUA5" s="657"/>
      <c r="OUB5" s="657"/>
      <c r="OUC5" s="657"/>
      <c r="OUD5" s="657"/>
      <c r="OUE5" s="657"/>
      <c r="OUF5" s="657"/>
      <c r="OUG5" s="657"/>
      <c r="OUH5" s="657"/>
      <c r="OUI5" s="657"/>
      <c r="OUJ5" s="657"/>
      <c r="OUK5" s="657"/>
      <c r="OUL5" s="657"/>
      <c r="OUM5" s="657"/>
      <c r="OUN5" s="657"/>
      <c r="OUO5" s="657"/>
      <c r="OUP5" s="657"/>
      <c r="OUQ5" s="657"/>
      <c r="OUR5" s="657"/>
      <c r="OUS5" s="657"/>
      <c r="OUT5" s="657"/>
      <c r="OUU5" s="657"/>
      <c r="OUV5" s="657"/>
      <c r="OUW5" s="657"/>
      <c r="OUX5" s="657"/>
      <c r="OUY5" s="657"/>
      <c r="OUZ5" s="657"/>
      <c r="OVA5" s="657"/>
      <c r="OVB5" s="657"/>
      <c r="OVC5" s="657"/>
      <c r="OVD5" s="657"/>
      <c r="OVE5" s="657"/>
      <c r="OVF5" s="657"/>
      <c r="OVG5" s="657"/>
      <c r="OVH5" s="657"/>
      <c r="OVI5" s="657"/>
      <c r="OVJ5" s="657"/>
      <c r="OVK5" s="657"/>
      <c r="OVL5" s="657"/>
      <c r="OVM5" s="657"/>
      <c r="OVN5" s="657"/>
      <c r="OVO5" s="657"/>
      <c r="OVP5" s="657"/>
      <c r="OVQ5" s="657"/>
      <c r="OVR5" s="657"/>
      <c r="OVS5" s="657"/>
      <c r="OVT5" s="657"/>
      <c r="OVU5" s="657"/>
      <c r="OVV5" s="657"/>
      <c r="OVW5" s="657"/>
      <c r="OVX5" s="657"/>
      <c r="OVY5" s="657"/>
      <c r="OVZ5" s="657"/>
      <c r="OWA5" s="657"/>
      <c r="OWB5" s="657"/>
      <c r="OWC5" s="657"/>
      <c r="OWD5" s="657"/>
      <c r="OWE5" s="657"/>
      <c r="OWF5" s="657"/>
      <c r="OWG5" s="657"/>
      <c r="OWH5" s="657"/>
      <c r="OWI5" s="657"/>
      <c r="OWJ5" s="657"/>
      <c r="OWK5" s="657"/>
      <c r="OWL5" s="657"/>
      <c r="OWM5" s="657"/>
      <c r="OWN5" s="657"/>
      <c r="OWO5" s="657"/>
      <c r="OWP5" s="657"/>
      <c r="OWQ5" s="657"/>
      <c r="OWR5" s="657"/>
      <c r="OWS5" s="657"/>
      <c r="OWT5" s="657"/>
      <c r="OWU5" s="657"/>
      <c r="OWV5" s="657"/>
      <c r="OWW5" s="657"/>
      <c r="OWX5" s="657"/>
      <c r="OWY5" s="657"/>
      <c r="OWZ5" s="657"/>
      <c r="OXA5" s="657"/>
      <c r="OXB5" s="657"/>
      <c r="OXC5" s="657"/>
      <c r="OXD5" s="657"/>
      <c r="OXE5" s="657"/>
      <c r="OXF5" s="657"/>
      <c r="OXG5" s="657"/>
      <c r="OXH5" s="657"/>
      <c r="OXI5" s="657"/>
      <c r="OXJ5" s="657"/>
      <c r="OXK5" s="657"/>
      <c r="OXL5" s="657"/>
      <c r="OXM5" s="657"/>
      <c r="OXN5" s="657"/>
      <c r="OXO5" s="657"/>
      <c r="OXP5" s="657"/>
      <c r="OXQ5" s="657"/>
      <c r="OXR5" s="657"/>
      <c r="OXS5" s="657"/>
      <c r="OXT5" s="657"/>
      <c r="OXU5" s="657"/>
      <c r="OXV5" s="657"/>
      <c r="OXW5" s="657"/>
      <c r="OXX5" s="657"/>
      <c r="OXY5" s="657"/>
      <c r="OXZ5" s="657"/>
      <c r="OYA5" s="657"/>
      <c r="OYB5" s="657"/>
      <c r="OYC5" s="657"/>
      <c r="OYD5" s="657"/>
      <c r="OYE5" s="657"/>
      <c r="OYF5" s="657"/>
      <c r="OYG5" s="657"/>
      <c r="OYH5" s="657"/>
      <c r="OYI5" s="657"/>
      <c r="OYJ5" s="657"/>
      <c r="OYK5" s="657"/>
      <c r="OYL5" s="657"/>
      <c r="OYM5" s="657"/>
      <c r="OYN5" s="657"/>
      <c r="OYO5" s="657"/>
      <c r="OYP5" s="657"/>
      <c r="OYQ5" s="657"/>
      <c r="OYR5" s="657"/>
      <c r="OYS5" s="657"/>
      <c r="OYT5" s="657"/>
      <c r="OYU5" s="657"/>
      <c r="OYV5" s="657"/>
      <c r="OYW5" s="657"/>
      <c r="OYX5" s="657"/>
      <c r="OYY5" s="657"/>
      <c r="OYZ5" s="657"/>
      <c r="OZA5" s="657"/>
      <c r="OZB5" s="657"/>
      <c r="OZC5" s="657"/>
      <c r="OZD5" s="657"/>
      <c r="OZE5" s="657"/>
      <c r="OZF5" s="657"/>
      <c r="OZG5" s="657"/>
      <c r="OZH5" s="657"/>
      <c r="OZI5" s="657"/>
      <c r="OZJ5" s="657"/>
      <c r="OZK5" s="657"/>
      <c r="OZL5" s="657"/>
      <c r="OZM5" s="657"/>
      <c r="OZN5" s="657"/>
      <c r="OZO5" s="657"/>
      <c r="OZP5" s="657"/>
      <c r="OZQ5" s="657"/>
      <c r="OZR5" s="657"/>
      <c r="OZS5" s="657"/>
      <c r="OZT5" s="657"/>
      <c r="OZU5" s="657"/>
      <c r="OZV5" s="657"/>
      <c r="OZW5" s="657"/>
      <c r="OZX5" s="657"/>
      <c r="OZY5" s="657"/>
      <c r="OZZ5" s="657"/>
      <c r="PAA5" s="657"/>
      <c r="PAB5" s="657"/>
      <c r="PAC5" s="657"/>
      <c r="PAD5" s="657"/>
      <c r="PAE5" s="657"/>
      <c r="PAF5" s="657"/>
      <c r="PAG5" s="657"/>
      <c r="PAH5" s="657"/>
      <c r="PAI5" s="657"/>
      <c r="PAJ5" s="657"/>
      <c r="PAK5" s="657"/>
      <c r="PAL5" s="657"/>
      <c r="PAM5" s="657"/>
      <c r="PAN5" s="657"/>
      <c r="PAO5" s="657"/>
      <c r="PAP5" s="657"/>
      <c r="PAQ5" s="657"/>
      <c r="PAR5" s="657"/>
      <c r="PAS5" s="657"/>
      <c r="PAT5" s="657"/>
      <c r="PAU5" s="657"/>
      <c r="PAV5" s="657"/>
      <c r="PAW5" s="657"/>
      <c r="PAX5" s="657"/>
      <c r="PAY5" s="657"/>
      <c r="PAZ5" s="657"/>
      <c r="PBA5" s="657"/>
      <c r="PBB5" s="657"/>
      <c r="PBC5" s="657"/>
      <c r="PBD5" s="657"/>
      <c r="PBE5" s="657"/>
      <c r="PBF5" s="657"/>
      <c r="PBG5" s="657"/>
      <c r="PBH5" s="657"/>
      <c r="PBI5" s="657"/>
      <c r="PBJ5" s="657"/>
      <c r="PBK5" s="657"/>
      <c r="PBL5" s="657"/>
      <c r="PBM5" s="657"/>
      <c r="PBN5" s="657"/>
      <c r="PBO5" s="657"/>
      <c r="PBP5" s="657"/>
      <c r="PBQ5" s="657"/>
      <c r="PBR5" s="657"/>
      <c r="PBS5" s="657"/>
      <c r="PBT5" s="657"/>
      <c r="PBU5" s="657"/>
      <c r="PBV5" s="657"/>
      <c r="PBW5" s="657"/>
      <c r="PBX5" s="657"/>
      <c r="PBY5" s="657"/>
      <c r="PBZ5" s="657"/>
      <c r="PCA5" s="657"/>
      <c r="PCB5" s="657"/>
      <c r="PCC5" s="657"/>
      <c r="PCD5" s="657"/>
      <c r="PCE5" s="657"/>
      <c r="PCF5" s="657"/>
      <c r="PCG5" s="657"/>
      <c r="PCH5" s="657"/>
      <c r="PCI5" s="657"/>
      <c r="PCJ5" s="657"/>
      <c r="PCK5" s="657"/>
      <c r="PCL5" s="657"/>
      <c r="PCM5" s="657"/>
      <c r="PCN5" s="657"/>
      <c r="PCO5" s="657"/>
      <c r="PCP5" s="657"/>
      <c r="PCQ5" s="657"/>
      <c r="PCR5" s="657"/>
      <c r="PCS5" s="657"/>
      <c r="PCT5" s="657"/>
      <c r="PCU5" s="657"/>
      <c r="PCV5" s="657"/>
      <c r="PCW5" s="657"/>
      <c r="PCX5" s="657"/>
      <c r="PCY5" s="657"/>
      <c r="PCZ5" s="657"/>
      <c r="PDA5" s="657"/>
      <c r="PDB5" s="657"/>
      <c r="PDC5" s="657"/>
      <c r="PDD5" s="657"/>
      <c r="PDE5" s="657"/>
      <c r="PDF5" s="657"/>
      <c r="PDG5" s="657"/>
      <c r="PDH5" s="657"/>
      <c r="PDI5" s="657"/>
      <c r="PDJ5" s="657"/>
      <c r="PDK5" s="657"/>
      <c r="PDL5" s="657"/>
      <c r="PDM5" s="657"/>
      <c r="PDN5" s="657"/>
      <c r="PDO5" s="657"/>
      <c r="PDP5" s="657"/>
      <c r="PDQ5" s="657"/>
      <c r="PDR5" s="657"/>
      <c r="PDS5" s="657"/>
      <c r="PDT5" s="657"/>
      <c r="PDU5" s="657"/>
      <c r="PDV5" s="657"/>
      <c r="PDW5" s="657"/>
      <c r="PDX5" s="657"/>
      <c r="PDY5" s="657"/>
      <c r="PDZ5" s="657"/>
      <c r="PEA5" s="657"/>
      <c r="PEB5" s="657"/>
      <c r="PEC5" s="657"/>
      <c r="PED5" s="657"/>
      <c r="PEE5" s="657"/>
      <c r="PEF5" s="657"/>
      <c r="PEG5" s="657"/>
      <c r="PEH5" s="657"/>
      <c r="PEI5" s="657"/>
      <c r="PEJ5" s="657"/>
      <c r="PEK5" s="657"/>
      <c r="PEL5" s="657"/>
      <c r="PEM5" s="657"/>
      <c r="PEN5" s="657"/>
      <c r="PEO5" s="657"/>
      <c r="PEP5" s="657"/>
      <c r="PEQ5" s="657"/>
      <c r="PER5" s="657"/>
      <c r="PES5" s="657"/>
      <c r="PET5" s="657"/>
      <c r="PEU5" s="657"/>
      <c r="PEV5" s="657"/>
      <c r="PEW5" s="657"/>
      <c r="PEX5" s="657"/>
      <c r="PEY5" s="657"/>
      <c r="PEZ5" s="657"/>
      <c r="PFA5" s="657"/>
      <c r="PFB5" s="657"/>
      <c r="PFC5" s="657"/>
      <c r="PFD5" s="657"/>
      <c r="PFE5" s="657"/>
      <c r="PFF5" s="657"/>
      <c r="PFG5" s="657"/>
      <c r="PFH5" s="657"/>
      <c r="PFI5" s="657"/>
      <c r="PFJ5" s="657"/>
      <c r="PFK5" s="657"/>
      <c r="PFL5" s="657"/>
      <c r="PFM5" s="657"/>
      <c r="PFN5" s="657"/>
      <c r="PFO5" s="657"/>
      <c r="PFP5" s="657"/>
      <c r="PFQ5" s="657"/>
      <c r="PFR5" s="657"/>
      <c r="PFS5" s="657"/>
      <c r="PFT5" s="657"/>
      <c r="PFU5" s="657"/>
      <c r="PFV5" s="657"/>
      <c r="PFW5" s="657"/>
      <c r="PFX5" s="657"/>
      <c r="PFY5" s="657"/>
      <c r="PFZ5" s="657"/>
      <c r="PGA5" s="657"/>
      <c r="PGB5" s="657"/>
      <c r="PGC5" s="657"/>
      <c r="PGD5" s="657"/>
      <c r="PGE5" s="657"/>
      <c r="PGF5" s="657"/>
      <c r="PGG5" s="657"/>
      <c r="PGH5" s="657"/>
      <c r="PGI5" s="657"/>
      <c r="PGJ5" s="657"/>
      <c r="PGK5" s="657"/>
      <c r="PGL5" s="657"/>
      <c r="PGM5" s="657"/>
      <c r="PGN5" s="657"/>
      <c r="PGO5" s="657"/>
      <c r="PGP5" s="657"/>
      <c r="PGQ5" s="657"/>
      <c r="PGR5" s="657"/>
      <c r="PGS5" s="657"/>
      <c r="PGT5" s="657"/>
      <c r="PGU5" s="657"/>
      <c r="PGV5" s="657"/>
      <c r="PGW5" s="657"/>
      <c r="PGX5" s="657"/>
      <c r="PGY5" s="657"/>
      <c r="PGZ5" s="657"/>
      <c r="PHA5" s="657"/>
      <c r="PHB5" s="657"/>
      <c r="PHC5" s="657"/>
      <c r="PHD5" s="657"/>
      <c r="PHE5" s="657"/>
      <c r="PHF5" s="657"/>
      <c r="PHG5" s="657"/>
      <c r="PHH5" s="657"/>
      <c r="PHI5" s="657"/>
      <c r="PHJ5" s="657"/>
      <c r="PHK5" s="657"/>
      <c r="PHL5" s="657"/>
      <c r="PHM5" s="657"/>
      <c r="PHN5" s="657"/>
      <c r="PHO5" s="657"/>
      <c r="PHP5" s="657"/>
      <c r="PHQ5" s="657"/>
      <c r="PHR5" s="657"/>
      <c r="PHS5" s="657"/>
      <c r="PHT5" s="657"/>
      <c r="PHU5" s="657"/>
      <c r="PHV5" s="657"/>
      <c r="PHW5" s="657"/>
      <c r="PHX5" s="657"/>
      <c r="PHY5" s="657"/>
      <c r="PHZ5" s="657"/>
      <c r="PIA5" s="657"/>
      <c r="PIB5" s="657"/>
      <c r="PIC5" s="657"/>
      <c r="PID5" s="657"/>
      <c r="PIE5" s="657"/>
      <c r="PIF5" s="657"/>
      <c r="PIG5" s="657"/>
      <c r="PIH5" s="657"/>
      <c r="PII5" s="657"/>
      <c r="PIJ5" s="657"/>
      <c r="PIK5" s="657"/>
      <c r="PIL5" s="657"/>
      <c r="PIM5" s="657"/>
      <c r="PIN5" s="657"/>
      <c r="PIO5" s="657"/>
      <c r="PIP5" s="657"/>
      <c r="PIQ5" s="657"/>
      <c r="PIR5" s="657"/>
      <c r="PIS5" s="657"/>
      <c r="PIT5" s="657"/>
      <c r="PIU5" s="657"/>
      <c r="PIV5" s="657"/>
      <c r="PIW5" s="657"/>
      <c r="PIX5" s="657"/>
      <c r="PIY5" s="657"/>
      <c r="PIZ5" s="657"/>
      <c r="PJA5" s="657"/>
      <c r="PJB5" s="657"/>
      <c r="PJC5" s="657"/>
      <c r="PJD5" s="657"/>
      <c r="PJE5" s="657"/>
      <c r="PJF5" s="657"/>
      <c r="PJG5" s="657"/>
      <c r="PJH5" s="657"/>
      <c r="PJI5" s="657"/>
      <c r="PJJ5" s="657"/>
      <c r="PJK5" s="657"/>
      <c r="PJL5" s="657"/>
      <c r="PJM5" s="657"/>
      <c r="PJN5" s="657"/>
      <c r="PJO5" s="657"/>
      <c r="PJP5" s="657"/>
      <c r="PJQ5" s="657"/>
      <c r="PJR5" s="657"/>
      <c r="PJS5" s="657"/>
      <c r="PJT5" s="657"/>
      <c r="PJU5" s="657"/>
      <c r="PJV5" s="657"/>
      <c r="PJW5" s="657"/>
      <c r="PJX5" s="657"/>
      <c r="PJY5" s="657"/>
      <c r="PJZ5" s="657"/>
      <c r="PKA5" s="657"/>
      <c r="PKB5" s="657"/>
      <c r="PKC5" s="657"/>
      <c r="PKD5" s="657"/>
      <c r="PKE5" s="657"/>
      <c r="PKF5" s="657"/>
      <c r="PKG5" s="657"/>
      <c r="PKH5" s="657"/>
      <c r="PKI5" s="657"/>
      <c r="PKJ5" s="657"/>
      <c r="PKK5" s="657"/>
      <c r="PKL5" s="657"/>
      <c r="PKM5" s="657"/>
      <c r="PKN5" s="657"/>
      <c r="PKO5" s="657"/>
      <c r="PKP5" s="657"/>
      <c r="PKQ5" s="657"/>
      <c r="PKR5" s="657"/>
      <c r="PKS5" s="657"/>
      <c r="PKT5" s="657"/>
      <c r="PKU5" s="657"/>
      <c r="PKV5" s="657"/>
      <c r="PKW5" s="657"/>
      <c r="PKX5" s="657"/>
      <c r="PKY5" s="657"/>
      <c r="PKZ5" s="657"/>
      <c r="PLA5" s="657"/>
      <c r="PLB5" s="657"/>
      <c r="PLC5" s="657"/>
      <c r="PLD5" s="657"/>
      <c r="PLE5" s="657"/>
      <c r="PLF5" s="657"/>
      <c r="PLG5" s="657"/>
      <c r="PLH5" s="657"/>
      <c r="PLI5" s="657"/>
      <c r="PLJ5" s="657"/>
      <c r="PLK5" s="657"/>
      <c r="PLL5" s="657"/>
      <c r="PLM5" s="657"/>
      <c r="PLN5" s="657"/>
      <c r="PLO5" s="657"/>
      <c r="PLP5" s="657"/>
      <c r="PLQ5" s="657"/>
      <c r="PLR5" s="657"/>
      <c r="PLS5" s="657"/>
      <c r="PLT5" s="657"/>
      <c r="PLU5" s="657"/>
      <c r="PLV5" s="657"/>
      <c r="PLW5" s="657"/>
      <c r="PLX5" s="657"/>
      <c r="PLY5" s="657"/>
      <c r="PLZ5" s="657"/>
      <c r="PMA5" s="657"/>
      <c r="PMB5" s="657"/>
      <c r="PMC5" s="657"/>
      <c r="PMD5" s="657"/>
      <c r="PME5" s="657"/>
      <c r="PMF5" s="657"/>
      <c r="PMG5" s="657"/>
      <c r="PMH5" s="657"/>
      <c r="PMI5" s="657"/>
      <c r="PMJ5" s="657"/>
      <c r="PMK5" s="657"/>
      <c r="PML5" s="657"/>
      <c r="PMM5" s="657"/>
      <c r="PMN5" s="657"/>
      <c r="PMO5" s="657"/>
      <c r="PMP5" s="657"/>
      <c r="PMQ5" s="657"/>
      <c r="PMR5" s="657"/>
      <c r="PMS5" s="657"/>
      <c r="PMT5" s="657"/>
      <c r="PMU5" s="657"/>
      <c r="PMV5" s="657"/>
      <c r="PMW5" s="657"/>
      <c r="PMX5" s="657"/>
      <c r="PMY5" s="657"/>
      <c r="PMZ5" s="657"/>
      <c r="PNA5" s="657"/>
      <c r="PNB5" s="657"/>
      <c r="PNC5" s="657"/>
      <c r="PND5" s="657"/>
      <c r="PNE5" s="657"/>
      <c r="PNF5" s="657"/>
      <c r="PNG5" s="657"/>
      <c r="PNH5" s="657"/>
      <c r="PNI5" s="657"/>
      <c r="PNJ5" s="657"/>
      <c r="PNK5" s="657"/>
      <c r="PNL5" s="657"/>
      <c r="PNM5" s="657"/>
      <c r="PNN5" s="657"/>
      <c r="PNO5" s="657"/>
      <c r="PNP5" s="657"/>
      <c r="PNQ5" s="657"/>
      <c r="PNR5" s="657"/>
      <c r="PNS5" s="657"/>
      <c r="PNT5" s="657"/>
      <c r="PNU5" s="657"/>
      <c r="PNV5" s="657"/>
      <c r="PNW5" s="657"/>
      <c r="PNX5" s="657"/>
      <c r="PNY5" s="657"/>
      <c r="PNZ5" s="657"/>
      <c r="POA5" s="657"/>
      <c r="POB5" s="657"/>
      <c r="POC5" s="657"/>
      <c r="POD5" s="657"/>
      <c r="POE5" s="657"/>
      <c r="POF5" s="657"/>
      <c r="POG5" s="657"/>
      <c r="POH5" s="657"/>
      <c r="POI5" s="657"/>
      <c r="POJ5" s="657"/>
      <c r="POK5" s="657"/>
      <c r="POL5" s="657"/>
      <c r="POM5" s="657"/>
      <c r="PON5" s="657"/>
      <c r="POO5" s="657"/>
      <c r="POP5" s="657"/>
      <c r="POQ5" s="657"/>
      <c r="POR5" s="657"/>
      <c r="POS5" s="657"/>
      <c r="POT5" s="657"/>
      <c r="POU5" s="657"/>
      <c r="POV5" s="657"/>
      <c r="POW5" s="657"/>
      <c r="POX5" s="657"/>
      <c r="POY5" s="657"/>
      <c r="POZ5" s="657"/>
      <c r="PPA5" s="657"/>
      <c r="PPB5" s="657"/>
      <c r="PPC5" s="657"/>
      <c r="PPD5" s="657"/>
      <c r="PPE5" s="657"/>
      <c r="PPF5" s="657"/>
      <c r="PPG5" s="657"/>
      <c r="PPH5" s="657"/>
      <c r="PPI5" s="657"/>
      <c r="PPJ5" s="657"/>
      <c r="PPK5" s="657"/>
      <c r="PPL5" s="657"/>
      <c r="PPM5" s="657"/>
      <c r="PPN5" s="657"/>
      <c r="PPO5" s="657"/>
      <c r="PPP5" s="657"/>
      <c r="PPQ5" s="657"/>
      <c r="PPR5" s="657"/>
      <c r="PPS5" s="657"/>
      <c r="PPT5" s="657"/>
      <c r="PPU5" s="657"/>
      <c r="PPV5" s="657"/>
      <c r="PPW5" s="657"/>
      <c r="PPX5" s="657"/>
      <c r="PPY5" s="657"/>
      <c r="PPZ5" s="657"/>
      <c r="PQA5" s="657"/>
      <c r="PQB5" s="657"/>
      <c r="PQC5" s="657"/>
      <c r="PQD5" s="657"/>
      <c r="PQE5" s="657"/>
      <c r="PQF5" s="657"/>
      <c r="PQG5" s="657"/>
      <c r="PQH5" s="657"/>
      <c r="PQI5" s="657"/>
      <c r="PQJ5" s="657"/>
      <c r="PQK5" s="657"/>
      <c r="PQL5" s="657"/>
      <c r="PQM5" s="657"/>
      <c r="PQN5" s="657"/>
      <c r="PQO5" s="657"/>
      <c r="PQP5" s="657"/>
      <c r="PQQ5" s="657"/>
      <c r="PQR5" s="657"/>
      <c r="PQS5" s="657"/>
      <c r="PQT5" s="657"/>
      <c r="PQU5" s="657"/>
      <c r="PQV5" s="657"/>
      <c r="PQW5" s="657"/>
      <c r="PQX5" s="657"/>
      <c r="PQY5" s="657"/>
      <c r="PQZ5" s="657"/>
      <c r="PRA5" s="657"/>
      <c r="PRB5" s="657"/>
      <c r="PRC5" s="657"/>
      <c r="PRD5" s="657"/>
      <c r="PRE5" s="657"/>
      <c r="PRF5" s="657"/>
      <c r="PRG5" s="657"/>
      <c r="PRH5" s="657"/>
      <c r="PRI5" s="657"/>
      <c r="PRJ5" s="657"/>
      <c r="PRK5" s="657"/>
      <c r="PRL5" s="657"/>
      <c r="PRM5" s="657"/>
      <c r="PRN5" s="657"/>
      <c r="PRO5" s="657"/>
      <c r="PRP5" s="657"/>
      <c r="PRQ5" s="657"/>
      <c r="PRR5" s="657"/>
      <c r="PRS5" s="657"/>
      <c r="PRT5" s="657"/>
      <c r="PRU5" s="657"/>
      <c r="PRV5" s="657"/>
      <c r="PRW5" s="657"/>
      <c r="PRX5" s="657"/>
      <c r="PRY5" s="657"/>
      <c r="PRZ5" s="657"/>
      <c r="PSA5" s="657"/>
      <c r="PSB5" s="657"/>
      <c r="PSC5" s="657"/>
      <c r="PSD5" s="657"/>
      <c r="PSE5" s="657"/>
      <c r="PSF5" s="657"/>
      <c r="PSG5" s="657"/>
      <c r="PSH5" s="657"/>
      <c r="PSI5" s="657"/>
      <c r="PSJ5" s="657"/>
      <c r="PSK5" s="657"/>
      <c r="PSL5" s="657"/>
      <c r="PSM5" s="657"/>
      <c r="PSN5" s="657"/>
      <c r="PSO5" s="657"/>
      <c r="PSP5" s="657"/>
      <c r="PSQ5" s="657"/>
      <c r="PSR5" s="657"/>
      <c r="PSS5" s="657"/>
      <c r="PST5" s="657"/>
      <c r="PSU5" s="657"/>
      <c r="PSV5" s="657"/>
      <c r="PSW5" s="657"/>
      <c r="PSX5" s="657"/>
      <c r="PSY5" s="657"/>
      <c r="PSZ5" s="657"/>
      <c r="PTA5" s="657"/>
      <c r="PTB5" s="657"/>
      <c r="PTC5" s="657"/>
      <c r="PTD5" s="657"/>
      <c r="PTE5" s="657"/>
      <c r="PTF5" s="657"/>
      <c r="PTG5" s="657"/>
      <c r="PTH5" s="657"/>
      <c r="PTI5" s="657"/>
      <c r="PTJ5" s="657"/>
      <c r="PTK5" s="657"/>
      <c r="PTL5" s="657"/>
      <c r="PTM5" s="657"/>
      <c r="PTN5" s="657"/>
      <c r="PTO5" s="657"/>
      <c r="PTP5" s="657"/>
      <c r="PTQ5" s="657"/>
      <c r="PTR5" s="657"/>
      <c r="PTS5" s="657"/>
      <c r="PTT5" s="657"/>
      <c r="PTU5" s="657"/>
      <c r="PTV5" s="657"/>
      <c r="PTW5" s="657"/>
      <c r="PTX5" s="657"/>
      <c r="PTY5" s="657"/>
      <c r="PTZ5" s="657"/>
      <c r="PUA5" s="657"/>
      <c r="PUB5" s="657"/>
      <c r="PUC5" s="657"/>
      <c r="PUD5" s="657"/>
      <c r="PUE5" s="657"/>
      <c r="PUF5" s="657"/>
      <c r="PUG5" s="657"/>
      <c r="PUH5" s="657"/>
      <c r="PUI5" s="657"/>
      <c r="PUJ5" s="657"/>
      <c r="PUK5" s="657"/>
      <c r="PUL5" s="657"/>
      <c r="PUM5" s="657"/>
      <c r="PUN5" s="657"/>
      <c r="PUO5" s="657"/>
      <c r="PUP5" s="657"/>
      <c r="PUQ5" s="657"/>
      <c r="PUR5" s="657"/>
      <c r="PUS5" s="657"/>
      <c r="PUT5" s="657"/>
      <c r="PUU5" s="657"/>
      <c r="PUV5" s="657"/>
      <c r="PUW5" s="657"/>
      <c r="PUX5" s="657"/>
      <c r="PUY5" s="657"/>
      <c r="PUZ5" s="657"/>
      <c r="PVA5" s="657"/>
      <c r="PVB5" s="657"/>
      <c r="PVC5" s="657"/>
      <c r="PVD5" s="657"/>
      <c r="PVE5" s="657"/>
      <c r="PVF5" s="657"/>
      <c r="PVG5" s="657"/>
      <c r="PVH5" s="657"/>
      <c r="PVI5" s="657"/>
      <c r="PVJ5" s="657"/>
      <c r="PVK5" s="657"/>
      <c r="PVL5" s="657"/>
      <c r="PVM5" s="657"/>
      <c r="PVN5" s="657"/>
      <c r="PVO5" s="657"/>
      <c r="PVP5" s="657"/>
      <c r="PVQ5" s="657"/>
      <c r="PVR5" s="657"/>
      <c r="PVS5" s="657"/>
      <c r="PVT5" s="657"/>
      <c r="PVU5" s="657"/>
      <c r="PVV5" s="657"/>
      <c r="PVW5" s="657"/>
      <c r="PVX5" s="657"/>
      <c r="PVY5" s="657"/>
      <c r="PVZ5" s="657"/>
      <c r="PWA5" s="657"/>
      <c r="PWB5" s="657"/>
      <c r="PWC5" s="657"/>
      <c r="PWD5" s="657"/>
      <c r="PWE5" s="657"/>
      <c r="PWF5" s="657"/>
      <c r="PWG5" s="657"/>
      <c r="PWH5" s="657"/>
      <c r="PWI5" s="657"/>
      <c r="PWJ5" s="657"/>
      <c r="PWK5" s="657"/>
      <c r="PWL5" s="657"/>
      <c r="PWM5" s="657"/>
      <c r="PWN5" s="657"/>
      <c r="PWO5" s="657"/>
      <c r="PWP5" s="657"/>
      <c r="PWQ5" s="657"/>
      <c r="PWR5" s="657"/>
      <c r="PWS5" s="657"/>
      <c r="PWT5" s="657"/>
      <c r="PWU5" s="657"/>
      <c r="PWV5" s="657"/>
      <c r="PWW5" s="657"/>
      <c r="PWX5" s="657"/>
      <c r="PWY5" s="657"/>
      <c r="PWZ5" s="657"/>
      <c r="PXA5" s="657"/>
      <c r="PXB5" s="657"/>
      <c r="PXC5" s="657"/>
      <c r="PXD5" s="657"/>
      <c r="PXE5" s="657"/>
      <c r="PXF5" s="657"/>
      <c r="PXG5" s="657"/>
      <c r="PXH5" s="657"/>
      <c r="PXI5" s="657"/>
      <c r="PXJ5" s="657"/>
      <c r="PXK5" s="657"/>
      <c r="PXL5" s="657"/>
      <c r="PXM5" s="657"/>
      <c r="PXN5" s="657"/>
      <c r="PXO5" s="657"/>
      <c r="PXP5" s="657"/>
      <c r="PXQ5" s="657"/>
      <c r="PXR5" s="657"/>
      <c r="PXS5" s="657"/>
      <c r="PXT5" s="657"/>
      <c r="PXU5" s="657"/>
      <c r="PXV5" s="657"/>
      <c r="PXW5" s="657"/>
      <c r="PXX5" s="657"/>
      <c r="PXY5" s="657"/>
      <c r="PXZ5" s="657"/>
      <c r="PYA5" s="657"/>
      <c r="PYB5" s="657"/>
      <c r="PYC5" s="657"/>
      <c r="PYD5" s="657"/>
      <c r="PYE5" s="657"/>
      <c r="PYF5" s="657"/>
      <c r="PYG5" s="657"/>
      <c r="PYH5" s="657"/>
      <c r="PYI5" s="657"/>
      <c r="PYJ5" s="657"/>
      <c r="PYK5" s="657"/>
      <c r="PYL5" s="657"/>
      <c r="PYM5" s="657"/>
      <c r="PYN5" s="657"/>
      <c r="PYO5" s="657"/>
      <c r="PYP5" s="657"/>
      <c r="PYQ5" s="657"/>
      <c r="PYR5" s="657"/>
      <c r="PYS5" s="657"/>
      <c r="PYT5" s="657"/>
      <c r="PYU5" s="657"/>
      <c r="PYV5" s="657"/>
      <c r="PYW5" s="657"/>
      <c r="PYX5" s="657"/>
      <c r="PYY5" s="657"/>
      <c r="PYZ5" s="657"/>
      <c r="PZA5" s="657"/>
      <c r="PZB5" s="657"/>
      <c r="PZC5" s="657"/>
      <c r="PZD5" s="657"/>
      <c r="PZE5" s="657"/>
      <c r="PZF5" s="657"/>
      <c r="PZG5" s="657"/>
      <c r="PZH5" s="657"/>
      <c r="PZI5" s="657"/>
      <c r="PZJ5" s="657"/>
      <c r="PZK5" s="657"/>
      <c r="PZL5" s="657"/>
      <c r="PZM5" s="657"/>
      <c r="PZN5" s="657"/>
      <c r="PZO5" s="657"/>
      <c r="PZP5" s="657"/>
      <c r="PZQ5" s="657"/>
      <c r="PZR5" s="657"/>
      <c r="PZS5" s="657"/>
      <c r="PZT5" s="657"/>
      <c r="PZU5" s="657"/>
      <c r="PZV5" s="657"/>
      <c r="PZW5" s="657"/>
      <c r="PZX5" s="657"/>
      <c r="PZY5" s="657"/>
      <c r="PZZ5" s="657"/>
      <c r="QAA5" s="657"/>
      <c r="QAB5" s="657"/>
      <c r="QAC5" s="657"/>
      <c r="QAD5" s="657"/>
      <c r="QAE5" s="657"/>
      <c r="QAF5" s="657"/>
      <c r="QAG5" s="657"/>
      <c r="QAH5" s="657"/>
      <c r="QAI5" s="657"/>
      <c r="QAJ5" s="657"/>
      <c r="QAK5" s="657"/>
      <c r="QAL5" s="657"/>
      <c r="QAM5" s="657"/>
      <c r="QAN5" s="657"/>
      <c r="QAO5" s="657"/>
      <c r="QAP5" s="657"/>
      <c r="QAQ5" s="657"/>
      <c r="QAR5" s="657"/>
      <c r="QAS5" s="657"/>
      <c r="QAT5" s="657"/>
      <c r="QAU5" s="657"/>
      <c r="QAV5" s="657"/>
      <c r="QAW5" s="657"/>
      <c r="QAX5" s="657"/>
      <c r="QAY5" s="657"/>
      <c r="QAZ5" s="657"/>
      <c r="QBA5" s="657"/>
      <c r="QBB5" s="657"/>
      <c r="QBC5" s="657"/>
      <c r="QBD5" s="657"/>
      <c r="QBE5" s="657"/>
      <c r="QBF5" s="657"/>
      <c r="QBG5" s="657"/>
      <c r="QBH5" s="657"/>
      <c r="QBI5" s="657"/>
      <c r="QBJ5" s="657"/>
      <c r="QBK5" s="657"/>
      <c r="QBL5" s="657"/>
      <c r="QBM5" s="657"/>
      <c r="QBN5" s="657"/>
      <c r="QBO5" s="657"/>
      <c r="QBP5" s="657"/>
      <c r="QBQ5" s="657"/>
      <c r="QBR5" s="657"/>
      <c r="QBS5" s="657"/>
      <c r="QBT5" s="657"/>
      <c r="QBU5" s="657"/>
      <c r="QBV5" s="657"/>
      <c r="QBW5" s="657"/>
      <c r="QBX5" s="657"/>
      <c r="QBY5" s="657"/>
      <c r="QBZ5" s="657"/>
      <c r="QCA5" s="657"/>
      <c r="QCB5" s="657"/>
      <c r="QCC5" s="657"/>
      <c r="QCD5" s="657"/>
      <c r="QCE5" s="657"/>
      <c r="QCF5" s="657"/>
      <c r="QCG5" s="657"/>
      <c r="QCH5" s="657"/>
      <c r="QCI5" s="657"/>
      <c r="QCJ5" s="657"/>
      <c r="QCK5" s="657"/>
      <c r="QCL5" s="657"/>
      <c r="QCM5" s="657"/>
      <c r="QCN5" s="657"/>
      <c r="QCO5" s="657"/>
      <c r="QCP5" s="657"/>
      <c r="QCQ5" s="657"/>
      <c r="QCR5" s="657"/>
      <c r="QCS5" s="657"/>
      <c r="QCT5" s="657"/>
      <c r="QCU5" s="657"/>
      <c r="QCV5" s="657"/>
      <c r="QCW5" s="657"/>
      <c r="QCX5" s="657"/>
      <c r="QCY5" s="657"/>
      <c r="QCZ5" s="657"/>
      <c r="QDA5" s="657"/>
      <c r="QDB5" s="657"/>
      <c r="QDC5" s="657"/>
      <c r="QDD5" s="657"/>
      <c r="QDE5" s="657"/>
      <c r="QDF5" s="657"/>
      <c r="QDG5" s="657"/>
      <c r="QDH5" s="657"/>
      <c r="QDI5" s="657"/>
      <c r="QDJ5" s="657"/>
      <c r="QDK5" s="657"/>
      <c r="QDL5" s="657"/>
      <c r="QDM5" s="657"/>
      <c r="QDN5" s="657"/>
      <c r="QDO5" s="657"/>
      <c r="QDP5" s="657"/>
      <c r="QDQ5" s="657"/>
      <c r="QDR5" s="657"/>
      <c r="QDS5" s="657"/>
      <c r="QDT5" s="657"/>
      <c r="QDU5" s="657"/>
      <c r="QDV5" s="657"/>
      <c r="QDW5" s="657"/>
      <c r="QDX5" s="657"/>
      <c r="QDY5" s="657"/>
      <c r="QDZ5" s="657"/>
      <c r="QEA5" s="657"/>
      <c r="QEB5" s="657"/>
      <c r="QEC5" s="657"/>
      <c r="QED5" s="657"/>
      <c r="QEE5" s="657"/>
      <c r="QEF5" s="657"/>
      <c r="QEG5" s="657"/>
      <c r="QEH5" s="657"/>
      <c r="QEI5" s="657"/>
      <c r="QEJ5" s="657"/>
      <c r="QEK5" s="657"/>
      <c r="QEL5" s="657"/>
      <c r="QEM5" s="657"/>
      <c r="QEN5" s="657"/>
      <c r="QEO5" s="657"/>
      <c r="QEP5" s="657"/>
      <c r="QEQ5" s="657"/>
      <c r="QER5" s="657"/>
      <c r="QES5" s="657"/>
      <c r="QET5" s="657"/>
      <c r="QEU5" s="657"/>
      <c r="QEV5" s="657"/>
      <c r="QEW5" s="657"/>
      <c r="QEX5" s="657"/>
      <c r="QEY5" s="657"/>
      <c r="QEZ5" s="657"/>
      <c r="QFA5" s="657"/>
      <c r="QFB5" s="657"/>
      <c r="QFC5" s="657"/>
      <c r="QFD5" s="657"/>
      <c r="QFE5" s="657"/>
      <c r="QFF5" s="657"/>
      <c r="QFG5" s="657"/>
      <c r="QFH5" s="657"/>
      <c r="QFI5" s="657"/>
      <c r="QFJ5" s="657"/>
      <c r="QFK5" s="657"/>
      <c r="QFL5" s="657"/>
      <c r="QFM5" s="657"/>
      <c r="QFN5" s="657"/>
      <c r="QFO5" s="657"/>
      <c r="QFP5" s="657"/>
      <c r="QFQ5" s="657"/>
      <c r="QFR5" s="657"/>
      <c r="QFS5" s="657"/>
      <c r="QFT5" s="657"/>
      <c r="QFU5" s="657"/>
      <c r="QFV5" s="657"/>
      <c r="QFW5" s="657"/>
      <c r="QFX5" s="657"/>
      <c r="QFY5" s="657"/>
      <c r="QFZ5" s="657"/>
      <c r="QGA5" s="657"/>
      <c r="QGB5" s="657"/>
      <c r="QGC5" s="657"/>
      <c r="QGD5" s="657"/>
      <c r="QGE5" s="657"/>
      <c r="QGF5" s="657"/>
      <c r="QGG5" s="657"/>
      <c r="QGH5" s="657"/>
      <c r="QGI5" s="657"/>
      <c r="QGJ5" s="657"/>
      <c r="QGK5" s="657"/>
      <c r="QGL5" s="657"/>
      <c r="QGM5" s="657"/>
      <c r="QGN5" s="657"/>
      <c r="QGO5" s="657"/>
      <c r="QGP5" s="657"/>
      <c r="QGQ5" s="657"/>
      <c r="QGR5" s="657"/>
      <c r="QGS5" s="657"/>
      <c r="QGT5" s="657"/>
      <c r="QGU5" s="657"/>
      <c r="QGV5" s="657"/>
      <c r="QGW5" s="657"/>
      <c r="QGX5" s="657"/>
      <c r="QGY5" s="657"/>
      <c r="QGZ5" s="657"/>
      <c r="QHA5" s="657"/>
      <c r="QHB5" s="657"/>
      <c r="QHC5" s="657"/>
      <c r="QHD5" s="657"/>
      <c r="QHE5" s="657"/>
      <c r="QHF5" s="657"/>
      <c r="QHG5" s="657"/>
      <c r="QHH5" s="657"/>
      <c r="QHI5" s="657"/>
      <c r="QHJ5" s="657"/>
      <c r="QHK5" s="657"/>
      <c r="QHL5" s="657"/>
      <c r="QHM5" s="657"/>
      <c r="QHN5" s="657"/>
      <c r="QHO5" s="657"/>
      <c r="QHP5" s="657"/>
      <c r="QHQ5" s="657"/>
      <c r="QHR5" s="657"/>
      <c r="QHS5" s="657"/>
      <c r="QHT5" s="657"/>
      <c r="QHU5" s="657"/>
      <c r="QHV5" s="657"/>
      <c r="QHW5" s="657"/>
      <c r="QHX5" s="657"/>
      <c r="QHY5" s="657"/>
      <c r="QHZ5" s="657"/>
      <c r="QIA5" s="657"/>
      <c r="QIB5" s="657"/>
      <c r="QIC5" s="657"/>
      <c r="QID5" s="657"/>
      <c r="QIE5" s="657"/>
      <c r="QIF5" s="657"/>
      <c r="QIG5" s="657"/>
      <c r="QIH5" s="657"/>
      <c r="QII5" s="657"/>
      <c r="QIJ5" s="657"/>
      <c r="QIK5" s="657"/>
      <c r="QIL5" s="657"/>
      <c r="QIM5" s="657"/>
      <c r="QIN5" s="657"/>
      <c r="QIO5" s="657"/>
      <c r="QIP5" s="657"/>
      <c r="QIQ5" s="657"/>
      <c r="QIR5" s="657"/>
      <c r="QIS5" s="657"/>
      <c r="QIT5" s="657"/>
      <c r="QIU5" s="657"/>
      <c r="QIV5" s="657"/>
      <c r="QIW5" s="657"/>
      <c r="QIX5" s="657"/>
      <c r="QIY5" s="657"/>
      <c r="QIZ5" s="657"/>
      <c r="QJA5" s="657"/>
      <c r="QJB5" s="657"/>
      <c r="QJC5" s="657"/>
      <c r="QJD5" s="657"/>
      <c r="QJE5" s="657"/>
      <c r="QJF5" s="657"/>
      <c r="QJG5" s="657"/>
      <c r="QJH5" s="657"/>
      <c r="QJI5" s="657"/>
      <c r="QJJ5" s="657"/>
      <c r="QJK5" s="657"/>
      <c r="QJL5" s="657"/>
      <c r="QJM5" s="657"/>
      <c r="QJN5" s="657"/>
      <c r="QJO5" s="657"/>
      <c r="QJP5" s="657"/>
      <c r="QJQ5" s="657"/>
      <c r="QJR5" s="657"/>
      <c r="QJS5" s="657"/>
      <c r="QJT5" s="657"/>
      <c r="QJU5" s="657"/>
      <c r="QJV5" s="657"/>
      <c r="QJW5" s="657"/>
      <c r="QJX5" s="657"/>
      <c r="QJY5" s="657"/>
      <c r="QJZ5" s="657"/>
      <c r="QKA5" s="657"/>
      <c r="QKB5" s="657"/>
      <c r="QKC5" s="657"/>
      <c r="QKD5" s="657"/>
      <c r="QKE5" s="657"/>
      <c r="QKF5" s="657"/>
      <c r="QKG5" s="657"/>
      <c r="QKH5" s="657"/>
      <c r="QKI5" s="657"/>
      <c r="QKJ5" s="657"/>
      <c r="QKK5" s="657"/>
      <c r="QKL5" s="657"/>
      <c r="QKM5" s="657"/>
      <c r="QKN5" s="657"/>
      <c r="QKO5" s="657"/>
      <c r="QKP5" s="657"/>
      <c r="QKQ5" s="657"/>
      <c r="QKR5" s="657"/>
      <c r="QKS5" s="657"/>
      <c r="QKT5" s="657"/>
      <c r="QKU5" s="657"/>
      <c r="QKV5" s="657"/>
      <c r="QKW5" s="657"/>
      <c r="QKX5" s="657"/>
      <c r="QKY5" s="657"/>
      <c r="QKZ5" s="657"/>
      <c r="QLA5" s="657"/>
      <c r="QLB5" s="657"/>
      <c r="QLC5" s="657"/>
      <c r="QLD5" s="657"/>
      <c r="QLE5" s="657"/>
      <c r="QLF5" s="657"/>
      <c r="QLG5" s="657"/>
      <c r="QLH5" s="657"/>
      <c r="QLI5" s="657"/>
      <c r="QLJ5" s="657"/>
      <c r="QLK5" s="657"/>
      <c r="QLL5" s="657"/>
      <c r="QLM5" s="657"/>
      <c r="QLN5" s="657"/>
      <c r="QLO5" s="657"/>
      <c r="QLP5" s="657"/>
      <c r="QLQ5" s="657"/>
      <c r="QLR5" s="657"/>
      <c r="QLS5" s="657"/>
      <c r="QLT5" s="657"/>
      <c r="QLU5" s="657"/>
      <c r="QLV5" s="657"/>
      <c r="QLW5" s="657"/>
      <c r="QLX5" s="657"/>
      <c r="QLY5" s="657"/>
      <c r="QLZ5" s="657"/>
      <c r="QMA5" s="657"/>
      <c r="QMB5" s="657"/>
      <c r="QMC5" s="657"/>
      <c r="QMD5" s="657"/>
      <c r="QME5" s="657"/>
      <c r="QMF5" s="657"/>
      <c r="QMG5" s="657"/>
      <c r="QMH5" s="657"/>
      <c r="QMI5" s="657"/>
      <c r="QMJ5" s="657"/>
      <c r="QMK5" s="657"/>
      <c r="QML5" s="657"/>
      <c r="QMM5" s="657"/>
      <c r="QMN5" s="657"/>
      <c r="QMO5" s="657"/>
      <c r="QMP5" s="657"/>
      <c r="QMQ5" s="657"/>
      <c r="QMR5" s="657"/>
      <c r="QMS5" s="657"/>
      <c r="QMT5" s="657"/>
      <c r="QMU5" s="657"/>
      <c r="QMV5" s="657"/>
      <c r="QMW5" s="657"/>
      <c r="QMX5" s="657"/>
      <c r="QMY5" s="657"/>
      <c r="QMZ5" s="657"/>
      <c r="QNA5" s="657"/>
      <c r="QNB5" s="657"/>
      <c r="QNC5" s="657"/>
      <c r="QND5" s="657"/>
      <c r="QNE5" s="657"/>
      <c r="QNF5" s="657"/>
      <c r="QNG5" s="657"/>
      <c r="QNH5" s="657"/>
      <c r="QNI5" s="657"/>
      <c r="QNJ5" s="657"/>
      <c r="QNK5" s="657"/>
      <c r="QNL5" s="657"/>
      <c r="QNM5" s="657"/>
      <c r="QNN5" s="657"/>
      <c r="QNO5" s="657"/>
      <c r="QNP5" s="657"/>
      <c r="QNQ5" s="657"/>
      <c r="QNR5" s="657"/>
      <c r="QNS5" s="657"/>
      <c r="QNT5" s="657"/>
      <c r="QNU5" s="657"/>
      <c r="QNV5" s="657"/>
      <c r="QNW5" s="657"/>
      <c r="QNX5" s="657"/>
      <c r="QNY5" s="657"/>
      <c r="QNZ5" s="657"/>
      <c r="QOA5" s="657"/>
      <c r="QOB5" s="657"/>
      <c r="QOC5" s="657"/>
      <c r="QOD5" s="657"/>
      <c r="QOE5" s="657"/>
      <c r="QOF5" s="657"/>
      <c r="QOG5" s="657"/>
      <c r="QOH5" s="657"/>
      <c r="QOI5" s="657"/>
      <c r="QOJ5" s="657"/>
      <c r="QOK5" s="657"/>
      <c r="QOL5" s="657"/>
      <c r="QOM5" s="657"/>
      <c r="QON5" s="657"/>
      <c r="QOO5" s="657"/>
      <c r="QOP5" s="657"/>
      <c r="QOQ5" s="657"/>
      <c r="QOR5" s="657"/>
      <c r="QOS5" s="657"/>
      <c r="QOT5" s="657"/>
      <c r="QOU5" s="657"/>
      <c r="QOV5" s="657"/>
      <c r="QOW5" s="657"/>
      <c r="QOX5" s="657"/>
      <c r="QOY5" s="657"/>
      <c r="QOZ5" s="657"/>
      <c r="QPA5" s="657"/>
      <c r="QPB5" s="657"/>
      <c r="QPC5" s="657"/>
      <c r="QPD5" s="657"/>
      <c r="QPE5" s="657"/>
      <c r="QPF5" s="657"/>
      <c r="QPG5" s="657"/>
      <c r="QPH5" s="657"/>
      <c r="QPI5" s="657"/>
      <c r="QPJ5" s="657"/>
      <c r="QPK5" s="657"/>
      <c r="QPL5" s="657"/>
      <c r="QPM5" s="657"/>
      <c r="QPN5" s="657"/>
      <c r="QPO5" s="657"/>
      <c r="QPP5" s="657"/>
      <c r="QPQ5" s="657"/>
      <c r="QPR5" s="657"/>
      <c r="QPS5" s="657"/>
      <c r="QPT5" s="657"/>
      <c r="QPU5" s="657"/>
      <c r="QPV5" s="657"/>
      <c r="QPW5" s="657"/>
      <c r="QPX5" s="657"/>
      <c r="QPY5" s="657"/>
      <c r="QPZ5" s="657"/>
      <c r="QQA5" s="657"/>
      <c r="QQB5" s="657"/>
      <c r="QQC5" s="657"/>
      <c r="QQD5" s="657"/>
      <c r="QQE5" s="657"/>
      <c r="QQF5" s="657"/>
      <c r="QQG5" s="657"/>
      <c r="QQH5" s="657"/>
      <c r="QQI5" s="657"/>
      <c r="QQJ5" s="657"/>
      <c r="QQK5" s="657"/>
      <c r="QQL5" s="657"/>
      <c r="QQM5" s="657"/>
      <c r="QQN5" s="657"/>
      <c r="QQO5" s="657"/>
      <c r="QQP5" s="657"/>
      <c r="QQQ5" s="657"/>
      <c r="QQR5" s="657"/>
      <c r="QQS5" s="657"/>
      <c r="QQT5" s="657"/>
      <c r="QQU5" s="657"/>
      <c r="QQV5" s="657"/>
      <c r="QQW5" s="657"/>
      <c r="QQX5" s="657"/>
      <c r="QQY5" s="657"/>
      <c r="QQZ5" s="657"/>
      <c r="QRA5" s="657"/>
      <c r="QRB5" s="657"/>
      <c r="QRC5" s="657"/>
      <c r="QRD5" s="657"/>
      <c r="QRE5" s="657"/>
      <c r="QRF5" s="657"/>
      <c r="QRG5" s="657"/>
      <c r="QRH5" s="657"/>
      <c r="QRI5" s="657"/>
      <c r="QRJ5" s="657"/>
      <c r="QRK5" s="657"/>
      <c r="QRL5" s="657"/>
      <c r="QRM5" s="657"/>
      <c r="QRN5" s="657"/>
      <c r="QRO5" s="657"/>
      <c r="QRP5" s="657"/>
      <c r="QRQ5" s="657"/>
      <c r="QRR5" s="657"/>
      <c r="QRS5" s="657"/>
      <c r="QRT5" s="657"/>
      <c r="QRU5" s="657"/>
      <c r="QRV5" s="657"/>
      <c r="QRW5" s="657"/>
      <c r="QRX5" s="657"/>
      <c r="QRY5" s="657"/>
      <c r="QRZ5" s="657"/>
      <c r="QSA5" s="657"/>
      <c r="QSB5" s="657"/>
      <c r="QSC5" s="657"/>
      <c r="QSD5" s="657"/>
      <c r="QSE5" s="657"/>
      <c r="QSF5" s="657"/>
      <c r="QSG5" s="657"/>
      <c r="QSH5" s="657"/>
      <c r="QSI5" s="657"/>
      <c r="QSJ5" s="657"/>
      <c r="QSK5" s="657"/>
      <c r="QSL5" s="657"/>
      <c r="QSM5" s="657"/>
      <c r="QSN5" s="657"/>
      <c r="QSO5" s="657"/>
      <c r="QSP5" s="657"/>
      <c r="QSQ5" s="657"/>
      <c r="QSR5" s="657"/>
      <c r="QSS5" s="657"/>
      <c r="QST5" s="657"/>
      <c r="QSU5" s="657"/>
      <c r="QSV5" s="657"/>
      <c r="QSW5" s="657"/>
      <c r="QSX5" s="657"/>
      <c r="QSY5" s="657"/>
      <c r="QSZ5" s="657"/>
      <c r="QTA5" s="657"/>
      <c r="QTB5" s="657"/>
      <c r="QTC5" s="657"/>
      <c r="QTD5" s="657"/>
      <c r="QTE5" s="657"/>
      <c r="QTF5" s="657"/>
      <c r="QTG5" s="657"/>
      <c r="QTH5" s="657"/>
      <c r="QTI5" s="657"/>
      <c r="QTJ5" s="657"/>
      <c r="QTK5" s="657"/>
      <c r="QTL5" s="657"/>
      <c r="QTM5" s="657"/>
      <c r="QTN5" s="657"/>
      <c r="QTO5" s="657"/>
      <c r="QTP5" s="657"/>
      <c r="QTQ5" s="657"/>
      <c r="QTR5" s="657"/>
      <c r="QTS5" s="657"/>
      <c r="QTT5" s="657"/>
      <c r="QTU5" s="657"/>
      <c r="QTV5" s="657"/>
      <c r="QTW5" s="657"/>
      <c r="QTX5" s="657"/>
      <c r="QTY5" s="657"/>
      <c r="QTZ5" s="657"/>
      <c r="QUA5" s="657"/>
      <c r="QUB5" s="657"/>
      <c r="QUC5" s="657"/>
      <c r="QUD5" s="657"/>
      <c r="QUE5" s="657"/>
      <c r="QUF5" s="657"/>
      <c r="QUG5" s="657"/>
      <c r="QUH5" s="657"/>
      <c r="QUI5" s="657"/>
      <c r="QUJ5" s="657"/>
      <c r="QUK5" s="657"/>
      <c r="QUL5" s="657"/>
      <c r="QUM5" s="657"/>
      <c r="QUN5" s="657"/>
      <c r="QUO5" s="657"/>
      <c r="QUP5" s="657"/>
      <c r="QUQ5" s="657"/>
      <c r="QUR5" s="657"/>
      <c r="QUS5" s="657"/>
      <c r="QUT5" s="657"/>
      <c r="QUU5" s="657"/>
      <c r="QUV5" s="657"/>
      <c r="QUW5" s="657"/>
      <c r="QUX5" s="657"/>
      <c r="QUY5" s="657"/>
      <c r="QUZ5" s="657"/>
      <c r="QVA5" s="657"/>
      <c r="QVB5" s="657"/>
      <c r="QVC5" s="657"/>
      <c r="QVD5" s="657"/>
      <c r="QVE5" s="657"/>
      <c r="QVF5" s="657"/>
      <c r="QVG5" s="657"/>
      <c r="QVH5" s="657"/>
      <c r="QVI5" s="657"/>
      <c r="QVJ5" s="657"/>
      <c r="QVK5" s="657"/>
      <c r="QVL5" s="657"/>
      <c r="QVM5" s="657"/>
      <c r="QVN5" s="657"/>
      <c r="QVO5" s="657"/>
      <c r="QVP5" s="657"/>
      <c r="QVQ5" s="657"/>
      <c r="QVR5" s="657"/>
      <c r="QVS5" s="657"/>
      <c r="QVT5" s="657"/>
      <c r="QVU5" s="657"/>
      <c r="QVV5" s="657"/>
      <c r="QVW5" s="657"/>
      <c r="QVX5" s="657"/>
      <c r="QVY5" s="657"/>
      <c r="QVZ5" s="657"/>
      <c r="QWA5" s="657"/>
      <c r="QWB5" s="657"/>
      <c r="QWC5" s="657"/>
      <c r="QWD5" s="657"/>
      <c r="QWE5" s="657"/>
      <c r="QWF5" s="657"/>
      <c r="QWG5" s="657"/>
      <c r="QWH5" s="657"/>
      <c r="QWI5" s="657"/>
      <c r="QWJ5" s="657"/>
      <c r="QWK5" s="657"/>
      <c r="QWL5" s="657"/>
      <c r="QWM5" s="657"/>
      <c r="QWN5" s="657"/>
      <c r="QWO5" s="657"/>
      <c r="QWP5" s="657"/>
      <c r="QWQ5" s="657"/>
      <c r="QWR5" s="657"/>
      <c r="QWS5" s="657"/>
      <c r="QWT5" s="657"/>
      <c r="QWU5" s="657"/>
      <c r="QWV5" s="657"/>
      <c r="QWW5" s="657"/>
      <c r="QWX5" s="657"/>
      <c r="QWY5" s="657"/>
      <c r="QWZ5" s="657"/>
      <c r="QXA5" s="657"/>
      <c r="QXB5" s="657"/>
      <c r="QXC5" s="657"/>
      <c r="QXD5" s="657"/>
      <c r="QXE5" s="657"/>
      <c r="QXF5" s="657"/>
      <c r="QXG5" s="657"/>
      <c r="QXH5" s="657"/>
      <c r="QXI5" s="657"/>
      <c r="QXJ5" s="657"/>
      <c r="QXK5" s="657"/>
      <c r="QXL5" s="657"/>
      <c r="QXM5" s="657"/>
      <c r="QXN5" s="657"/>
      <c r="QXO5" s="657"/>
      <c r="QXP5" s="657"/>
      <c r="QXQ5" s="657"/>
      <c r="QXR5" s="657"/>
      <c r="QXS5" s="657"/>
      <c r="QXT5" s="657"/>
      <c r="QXU5" s="657"/>
      <c r="QXV5" s="657"/>
      <c r="QXW5" s="657"/>
      <c r="QXX5" s="657"/>
      <c r="QXY5" s="657"/>
      <c r="QXZ5" s="657"/>
      <c r="QYA5" s="657"/>
      <c r="QYB5" s="657"/>
      <c r="QYC5" s="657"/>
      <c r="QYD5" s="657"/>
      <c r="QYE5" s="657"/>
      <c r="QYF5" s="657"/>
      <c r="QYG5" s="657"/>
      <c r="QYH5" s="657"/>
      <c r="QYI5" s="657"/>
      <c r="QYJ5" s="657"/>
      <c r="QYK5" s="657"/>
      <c r="QYL5" s="657"/>
      <c r="QYM5" s="657"/>
      <c r="QYN5" s="657"/>
      <c r="QYO5" s="657"/>
      <c r="QYP5" s="657"/>
      <c r="QYQ5" s="657"/>
      <c r="QYR5" s="657"/>
      <c r="QYS5" s="657"/>
      <c r="QYT5" s="657"/>
      <c r="QYU5" s="657"/>
      <c r="QYV5" s="657"/>
      <c r="QYW5" s="657"/>
      <c r="QYX5" s="657"/>
      <c r="QYY5" s="657"/>
      <c r="QYZ5" s="657"/>
      <c r="QZA5" s="657"/>
      <c r="QZB5" s="657"/>
      <c r="QZC5" s="657"/>
      <c r="QZD5" s="657"/>
      <c r="QZE5" s="657"/>
      <c r="QZF5" s="657"/>
      <c r="QZG5" s="657"/>
      <c r="QZH5" s="657"/>
      <c r="QZI5" s="657"/>
      <c r="QZJ5" s="657"/>
      <c r="QZK5" s="657"/>
      <c r="QZL5" s="657"/>
      <c r="QZM5" s="657"/>
      <c r="QZN5" s="657"/>
      <c r="QZO5" s="657"/>
      <c r="QZP5" s="657"/>
      <c r="QZQ5" s="657"/>
      <c r="QZR5" s="657"/>
      <c r="QZS5" s="657"/>
      <c r="QZT5" s="657"/>
      <c r="QZU5" s="657"/>
      <c r="QZV5" s="657"/>
      <c r="QZW5" s="657"/>
      <c r="QZX5" s="657"/>
      <c r="QZY5" s="657"/>
      <c r="QZZ5" s="657"/>
      <c r="RAA5" s="657"/>
      <c r="RAB5" s="657"/>
      <c r="RAC5" s="657"/>
      <c r="RAD5" s="657"/>
      <c r="RAE5" s="657"/>
      <c r="RAF5" s="657"/>
      <c r="RAG5" s="657"/>
      <c r="RAH5" s="657"/>
      <c r="RAI5" s="657"/>
      <c r="RAJ5" s="657"/>
      <c r="RAK5" s="657"/>
      <c r="RAL5" s="657"/>
      <c r="RAM5" s="657"/>
      <c r="RAN5" s="657"/>
      <c r="RAO5" s="657"/>
      <c r="RAP5" s="657"/>
      <c r="RAQ5" s="657"/>
      <c r="RAR5" s="657"/>
      <c r="RAS5" s="657"/>
      <c r="RAT5" s="657"/>
      <c r="RAU5" s="657"/>
      <c r="RAV5" s="657"/>
      <c r="RAW5" s="657"/>
      <c r="RAX5" s="657"/>
      <c r="RAY5" s="657"/>
      <c r="RAZ5" s="657"/>
      <c r="RBA5" s="657"/>
      <c r="RBB5" s="657"/>
      <c r="RBC5" s="657"/>
      <c r="RBD5" s="657"/>
      <c r="RBE5" s="657"/>
      <c r="RBF5" s="657"/>
      <c r="RBG5" s="657"/>
      <c r="RBH5" s="657"/>
      <c r="RBI5" s="657"/>
      <c r="RBJ5" s="657"/>
      <c r="RBK5" s="657"/>
      <c r="RBL5" s="657"/>
      <c r="RBM5" s="657"/>
      <c r="RBN5" s="657"/>
      <c r="RBO5" s="657"/>
      <c r="RBP5" s="657"/>
      <c r="RBQ5" s="657"/>
      <c r="RBR5" s="657"/>
      <c r="RBS5" s="657"/>
      <c r="RBT5" s="657"/>
      <c r="RBU5" s="657"/>
      <c r="RBV5" s="657"/>
      <c r="RBW5" s="657"/>
      <c r="RBX5" s="657"/>
      <c r="RBY5" s="657"/>
      <c r="RBZ5" s="657"/>
      <c r="RCA5" s="657"/>
      <c r="RCB5" s="657"/>
      <c r="RCC5" s="657"/>
      <c r="RCD5" s="657"/>
      <c r="RCE5" s="657"/>
      <c r="RCF5" s="657"/>
      <c r="RCG5" s="657"/>
      <c r="RCH5" s="657"/>
      <c r="RCI5" s="657"/>
      <c r="RCJ5" s="657"/>
      <c r="RCK5" s="657"/>
      <c r="RCL5" s="657"/>
      <c r="RCM5" s="657"/>
      <c r="RCN5" s="657"/>
      <c r="RCO5" s="657"/>
      <c r="RCP5" s="657"/>
      <c r="RCQ5" s="657"/>
      <c r="RCR5" s="657"/>
      <c r="RCS5" s="657"/>
      <c r="RCT5" s="657"/>
      <c r="RCU5" s="657"/>
      <c r="RCV5" s="657"/>
      <c r="RCW5" s="657"/>
      <c r="RCX5" s="657"/>
      <c r="RCY5" s="657"/>
      <c r="RCZ5" s="657"/>
      <c r="RDA5" s="657"/>
      <c r="RDB5" s="657"/>
      <c r="RDC5" s="657"/>
      <c r="RDD5" s="657"/>
      <c r="RDE5" s="657"/>
      <c r="RDF5" s="657"/>
      <c r="RDG5" s="657"/>
      <c r="RDH5" s="657"/>
      <c r="RDI5" s="657"/>
      <c r="RDJ5" s="657"/>
      <c r="RDK5" s="657"/>
      <c r="RDL5" s="657"/>
      <c r="RDM5" s="657"/>
      <c r="RDN5" s="657"/>
      <c r="RDO5" s="657"/>
      <c r="RDP5" s="657"/>
      <c r="RDQ5" s="657"/>
      <c r="RDR5" s="657"/>
      <c r="RDS5" s="657"/>
      <c r="RDT5" s="657"/>
      <c r="RDU5" s="657"/>
      <c r="RDV5" s="657"/>
      <c r="RDW5" s="657"/>
      <c r="RDX5" s="657"/>
      <c r="RDY5" s="657"/>
      <c r="RDZ5" s="657"/>
      <c r="REA5" s="657"/>
      <c r="REB5" s="657"/>
      <c r="REC5" s="657"/>
      <c r="RED5" s="657"/>
      <c r="REE5" s="657"/>
      <c r="REF5" s="657"/>
      <c r="REG5" s="657"/>
      <c r="REH5" s="657"/>
      <c r="REI5" s="657"/>
      <c r="REJ5" s="657"/>
      <c r="REK5" s="657"/>
      <c r="REL5" s="657"/>
      <c r="REM5" s="657"/>
      <c r="REN5" s="657"/>
      <c r="REO5" s="657"/>
      <c r="REP5" s="657"/>
      <c r="REQ5" s="657"/>
      <c r="RER5" s="657"/>
      <c r="RES5" s="657"/>
      <c r="RET5" s="657"/>
      <c r="REU5" s="657"/>
      <c r="REV5" s="657"/>
      <c r="REW5" s="657"/>
      <c r="REX5" s="657"/>
      <c r="REY5" s="657"/>
      <c r="REZ5" s="657"/>
      <c r="RFA5" s="657"/>
      <c r="RFB5" s="657"/>
      <c r="RFC5" s="657"/>
      <c r="RFD5" s="657"/>
      <c r="RFE5" s="657"/>
      <c r="RFF5" s="657"/>
      <c r="RFG5" s="657"/>
      <c r="RFH5" s="657"/>
      <c r="RFI5" s="657"/>
      <c r="RFJ5" s="657"/>
      <c r="RFK5" s="657"/>
      <c r="RFL5" s="657"/>
      <c r="RFM5" s="657"/>
      <c r="RFN5" s="657"/>
      <c r="RFO5" s="657"/>
      <c r="RFP5" s="657"/>
      <c r="RFQ5" s="657"/>
      <c r="RFR5" s="657"/>
      <c r="RFS5" s="657"/>
      <c r="RFT5" s="657"/>
      <c r="RFU5" s="657"/>
      <c r="RFV5" s="657"/>
      <c r="RFW5" s="657"/>
      <c r="RFX5" s="657"/>
      <c r="RFY5" s="657"/>
      <c r="RFZ5" s="657"/>
      <c r="RGA5" s="657"/>
      <c r="RGB5" s="657"/>
      <c r="RGC5" s="657"/>
      <c r="RGD5" s="657"/>
      <c r="RGE5" s="657"/>
      <c r="RGF5" s="657"/>
      <c r="RGG5" s="657"/>
      <c r="RGH5" s="657"/>
      <c r="RGI5" s="657"/>
      <c r="RGJ5" s="657"/>
      <c r="RGK5" s="657"/>
      <c r="RGL5" s="657"/>
      <c r="RGM5" s="657"/>
      <c r="RGN5" s="657"/>
      <c r="RGO5" s="657"/>
      <c r="RGP5" s="657"/>
      <c r="RGQ5" s="657"/>
      <c r="RGR5" s="657"/>
      <c r="RGS5" s="657"/>
      <c r="RGT5" s="657"/>
      <c r="RGU5" s="657"/>
      <c r="RGV5" s="657"/>
      <c r="RGW5" s="657"/>
      <c r="RGX5" s="657"/>
      <c r="RGY5" s="657"/>
      <c r="RGZ5" s="657"/>
      <c r="RHA5" s="657"/>
      <c r="RHB5" s="657"/>
      <c r="RHC5" s="657"/>
      <c r="RHD5" s="657"/>
      <c r="RHE5" s="657"/>
      <c r="RHF5" s="657"/>
      <c r="RHG5" s="657"/>
      <c r="RHH5" s="657"/>
      <c r="RHI5" s="657"/>
      <c r="RHJ5" s="657"/>
      <c r="RHK5" s="657"/>
      <c r="RHL5" s="657"/>
      <c r="RHM5" s="657"/>
      <c r="RHN5" s="657"/>
      <c r="RHO5" s="657"/>
      <c r="RHP5" s="657"/>
      <c r="RHQ5" s="657"/>
      <c r="RHR5" s="657"/>
      <c r="RHS5" s="657"/>
      <c r="RHT5" s="657"/>
      <c r="RHU5" s="657"/>
      <c r="RHV5" s="657"/>
      <c r="RHW5" s="657"/>
      <c r="RHX5" s="657"/>
      <c r="RHY5" s="657"/>
      <c r="RHZ5" s="657"/>
      <c r="RIA5" s="657"/>
      <c r="RIB5" s="657"/>
      <c r="RIC5" s="657"/>
      <c r="RID5" s="657"/>
      <c r="RIE5" s="657"/>
      <c r="RIF5" s="657"/>
      <c r="RIG5" s="657"/>
      <c r="RIH5" s="657"/>
      <c r="RII5" s="657"/>
      <c r="RIJ5" s="657"/>
      <c r="RIK5" s="657"/>
      <c r="RIL5" s="657"/>
      <c r="RIM5" s="657"/>
      <c r="RIN5" s="657"/>
      <c r="RIO5" s="657"/>
      <c r="RIP5" s="657"/>
      <c r="RIQ5" s="657"/>
      <c r="RIR5" s="657"/>
      <c r="RIS5" s="657"/>
      <c r="RIT5" s="657"/>
      <c r="RIU5" s="657"/>
      <c r="RIV5" s="657"/>
      <c r="RIW5" s="657"/>
      <c r="RIX5" s="657"/>
      <c r="RIY5" s="657"/>
      <c r="RIZ5" s="657"/>
      <c r="RJA5" s="657"/>
      <c r="RJB5" s="657"/>
      <c r="RJC5" s="657"/>
      <c r="RJD5" s="657"/>
      <c r="RJE5" s="657"/>
      <c r="RJF5" s="657"/>
      <c r="RJG5" s="657"/>
      <c r="RJH5" s="657"/>
      <c r="RJI5" s="657"/>
      <c r="RJJ5" s="657"/>
      <c r="RJK5" s="657"/>
      <c r="RJL5" s="657"/>
      <c r="RJM5" s="657"/>
      <c r="RJN5" s="657"/>
      <c r="RJO5" s="657"/>
      <c r="RJP5" s="657"/>
      <c r="RJQ5" s="657"/>
      <c r="RJR5" s="657"/>
      <c r="RJS5" s="657"/>
      <c r="RJT5" s="657"/>
      <c r="RJU5" s="657"/>
      <c r="RJV5" s="657"/>
      <c r="RJW5" s="657"/>
      <c r="RJX5" s="657"/>
      <c r="RJY5" s="657"/>
      <c r="RJZ5" s="657"/>
      <c r="RKA5" s="657"/>
      <c r="RKB5" s="657"/>
      <c r="RKC5" s="657"/>
      <c r="RKD5" s="657"/>
      <c r="RKE5" s="657"/>
      <c r="RKF5" s="657"/>
      <c r="RKG5" s="657"/>
      <c r="RKH5" s="657"/>
      <c r="RKI5" s="657"/>
      <c r="RKJ5" s="657"/>
      <c r="RKK5" s="657"/>
      <c r="RKL5" s="657"/>
      <c r="RKM5" s="657"/>
      <c r="RKN5" s="657"/>
      <c r="RKO5" s="657"/>
      <c r="RKP5" s="657"/>
      <c r="RKQ5" s="657"/>
      <c r="RKR5" s="657"/>
      <c r="RKS5" s="657"/>
      <c r="RKT5" s="657"/>
      <c r="RKU5" s="657"/>
      <c r="RKV5" s="657"/>
      <c r="RKW5" s="657"/>
      <c r="RKX5" s="657"/>
      <c r="RKY5" s="657"/>
      <c r="RKZ5" s="657"/>
      <c r="RLA5" s="657"/>
      <c r="RLB5" s="657"/>
      <c r="RLC5" s="657"/>
      <c r="RLD5" s="657"/>
      <c r="RLE5" s="657"/>
      <c r="RLF5" s="657"/>
      <c r="RLG5" s="657"/>
      <c r="RLH5" s="657"/>
      <c r="RLI5" s="657"/>
      <c r="RLJ5" s="657"/>
      <c r="RLK5" s="657"/>
      <c r="RLL5" s="657"/>
      <c r="RLM5" s="657"/>
      <c r="RLN5" s="657"/>
      <c r="RLO5" s="657"/>
      <c r="RLP5" s="657"/>
      <c r="RLQ5" s="657"/>
      <c r="RLR5" s="657"/>
      <c r="RLS5" s="657"/>
      <c r="RLT5" s="657"/>
      <c r="RLU5" s="657"/>
      <c r="RLV5" s="657"/>
      <c r="RLW5" s="657"/>
      <c r="RLX5" s="657"/>
      <c r="RLY5" s="657"/>
      <c r="RLZ5" s="657"/>
      <c r="RMA5" s="657"/>
      <c r="RMB5" s="657"/>
      <c r="RMC5" s="657"/>
      <c r="RMD5" s="657"/>
      <c r="RME5" s="657"/>
      <c r="RMF5" s="657"/>
      <c r="RMG5" s="657"/>
      <c r="RMH5" s="657"/>
      <c r="RMI5" s="657"/>
      <c r="RMJ5" s="657"/>
      <c r="RMK5" s="657"/>
      <c r="RML5" s="657"/>
      <c r="RMM5" s="657"/>
      <c r="RMN5" s="657"/>
      <c r="RMO5" s="657"/>
      <c r="RMP5" s="657"/>
      <c r="RMQ5" s="657"/>
      <c r="RMR5" s="657"/>
      <c r="RMS5" s="657"/>
      <c r="RMT5" s="657"/>
      <c r="RMU5" s="657"/>
      <c r="RMV5" s="657"/>
      <c r="RMW5" s="657"/>
      <c r="RMX5" s="657"/>
      <c r="RMY5" s="657"/>
      <c r="RMZ5" s="657"/>
      <c r="RNA5" s="657"/>
      <c r="RNB5" s="657"/>
      <c r="RNC5" s="657"/>
      <c r="RND5" s="657"/>
      <c r="RNE5" s="657"/>
      <c r="RNF5" s="657"/>
      <c r="RNG5" s="657"/>
      <c r="RNH5" s="657"/>
      <c r="RNI5" s="657"/>
      <c r="RNJ5" s="657"/>
      <c r="RNK5" s="657"/>
      <c r="RNL5" s="657"/>
      <c r="RNM5" s="657"/>
      <c r="RNN5" s="657"/>
      <c r="RNO5" s="657"/>
      <c r="RNP5" s="657"/>
      <c r="RNQ5" s="657"/>
      <c r="RNR5" s="657"/>
      <c r="RNS5" s="657"/>
      <c r="RNT5" s="657"/>
      <c r="RNU5" s="657"/>
      <c r="RNV5" s="657"/>
      <c r="RNW5" s="657"/>
      <c r="RNX5" s="657"/>
      <c r="RNY5" s="657"/>
      <c r="RNZ5" s="657"/>
      <c r="ROA5" s="657"/>
      <c r="ROB5" s="657"/>
      <c r="ROC5" s="657"/>
      <c r="ROD5" s="657"/>
      <c r="ROE5" s="657"/>
      <c r="ROF5" s="657"/>
      <c r="ROG5" s="657"/>
      <c r="ROH5" s="657"/>
      <c r="ROI5" s="657"/>
      <c r="ROJ5" s="657"/>
      <c r="ROK5" s="657"/>
      <c r="ROL5" s="657"/>
      <c r="ROM5" s="657"/>
      <c r="RON5" s="657"/>
      <c r="ROO5" s="657"/>
      <c r="ROP5" s="657"/>
      <c r="ROQ5" s="657"/>
      <c r="ROR5" s="657"/>
      <c r="ROS5" s="657"/>
      <c r="ROT5" s="657"/>
      <c r="ROU5" s="657"/>
      <c r="ROV5" s="657"/>
      <c r="ROW5" s="657"/>
      <c r="ROX5" s="657"/>
      <c r="ROY5" s="657"/>
      <c r="ROZ5" s="657"/>
      <c r="RPA5" s="657"/>
      <c r="RPB5" s="657"/>
      <c r="RPC5" s="657"/>
      <c r="RPD5" s="657"/>
      <c r="RPE5" s="657"/>
      <c r="RPF5" s="657"/>
      <c r="RPG5" s="657"/>
      <c r="RPH5" s="657"/>
      <c r="RPI5" s="657"/>
      <c r="RPJ5" s="657"/>
      <c r="RPK5" s="657"/>
      <c r="RPL5" s="657"/>
      <c r="RPM5" s="657"/>
      <c r="RPN5" s="657"/>
      <c r="RPO5" s="657"/>
      <c r="RPP5" s="657"/>
      <c r="RPQ5" s="657"/>
      <c r="RPR5" s="657"/>
      <c r="RPS5" s="657"/>
      <c r="RPT5" s="657"/>
      <c r="RPU5" s="657"/>
      <c r="RPV5" s="657"/>
      <c r="RPW5" s="657"/>
      <c r="RPX5" s="657"/>
      <c r="RPY5" s="657"/>
      <c r="RPZ5" s="657"/>
      <c r="RQA5" s="657"/>
      <c r="RQB5" s="657"/>
      <c r="RQC5" s="657"/>
      <c r="RQD5" s="657"/>
      <c r="RQE5" s="657"/>
      <c r="RQF5" s="657"/>
      <c r="RQG5" s="657"/>
      <c r="RQH5" s="657"/>
      <c r="RQI5" s="657"/>
      <c r="RQJ5" s="657"/>
      <c r="RQK5" s="657"/>
      <c r="RQL5" s="657"/>
      <c r="RQM5" s="657"/>
      <c r="RQN5" s="657"/>
      <c r="RQO5" s="657"/>
      <c r="RQP5" s="657"/>
      <c r="RQQ5" s="657"/>
      <c r="RQR5" s="657"/>
      <c r="RQS5" s="657"/>
      <c r="RQT5" s="657"/>
      <c r="RQU5" s="657"/>
      <c r="RQV5" s="657"/>
      <c r="RQW5" s="657"/>
      <c r="RQX5" s="657"/>
      <c r="RQY5" s="657"/>
      <c r="RQZ5" s="657"/>
      <c r="RRA5" s="657"/>
      <c r="RRB5" s="657"/>
      <c r="RRC5" s="657"/>
      <c r="RRD5" s="657"/>
      <c r="RRE5" s="657"/>
      <c r="RRF5" s="657"/>
      <c r="RRG5" s="657"/>
      <c r="RRH5" s="657"/>
      <c r="RRI5" s="657"/>
      <c r="RRJ5" s="657"/>
      <c r="RRK5" s="657"/>
      <c r="RRL5" s="657"/>
      <c r="RRM5" s="657"/>
      <c r="RRN5" s="657"/>
      <c r="RRO5" s="657"/>
      <c r="RRP5" s="657"/>
      <c r="RRQ5" s="657"/>
      <c r="RRR5" s="657"/>
      <c r="RRS5" s="657"/>
      <c r="RRT5" s="657"/>
      <c r="RRU5" s="657"/>
      <c r="RRV5" s="657"/>
      <c r="RRW5" s="657"/>
      <c r="RRX5" s="657"/>
      <c r="RRY5" s="657"/>
      <c r="RRZ5" s="657"/>
      <c r="RSA5" s="657"/>
      <c r="RSB5" s="657"/>
      <c r="RSC5" s="657"/>
      <c r="RSD5" s="657"/>
      <c r="RSE5" s="657"/>
      <c r="RSF5" s="657"/>
      <c r="RSG5" s="657"/>
      <c r="RSH5" s="657"/>
      <c r="RSI5" s="657"/>
      <c r="RSJ5" s="657"/>
      <c r="RSK5" s="657"/>
      <c r="RSL5" s="657"/>
      <c r="RSM5" s="657"/>
      <c r="RSN5" s="657"/>
      <c r="RSO5" s="657"/>
      <c r="RSP5" s="657"/>
      <c r="RSQ5" s="657"/>
      <c r="RSR5" s="657"/>
      <c r="RSS5" s="657"/>
      <c r="RST5" s="657"/>
      <c r="RSU5" s="657"/>
      <c r="RSV5" s="657"/>
      <c r="RSW5" s="657"/>
      <c r="RSX5" s="657"/>
      <c r="RSY5" s="657"/>
      <c r="RSZ5" s="657"/>
      <c r="RTA5" s="657"/>
      <c r="RTB5" s="657"/>
      <c r="RTC5" s="657"/>
      <c r="RTD5" s="657"/>
      <c r="RTE5" s="657"/>
      <c r="RTF5" s="657"/>
      <c r="RTG5" s="657"/>
      <c r="RTH5" s="657"/>
      <c r="RTI5" s="657"/>
      <c r="RTJ5" s="657"/>
      <c r="RTK5" s="657"/>
      <c r="RTL5" s="657"/>
      <c r="RTM5" s="657"/>
      <c r="RTN5" s="657"/>
      <c r="RTO5" s="657"/>
      <c r="RTP5" s="657"/>
      <c r="RTQ5" s="657"/>
      <c r="RTR5" s="657"/>
      <c r="RTS5" s="657"/>
      <c r="RTT5" s="657"/>
      <c r="RTU5" s="657"/>
      <c r="RTV5" s="657"/>
      <c r="RTW5" s="657"/>
      <c r="RTX5" s="657"/>
      <c r="RTY5" s="657"/>
      <c r="RTZ5" s="657"/>
      <c r="RUA5" s="657"/>
      <c r="RUB5" s="657"/>
      <c r="RUC5" s="657"/>
      <c r="RUD5" s="657"/>
      <c r="RUE5" s="657"/>
      <c r="RUF5" s="657"/>
      <c r="RUG5" s="657"/>
      <c r="RUH5" s="657"/>
      <c r="RUI5" s="657"/>
      <c r="RUJ5" s="657"/>
      <c r="RUK5" s="657"/>
      <c r="RUL5" s="657"/>
      <c r="RUM5" s="657"/>
      <c r="RUN5" s="657"/>
      <c r="RUO5" s="657"/>
      <c r="RUP5" s="657"/>
      <c r="RUQ5" s="657"/>
      <c r="RUR5" s="657"/>
      <c r="RUS5" s="657"/>
      <c r="RUT5" s="657"/>
      <c r="RUU5" s="657"/>
      <c r="RUV5" s="657"/>
      <c r="RUW5" s="657"/>
      <c r="RUX5" s="657"/>
      <c r="RUY5" s="657"/>
      <c r="RUZ5" s="657"/>
      <c r="RVA5" s="657"/>
      <c r="RVB5" s="657"/>
      <c r="RVC5" s="657"/>
      <c r="RVD5" s="657"/>
      <c r="RVE5" s="657"/>
      <c r="RVF5" s="657"/>
      <c r="RVG5" s="657"/>
      <c r="RVH5" s="657"/>
      <c r="RVI5" s="657"/>
      <c r="RVJ5" s="657"/>
      <c r="RVK5" s="657"/>
      <c r="RVL5" s="657"/>
      <c r="RVM5" s="657"/>
      <c r="RVN5" s="657"/>
      <c r="RVO5" s="657"/>
      <c r="RVP5" s="657"/>
      <c r="RVQ5" s="657"/>
      <c r="RVR5" s="657"/>
      <c r="RVS5" s="657"/>
      <c r="RVT5" s="657"/>
      <c r="RVU5" s="657"/>
      <c r="RVV5" s="657"/>
      <c r="RVW5" s="657"/>
      <c r="RVX5" s="657"/>
      <c r="RVY5" s="657"/>
      <c r="RVZ5" s="657"/>
      <c r="RWA5" s="657"/>
      <c r="RWB5" s="657"/>
      <c r="RWC5" s="657"/>
      <c r="RWD5" s="657"/>
      <c r="RWE5" s="657"/>
      <c r="RWF5" s="657"/>
      <c r="RWG5" s="657"/>
      <c r="RWH5" s="657"/>
      <c r="RWI5" s="657"/>
      <c r="RWJ5" s="657"/>
      <c r="RWK5" s="657"/>
      <c r="RWL5" s="657"/>
      <c r="RWM5" s="657"/>
      <c r="RWN5" s="657"/>
      <c r="RWO5" s="657"/>
      <c r="RWP5" s="657"/>
      <c r="RWQ5" s="657"/>
      <c r="RWR5" s="657"/>
      <c r="RWS5" s="657"/>
      <c r="RWT5" s="657"/>
      <c r="RWU5" s="657"/>
      <c r="RWV5" s="657"/>
      <c r="RWW5" s="657"/>
      <c r="RWX5" s="657"/>
      <c r="RWY5" s="657"/>
      <c r="RWZ5" s="657"/>
      <c r="RXA5" s="657"/>
      <c r="RXB5" s="657"/>
      <c r="RXC5" s="657"/>
      <c r="RXD5" s="657"/>
      <c r="RXE5" s="657"/>
      <c r="RXF5" s="657"/>
      <c r="RXG5" s="657"/>
      <c r="RXH5" s="657"/>
      <c r="RXI5" s="657"/>
      <c r="RXJ5" s="657"/>
      <c r="RXK5" s="657"/>
      <c r="RXL5" s="657"/>
      <c r="RXM5" s="657"/>
      <c r="RXN5" s="657"/>
      <c r="RXO5" s="657"/>
      <c r="RXP5" s="657"/>
      <c r="RXQ5" s="657"/>
      <c r="RXR5" s="657"/>
      <c r="RXS5" s="657"/>
      <c r="RXT5" s="657"/>
      <c r="RXU5" s="657"/>
      <c r="RXV5" s="657"/>
      <c r="RXW5" s="657"/>
      <c r="RXX5" s="657"/>
      <c r="RXY5" s="657"/>
      <c r="RXZ5" s="657"/>
      <c r="RYA5" s="657"/>
      <c r="RYB5" s="657"/>
      <c r="RYC5" s="657"/>
      <c r="RYD5" s="657"/>
      <c r="RYE5" s="657"/>
      <c r="RYF5" s="657"/>
      <c r="RYG5" s="657"/>
      <c r="RYH5" s="657"/>
      <c r="RYI5" s="657"/>
      <c r="RYJ5" s="657"/>
      <c r="RYK5" s="657"/>
      <c r="RYL5" s="657"/>
      <c r="RYM5" s="657"/>
      <c r="RYN5" s="657"/>
      <c r="RYO5" s="657"/>
      <c r="RYP5" s="657"/>
      <c r="RYQ5" s="657"/>
      <c r="RYR5" s="657"/>
      <c r="RYS5" s="657"/>
      <c r="RYT5" s="657"/>
      <c r="RYU5" s="657"/>
      <c r="RYV5" s="657"/>
      <c r="RYW5" s="657"/>
      <c r="RYX5" s="657"/>
      <c r="RYY5" s="657"/>
      <c r="RYZ5" s="657"/>
      <c r="RZA5" s="657"/>
      <c r="RZB5" s="657"/>
      <c r="RZC5" s="657"/>
      <c r="RZD5" s="657"/>
      <c r="RZE5" s="657"/>
      <c r="RZF5" s="657"/>
      <c r="RZG5" s="657"/>
      <c r="RZH5" s="657"/>
      <c r="RZI5" s="657"/>
      <c r="RZJ5" s="657"/>
      <c r="RZK5" s="657"/>
      <c r="RZL5" s="657"/>
      <c r="RZM5" s="657"/>
      <c r="RZN5" s="657"/>
      <c r="RZO5" s="657"/>
      <c r="RZP5" s="657"/>
      <c r="RZQ5" s="657"/>
      <c r="RZR5" s="657"/>
      <c r="RZS5" s="657"/>
      <c r="RZT5" s="657"/>
      <c r="RZU5" s="657"/>
      <c r="RZV5" s="657"/>
      <c r="RZW5" s="657"/>
      <c r="RZX5" s="657"/>
      <c r="RZY5" s="657"/>
      <c r="RZZ5" s="657"/>
      <c r="SAA5" s="657"/>
      <c r="SAB5" s="657"/>
      <c r="SAC5" s="657"/>
      <c r="SAD5" s="657"/>
      <c r="SAE5" s="657"/>
      <c r="SAF5" s="657"/>
      <c r="SAG5" s="657"/>
      <c r="SAH5" s="657"/>
      <c r="SAI5" s="657"/>
      <c r="SAJ5" s="657"/>
      <c r="SAK5" s="657"/>
      <c r="SAL5" s="657"/>
      <c r="SAM5" s="657"/>
      <c r="SAN5" s="657"/>
      <c r="SAO5" s="657"/>
      <c r="SAP5" s="657"/>
      <c r="SAQ5" s="657"/>
      <c r="SAR5" s="657"/>
      <c r="SAS5" s="657"/>
      <c r="SAT5" s="657"/>
      <c r="SAU5" s="657"/>
      <c r="SAV5" s="657"/>
      <c r="SAW5" s="657"/>
      <c r="SAX5" s="657"/>
      <c r="SAY5" s="657"/>
      <c r="SAZ5" s="657"/>
      <c r="SBA5" s="657"/>
      <c r="SBB5" s="657"/>
      <c r="SBC5" s="657"/>
      <c r="SBD5" s="657"/>
      <c r="SBE5" s="657"/>
      <c r="SBF5" s="657"/>
      <c r="SBG5" s="657"/>
      <c r="SBH5" s="657"/>
      <c r="SBI5" s="657"/>
      <c r="SBJ5" s="657"/>
      <c r="SBK5" s="657"/>
      <c r="SBL5" s="657"/>
      <c r="SBM5" s="657"/>
      <c r="SBN5" s="657"/>
      <c r="SBO5" s="657"/>
      <c r="SBP5" s="657"/>
      <c r="SBQ5" s="657"/>
      <c r="SBR5" s="657"/>
      <c r="SBS5" s="657"/>
      <c r="SBT5" s="657"/>
      <c r="SBU5" s="657"/>
      <c r="SBV5" s="657"/>
      <c r="SBW5" s="657"/>
      <c r="SBX5" s="657"/>
      <c r="SBY5" s="657"/>
      <c r="SBZ5" s="657"/>
      <c r="SCA5" s="657"/>
      <c r="SCB5" s="657"/>
      <c r="SCC5" s="657"/>
      <c r="SCD5" s="657"/>
      <c r="SCE5" s="657"/>
      <c r="SCF5" s="657"/>
      <c r="SCG5" s="657"/>
      <c r="SCH5" s="657"/>
      <c r="SCI5" s="657"/>
      <c r="SCJ5" s="657"/>
      <c r="SCK5" s="657"/>
      <c r="SCL5" s="657"/>
      <c r="SCM5" s="657"/>
      <c r="SCN5" s="657"/>
      <c r="SCO5" s="657"/>
      <c r="SCP5" s="657"/>
      <c r="SCQ5" s="657"/>
      <c r="SCR5" s="657"/>
      <c r="SCS5" s="657"/>
      <c r="SCT5" s="657"/>
      <c r="SCU5" s="657"/>
      <c r="SCV5" s="657"/>
      <c r="SCW5" s="657"/>
      <c r="SCX5" s="657"/>
      <c r="SCY5" s="657"/>
      <c r="SCZ5" s="657"/>
      <c r="SDA5" s="657"/>
      <c r="SDB5" s="657"/>
      <c r="SDC5" s="657"/>
      <c r="SDD5" s="657"/>
      <c r="SDE5" s="657"/>
      <c r="SDF5" s="657"/>
      <c r="SDG5" s="657"/>
      <c r="SDH5" s="657"/>
      <c r="SDI5" s="657"/>
      <c r="SDJ5" s="657"/>
      <c r="SDK5" s="657"/>
      <c r="SDL5" s="657"/>
      <c r="SDM5" s="657"/>
      <c r="SDN5" s="657"/>
      <c r="SDO5" s="657"/>
      <c r="SDP5" s="657"/>
      <c r="SDQ5" s="657"/>
      <c r="SDR5" s="657"/>
      <c r="SDS5" s="657"/>
      <c r="SDT5" s="657"/>
      <c r="SDU5" s="657"/>
      <c r="SDV5" s="657"/>
      <c r="SDW5" s="657"/>
      <c r="SDX5" s="657"/>
      <c r="SDY5" s="657"/>
      <c r="SDZ5" s="657"/>
      <c r="SEA5" s="657"/>
      <c r="SEB5" s="657"/>
      <c r="SEC5" s="657"/>
      <c r="SED5" s="657"/>
      <c r="SEE5" s="657"/>
      <c r="SEF5" s="657"/>
      <c r="SEG5" s="657"/>
      <c r="SEH5" s="657"/>
      <c r="SEI5" s="657"/>
      <c r="SEJ5" s="657"/>
      <c r="SEK5" s="657"/>
      <c r="SEL5" s="657"/>
      <c r="SEM5" s="657"/>
      <c r="SEN5" s="657"/>
      <c r="SEO5" s="657"/>
      <c r="SEP5" s="657"/>
      <c r="SEQ5" s="657"/>
      <c r="SER5" s="657"/>
      <c r="SES5" s="657"/>
      <c r="SET5" s="657"/>
      <c r="SEU5" s="657"/>
      <c r="SEV5" s="657"/>
      <c r="SEW5" s="657"/>
      <c r="SEX5" s="657"/>
      <c r="SEY5" s="657"/>
      <c r="SEZ5" s="657"/>
      <c r="SFA5" s="657"/>
      <c r="SFB5" s="657"/>
      <c r="SFC5" s="657"/>
      <c r="SFD5" s="657"/>
      <c r="SFE5" s="657"/>
      <c r="SFF5" s="657"/>
      <c r="SFG5" s="657"/>
      <c r="SFH5" s="657"/>
      <c r="SFI5" s="657"/>
      <c r="SFJ5" s="657"/>
      <c r="SFK5" s="657"/>
      <c r="SFL5" s="657"/>
      <c r="SFM5" s="657"/>
      <c r="SFN5" s="657"/>
      <c r="SFO5" s="657"/>
      <c r="SFP5" s="657"/>
      <c r="SFQ5" s="657"/>
      <c r="SFR5" s="657"/>
      <c r="SFS5" s="657"/>
      <c r="SFT5" s="657"/>
      <c r="SFU5" s="657"/>
      <c r="SFV5" s="657"/>
      <c r="SFW5" s="657"/>
      <c r="SFX5" s="657"/>
      <c r="SFY5" s="657"/>
      <c r="SFZ5" s="657"/>
      <c r="SGA5" s="657"/>
      <c r="SGB5" s="657"/>
      <c r="SGC5" s="657"/>
      <c r="SGD5" s="657"/>
      <c r="SGE5" s="657"/>
      <c r="SGF5" s="657"/>
      <c r="SGG5" s="657"/>
      <c r="SGH5" s="657"/>
      <c r="SGI5" s="657"/>
      <c r="SGJ5" s="657"/>
      <c r="SGK5" s="657"/>
      <c r="SGL5" s="657"/>
      <c r="SGM5" s="657"/>
      <c r="SGN5" s="657"/>
      <c r="SGO5" s="657"/>
      <c r="SGP5" s="657"/>
      <c r="SGQ5" s="657"/>
      <c r="SGR5" s="657"/>
      <c r="SGS5" s="657"/>
      <c r="SGT5" s="657"/>
      <c r="SGU5" s="657"/>
      <c r="SGV5" s="657"/>
      <c r="SGW5" s="657"/>
      <c r="SGX5" s="657"/>
      <c r="SGY5" s="657"/>
      <c r="SGZ5" s="657"/>
      <c r="SHA5" s="657"/>
      <c r="SHB5" s="657"/>
      <c r="SHC5" s="657"/>
      <c r="SHD5" s="657"/>
      <c r="SHE5" s="657"/>
      <c r="SHF5" s="657"/>
      <c r="SHG5" s="657"/>
      <c r="SHH5" s="657"/>
      <c r="SHI5" s="657"/>
      <c r="SHJ5" s="657"/>
      <c r="SHK5" s="657"/>
      <c r="SHL5" s="657"/>
      <c r="SHM5" s="657"/>
      <c r="SHN5" s="657"/>
      <c r="SHO5" s="657"/>
      <c r="SHP5" s="657"/>
      <c r="SHQ5" s="657"/>
      <c r="SHR5" s="657"/>
      <c r="SHS5" s="657"/>
      <c r="SHT5" s="657"/>
      <c r="SHU5" s="657"/>
      <c r="SHV5" s="657"/>
      <c r="SHW5" s="657"/>
      <c r="SHX5" s="657"/>
      <c r="SHY5" s="657"/>
      <c r="SHZ5" s="657"/>
      <c r="SIA5" s="657"/>
      <c r="SIB5" s="657"/>
      <c r="SIC5" s="657"/>
      <c r="SID5" s="657"/>
      <c r="SIE5" s="657"/>
      <c r="SIF5" s="657"/>
      <c r="SIG5" s="657"/>
      <c r="SIH5" s="657"/>
      <c r="SII5" s="657"/>
      <c r="SIJ5" s="657"/>
      <c r="SIK5" s="657"/>
      <c r="SIL5" s="657"/>
      <c r="SIM5" s="657"/>
      <c r="SIN5" s="657"/>
      <c r="SIO5" s="657"/>
      <c r="SIP5" s="657"/>
      <c r="SIQ5" s="657"/>
      <c r="SIR5" s="657"/>
      <c r="SIS5" s="657"/>
      <c r="SIT5" s="657"/>
      <c r="SIU5" s="657"/>
      <c r="SIV5" s="657"/>
      <c r="SIW5" s="657"/>
      <c r="SIX5" s="657"/>
      <c r="SIY5" s="657"/>
      <c r="SIZ5" s="657"/>
      <c r="SJA5" s="657"/>
      <c r="SJB5" s="657"/>
      <c r="SJC5" s="657"/>
      <c r="SJD5" s="657"/>
      <c r="SJE5" s="657"/>
      <c r="SJF5" s="657"/>
      <c r="SJG5" s="657"/>
      <c r="SJH5" s="657"/>
      <c r="SJI5" s="657"/>
      <c r="SJJ5" s="657"/>
      <c r="SJK5" s="657"/>
      <c r="SJL5" s="657"/>
      <c r="SJM5" s="657"/>
      <c r="SJN5" s="657"/>
      <c r="SJO5" s="657"/>
      <c r="SJP5" s="657"/>
      <c r="SJQ5" s="657"/>
      <c r="SJR5" s="657"/>
      <c r="SJS5" s="657"/>
      <c r="SJT5" s="657"/>
      <c r="SJU5" s="657"/>
      <c r="SJV5" s="657"/>
      <c r="SJW5" s="657"/>
      <c r="SJX5" s="657"/>
      <c r="SJY5" s="657"/>
      <c r="SJZ5" s="657"/>
      <c r="SKA5" s="657"/>
      <c r="SKB5" s="657"/>
      <c r="SKC5" s="657"/>
      <c r="SKD5" s="657"/>
      <c r="SKE5" s="657"/>
      <c r="SKF5" s="657"/>
      <c r="SKG5" s="657"/>
      <c r="SKH5" s="657"/>
      <c r="SKI5" s="657"/>
      <c r="SKJ5" s="657"/>
      <c r="SKK5" s="657"/>
      <c r="SKL5" s="657"/>
      <c r="SKM5" s="657"/>
      <c r="SKN5" s="657"/>
      <c r="SKO5" s="657"/>
      <c r="SKP5" s="657"/>
      <c r="SKQ5" s="657"/>
      <c r="SKR5" s="657"/>
      <c r="SKS5" s="657"/>
      <c r="SKT5" s="657"/>
      <c r="SKU5" s="657"/>
      <c r="SKV5" s="657"/>
      <c r="SKW5" s="657"/>
      <c r="SKX5" s="657"/>
      <c r="SKY5" s="657"/>
      <c r="SKZ5" s="657"/>
      <c r="SLA5" s="657"/>
      <c r="SLB5" s="657"/>
      <c r="SLC5" s="657"/>
      <c r="SLD5" s="657"/>
      <c r="SLE5" s="657"/>
      <c r="SLF5" s="657"/>
      <c r="SLG5" s="657"/>
      <c r="SLH5" s="657"/>
      <c r="SLI5" s="657"/>
      <c r="SLJ5" s="657"/>
      <c r="SLK5" s="657"/>
      <c r="SLL5" s="657"/>
      <c r="SLM5" s="657"/>
      <c r="SLN5" s="657"/>
      <c r="SLO5" s="657"/>
      <c r="SLP5" s="657"/>
      <c r="SLQ5" s="657"/>
      <c r="SLR5" s="657"/>
      <c r="SLS5" s="657"/>
      <c r="SLT5" s="657"/>
      <c r="SLU5" s="657"/>
      <c r="SLV5" s="657"/>
      <c r="SLW5" s="657"/>
      <c r="SLX5" s="657"/>
      <c r="SLY5" s="657"/>
      <c r="SLZ5" s="657"/>
      <c r="SMA5" s="657"/>
      <c r="SMB5" s="657"/>
      <c r="SMC5" s="657"/>
      <c r="SMD5" s="657"/>
      <c r="SME5" s="657"/>
      <c r="SMF5" s="657"/>
      <c r="SMG5" s="657"/>
      <c r="SMH5" s="657"/>
      <c r="SMI5" s="657"/>
      <c r="SMJ5" s="657"/>
      <c r="SMK5" s="657"/>
      <c r="SML5" s="657"/>
      <c r="SMM5" s="657"/>
      <c r="SMN5" s="657"/>
      <c r="SMO5" s="657"/>
      <c r="SMP5" s="657"/>
      <c r="SMQ5" s="657"/>
      <c r="SMR5" s="657"/>
      <c r="SMS5" s="657"/>
      <c r="SMT5" s="657"/>
      <c r="SMU5" s="657"/>
      <c r="SMV5" s="657"/>
      <c r="SMW5" s="657"/>
      <c r="SMX5" s="657"/>
      <c r="SMY5" s="657"/>
      <c r="SMZ5" s="657"/>
      <c r="SNA5" s="657"/>
      <c r="SNB5" s="657"/>
      <c r="SNC5" s="657"/>
      <c r="SND5" s="657"/>
      <c r="SNE5" s="657"/>
      <c r="SNF5" s="657"/>
      <c r="SNG5" s="657"/>
      <c r="SNH5" s="657"/>
      <c r="SNI5" s="657"/>
      <c r="SNJ5" s="657"/>
      <c r="SNK5" s="657"/>
      <c r="SNL5" s="657"/>
      <c r="SNM5" s="657"/>
      <c r="SNN5" s="657"/>
      <c r="SNO5" s="657"/>
      <c r="SNP5" s="657"/>
      <c r="SNQ5" s="657"/>
      <c r="SNR5" s="657"/>
      <c r="SNS5" s="657"/>
      <c r="SNT5" s="657"/>
      <c r="SNU5" s="657"/>
      <c r="SNV5" s="657"/>
      <c r="SNW5" s="657"/>
      <c r="SNX5" s="657"/>
      <c r="SNY5" s="657"/>
      <c r="SNZ5" s="657"/>
      <c r="SOA5" s="657"/>
      <c r="SOB5" s="657"/>
      <c r="SOC5" s="657"/>
      <c r="SOD5" s="657"/>
      <c r="SOE5" s="657"/>
      <c r="SOF5" s="657"/>
      <c r="SOG5" s="657"/>
      <c r="SOH5" s="657"/>
      <c r="SOI5" s="657"/>
      <c r="SOJ5" s="657"/>
      <c r="SOK5" s="657"/>
      <c r="SOL5" s="657"/>
      <c r="SOM5" s="657"/>
      <c r="SON5" s="657"/>
      <c r="SOO5" s="657"/>
      <c r="SOP5" s="657"/>
      <c r="SOQ5" s="657"/>
      <c r="SOR5" s="657"/>
      <c r="SOS5" s="657"/>
      <c r="SOT5" s="657"/>
      <c r="SOU5" s="657"/>
      <c r="SOV5" s="657"/>
      <c r="SOW5" s="657"/>
      <c r="SOX5" s="657"/>
      <c r="SOY5" s="657"/>
      <c r="SOZ5" s="657"/>
      <c r="SPA5" s="657"/>
      <c r="SPB5" s="657"/>
      <c r="SPC5" s="657"/>
      <c r="SPD5" s="657"/>
      <c r="SPE5" s="657"/>
      <c r="SPF5" s="657"/>
      <c r="SPG5" s="657"/>
      <c r="SPH5" s="657"/>
      <c r="SPI5" s="657"/>
      <c r="SPJ5" s="657"/>
      <c r="SPK5" s="657"/>
      <c r="SPL5" s="657"/>
      <c r="SPM5" s="657"/>
      <c r="SPN5" s="657"/>
      <c r="SPO5" s="657"/>
      <c r="SPP5" s="657"/>
      <c r="SPQ5" s="657"/>
      <c r="SPR5" s="657"/>
      <c r="SPS5" s="657"/>
      <c r="SPT5" s="657"/>
      <c r="SPU5" s="657"/>
      <c r="SPV5" s="657"/>
      <c r="SPW5" s="657"/>
      <c r="SPX5" s="657"/>
      <c r="SPY5" s="657"/>
      <c r="SPZ5" s="657"/>
      <c r="SQA5" s="657"/>
      <c r="SQB5" s="657"/>
      <c r="SQC5" s="657"/>
      <c r="SQD5" s="657"/>
      <c r="SQE5" s="657"/>
      <c r="SQF5" s="657"/>
      <c r="SQG5" s="657"/>
      <c r="SQH5" s="657"/>
      <c r="SQI5" s="657"/>
      <c r="SQJ5" s="657"/>
      <c r="SQK5" s="657"/>
      <c r="SQL5" s="657"/>
      <c r="SQM5" s="657"/>
      <c r="SQN5" s="657"/>
      <c r="SQO5" s="657"/>
      <c r="SQP5" s="657"/>
      <c r="SQQ5" s="657"/>
      <c r="SQR5" s="657"/>
      <c r="SQS5" s="657"/>
      <c r="SQT5" s="657"/>
      <c r="SQU5" s="657"/>
      <c r="SQV5" s="657"/>
      <c r="SQW5" s="657"/>
      <c r="SQX5" s="657"/>
      <c r="SQY5" s="657"/>
      <c r="SQZ5" s="657"/>
      <c r="SRA5" s="657"/>
      <c r="SRB5" s="657"/>
      <c r="SRC5" s="657"/>
      <c r="SRD5" s="657"/>
      <c r="SRE5" s="657"/>
      <c r="SRF5" s="657"/>
      <c r="SRG5" s="657"/>
      <c r="SRH5" s="657"/>
      <c r="SRI5" s="657"/>
      <c r="SRJ5" s="657"/>
      <c r="SRK5" s="657"/>
      <c r="SRL5" s="657"/>
      <c r="SRM5" s="657"/>
      <c r="SRN5" s="657"/>
      <c r="SRO5" s="657"/>
      <c r="SRP5" s="657"/>
      <c r="SRQ5" s="657"/>
      <c r="SRR5" s="657"/>
      <c r="SRS5" s="657"/>
      <c r="SRT5" s="657"/>
      <c r="SRU5" s="657"/>
      <c r="SRV5" s="657"/>
      <c r="SRW5" s="657"/>
      <c r="SRX5" s="657"/>
      <c r="SRY5" s="657"/>
      <c r="SRZ5" s="657"/>
      <c r="SSA5" s="657"/>
      <c r="SSB5" s="657"/>
      <c r="SSC5" s="657"/>
      <c r="SSD5" s="657"/>
      <c r="SSE5" s="657"/>
      <c r="SSF5" s="657"/>
      <c r="SSG5" s="657"/>
      <c r="SSH5" s="657"/>
      <c r="SSI5" s="657"/>
      <c r="SSJ5" s="657"/>
      <c r="SSK5" s="657"/>
      <c r="SSL5" s="657"/>
      <c r="SSM5" s="657"/>
      <c r="SSN5" s="657"/>
      <c r="SSO5" s="657"/>
      <c r="SSP5" s="657"/>
      <c r="SSQ5" s="657"/>
      <c r="SSR5" s="657"/>
      <c r="SSS5" s="657"/>
      <c r="SST5" s="657"/>
      <c r="SSU5" s="657"/>
      <c r="SSV5" s="657"/>
      <c r="SSW5" s="657"/>
      <c r="SSX5" s="657"/>
      <c r="SSY5" s="657"/>
      <c r="SSZ5" s="657"/>
      <c r="STA5" s="657"/>
      <c r="STB5" s="657"/>
      <c r="STC5" s="657"/>
      <c r="STD5" s="657"/>
      <c r="STE5" s="657"/>
      <c r="STF5" s="657"/>
      <c r="STG5" s="657"/>
      <c r="STH5" s="657"/>
      <c r="STI5" s="657"/>
      <c r="STJ5" s="657"/>
      <c r="STK5" s="657"/>
      <c r="STL5" s="657"/>
      <c r="STM5" s="657"/>
      <c r="STN5" s="657"/>
      <c r="STO5" s="657"/>
      <c r="STP5" s="657"/>
      <c r="STQ5" s="657"/>
      <c r="STR5" s="657"/>
      <c r="STS5" s="657"/>
      <c r="STT5" s="657"/>
      <c r="STU5" s="657"/>
      <c r="STV5" s="657"/>
      <c r="STW5" s="657"/>
      <c r="STX5" s="657"/>
      <c r="STY5" s="657"/>
      <c r="STZ5" s="657"/>
      <c r="SUA5" s="657"/>
      <c r="SUB5" s="657"/>
      <c r="SUC5" s="657"/>
      <c r="SUD5" s="657"/>
      <c r="SUE5" s="657"/>
      <c r="SUF5" s="657"/>
      <c r="SUG5" s="657"/>
      <c r="SUH5" s="657"/>
      <c r="SUI5" s="657"/>
      <c r="SUJ5" s="657"/>
      <c r="SUK5" s="657"/>
      <c r="SUL5" s="657"/>
      <c r="SUM5" s="657"/>
      <c r="SUN5" s="657"/>
      <c r="SUO5" s="657"/>
      <c r="SUP5" s="657"/>
      <c r="SUQ5" s="657"/>
      <c r="SUR5" s="657"/>
      <c r="SUS5" s="657"/>
      <c r="SUT5" s="657"/>
      <c r="SUU5" s="657"/>
      <c r="SUV5" s="657"/>
      <c r="SUW5" s="657"/>
      <c r="SUX5" s="657"/>
      <c r="SUY5" s="657"/>
      <c r="SUZ5" s="657"/>
      <c r="SVA5" s="657"/>
      <c r="SVB5" s="657"/>
      <c r="SVC5" s="657"/>
      <c r="SVD5" s="657"/>
      <c r="SVE5" s="657"/>
      <c r="SVF5" s="657"/>
      <c r="SVG5" s="657"/>
      <c r="SVH5" s="657"/>
      <c r="SVI5" s="657"/>
      <c r="SVJ5" s="657"/>
      <c r="SVK5" s="657"/>
      <c r="SVL5" s="657"/>
      <c r="SVM5" s="657"/>
      <c r="SVN5" s="657"/>
      <c r="SVO5" s="657"/>
      <c r="SVP5" s="657"/>
      <c r="SVQ5" s="657"/>
      <c r="SVR5" s="657"/>
      <c r="SVS5" s="657"/>
      <c r="SVT5" s="657"/>
      <c r="SVU5" s="657"/>
      <c r="SVV5" s="657"/>
      <c r="SVW5" s="657"/>
      <c r="SVX5" s="657"/>
      <c r="SVY5" s="657"/>
      <c r="SVZ5" s="657"/>
      <c r="SWA5" s="657"/>
      <c r="SWB5" s="657"/>
      <c r="SWC5" s="657"/>
      <c r="SWD5" s="657"/>
      <c r="SWE5" s="657"/>
      <c r="SWF5" s="657"/>
      <c r="SWG5" s="657"/>
      <c r="SWH5" s="657"/>
      <c r="SWI5" s="657"/>
      <c r="SWJ5" s="657"/>
      <c r="SWK5" s="657"/>
      <c r="SWL5" s="657"/>
      <c r="SWM5" s="657"/>
      <c r="SWN5" s="657"/>
      <c r="SWO5" s="657"/>
      <c r="SWP5" s="657"/>
      <c r="SWQ5" s="657"/>
      <c r="SWR5" s="657"/>
      <c r="SWS5" s="657"/>
      <c r="SWT5" s="657"/>
      <c r="SWU5" s="657"/>
      <c r="SWV5" s="657"/>
      <c r="SWW5" s="657"/>
      <c r="SWX5" s="657"/>
      <c r="SWY5" s="657"/>
      <c r="SWZ5" s="657"/>
      <c r="SXA5" s="657"/>
      <c r="SXB5" s="657"/>
      <c r="SXC5" s="657"/>
      <c r="SXD5" s="657"/>
      <c r="SXE5" s="657"/>
      <c r="SXF5" s="657"/>
      <c r="SXG5" s="657"/>
      <c r="SXH5" s="657"/>
      <c r="SXI5" s="657"/>
      <c r="SXJ5" s="657"/>
      <c r="SXK5" s="657"/>
      <c r="SXL5" s="657"/>
      <c r="SXM5" s="657"/>
      <c r="SXN5" s="657"/>
      <c r="SXO5" s="657"/>
      <c r="SXP5" s="657"/>
      <c r="SXQ5" s="657"/>
      <c r="SXR5" s="657"/>
      <c r="SXS5" s="657"/>
      <c r="SXT5" s="657"/>
      <c r="SXU5" s="657"/>
      <c r="SXV5" s="657"/>
      <c r="SXW5" s="657"/>
      <c r="SXX5" s="657"/>
      <c r="SXY5" s="657"/>
      <c r="SXZ5" s="657"/>
      <c r="SYA5" s="657"/>
      <c r="SYB5" s="657"/>
      <c r="SYC5" s="657"/>
      <c r="SYD5" s="657"/>
      <c r="SYE5" s="657"/>
      <c r="SYF5" s="657"/>
      <c r="SYG5" s="657"/>
      <c r="SYH5" s="657"/>
      <c r="SYI5" s="657"/>
      <c r="SYJ5" s="657"/>
      <c r="SYK5" s="657"/>
      <c r="SYL5" s="657"/>
      <c r="SYM5" s="657"/>
      <c r="SYN5" s="657"/>
      <c r="SYO5" s="657"/>
      <c r="SYP5" s="657"/>
      <c r="SYQ5" s="657"/>
      <c r="SYR5" s="657"/>
      <c r="SYS5" s="657"/>
      <c r="SYT5" s="657"/>
      <c r="SYU5" s="657"/>
      <c r="SYV5" s="657"/>
      <c r="SYW5" s="657"/>
      <c r="SYX5" s="657"/>
      <c r="SYY5" s="657"/>
      <c r="SYZ5" s="657"/>
      <c r="SZA5" s="657"/>
      <c r="SZB5" s="657"/>
      <c r="SZC5" s="657"/>
      <c r="SZD5" s="657"/>
      <c r="SZE5" s="657"/>
      <c r="SZF5" s="657"/>
      <c r="SZG5" s="657"/>
      <c r="SZH5" s="657"/>
      <c r="SZI5" s="657"/>
      <c r="SZJ5" s="657"/>
      <c r="SZK5" s="657"/>
      <c r="SZL5" s="657"/>
      <c r="SZM5" s="657"/>
      <c r="SZN5" s="657"/>
      <c r="SZO5" s="657"/>
      <c r="SZP5" s="657"/>
      <c r="SZQ5" s="657"/>
      <c r="SZR5" s="657"/>
      <c r="SZS5" s="657"/>
      <c r="SZT5" s="657"/>
      <c r="SZU5" s="657"/>
      <c r="SZV5" s="657"/>
      <c r="SZW5" s="657"/>
      <c r="SZX5" s="657"/>
      <c r="SZY5" s="657"/>
      <c r="SZZ5" s="657"/>
      <c r="TAA5" s="657"/>
      <c r="TAB5" s="657"/>
      <c r="TAC5" s="657"/>
      <c r="TAD5" s="657"/>
      <c r="TAE5" s="657"/>
      <c r="TAF5" s="657"/>
      <c r="TAG5" s="657"/>
      <c r="TAH5" s="657"/>
      <c r="TAI5" s="657"/>
      <c r="TAJ5" s="657"/>
      <c r="TAK5" s="657"/>
      <c r="TAL5" s="657"/>
      <c r="TAM5" s="657"/>
      <c r="TAN5" s="657"/>
      <c r="TAO5" s="657"/>
      <c r="TAP5" s="657"/>
      <c r="TAQ5" s="657"/>
      <c r="TAR5" s="657"/>
      <c r="TAS5" s="657"/>
      <c r="TAT5" s="657"/>
      <c r="TAU5" s="657"/>
      <c r="TAV5" s="657"/>
      <c r="TAW5" s="657"/>
      <c r="TAX5" s="657"/>
      <c r="TAY5" s="657"/>
      <c r="TAZ5" s="657"/>
      <c r="TBA5" s="657"/>
      <c r="TBB5" s="657"/>
      <c r="TBC5" s="657"/>
      <c r="TBD5" s="657"/>
      <c r="TBE5" s="657"/>
      <c r="TBF5" s="657"/>
      <c r="TBG5" s="657"/>
      <c r="TBH5" s="657"/>
      <c r="TBI5" s="657"/>
      <c r="TBJ5" s="657"/>
      <c r="TBK5" s="657"/>
      <c r="TBL5" s="657"/>
      <c r="TBM5" s="657"/>
      <c r="TBN5" s="657"/>
      <c r="TBO5" s="657"/>
      <c r="TBP5" s="657"/>
      <c r="TBQ5" s="657"/>
      <c r="TBR5" s="657"/>
      <c r="TBS5" s="657"/>
      <c r="TBT5" s="657"/>
      <c r="TBU5" s="657"/>
      <c r="TBV5" s="657"/>
      <c r="TBW5" s="657"/>
      <c r="TBX5" s="657"/>
      <c r="TBY5" s="657"/>
      <c r="TBZ5" s="657"/>
      <c r="TCA5" s="657"/>
      <c r="TCB5" s="657"/>
      <c r="TCC5" s="657"/>
      <c r="TCD5" s="657"/>
      <c r="TCE5" s="657"/>
      <c r="TCF5" s="657"/>
      <c r="TCG5" s="657"/>
      <c r="TCH5" s="657"/>
      <c r="TCI5" s="657"/>
      <c r="TCJ5" s="657"/>
      <c r="TCK5" s="657"/>
      <c r="TCL5" s="657"/>
      <c r="TCM5" s="657"/>
      <c r="TCN5" s="657"/>
      <c r="TCO5" s="657"/>
      <c r="TCP5" s="657"/>
      <c r="TCQ5" s="657"/>
      <c r="TCR5" s="657"/>
      <c r="TCS5" s="657"/>
      <c r="TCT5" s="657"/>
      <c r="TCU5" s="657"/>
      <c r="TCV5" s="657"/>
      <c r="TCW5" s="657"/>
      <c r="TCX5" s="657"/>
      <c r="TCY5" s="657"/>
      <c r="TCZ5" s="657"/>
      <c r="TDA5" s="657"/>
      <c r="TDB5" s="657"/>
      <c r="TDC5" s="657"/>
      <c r="TDD5" s="657"/>
      <c r="TDE5" s="657"/>
      <c r="TDF5" s="657"/>
      <c r="TDG5" s="657"/>
      <c r="TDH5" s="657"/>
      <c r="TDI5" s="657"/>
      <c r="TDJ5" s="657"/>
      <c r="TDK5" s="657"/>
      <c r="TDL5" s="657"/>
      <c r="TDM5" s="657"/>
      <c r="TDN5" s="657"/>
      <c r="TDO5" s="657"/>
      <c r="TDP5" s="657"/>
      <c r="TDQ5" s="657"/>
      <c r="TDR5" s="657"/>
      <c r="TDS5" s="657"/>
      <c r="TDT5" s="657"/>
      <c r="TDU5" s="657"/>
      <c r="TDV5" s="657"/>
      <c r="TDW5" s="657"/>
      <c r="TDX5" s="657"/>
      <c r="TDY5" s="657"/>
      <c r="TDZ5" s="657"/>
      <c r="TEA5" s="657"/>
      <c r="TEB5" s="657"/>
      <c r="TEC5" s="657"/>
      <c r="TED5" s="657"/>
      <c r="TEE5" s="657"/>
      <c r="TEF5" s="657"/>
      <c r="TEG5" s="657"/>
      <c r="TEH5" s="657"/>
      <c r="TEI5" s="657"/>
      <c r="TEJ5" s="657"/>
      <c r="TEK5" s="657"/>
      <c r="TEL5" s="657"/>
      <c r="TEM5" s="657"/>
      <c r="TEN5" s="657"/>
      <c r="TEO5" s="657"/>
      <c r="TEP5" s="657"/>
      <c r="TEQ5" s="657"/>
      <c r="TER5" s="657"/>
      <c r="TES5" s="657"/>
      <c r="TET5" s="657"/>
      <c r="TEU5" s="657"/>
      <c r="TEV5" s="657"/>
      <c r="TEW5" s="657"/>
      <c r="TEX5" s="657"/>
      <c r="TEY5" s="657"/>
      <c r="TEZ5" s="657"/>
      <c r="TFA5" s="657"/>
      <c r="TFB5" s="657"/>
      <c r="TFC5" s="657"/>
      <c r="TFD5" s="657"/>
      <c r="TFE5" s="657"/>
      <c r="TFF5" s="657"/>
      <c r="TFG5" s="657"/>
      <c r="TFH5" s="657"/>
      <c r="TFI5" s="657"/>
      <c r="TFJ5" s="657"/>
      <c r="TFK5" s="657"/>
      <c r="TFL5" s="657"/>
      <c r="TFM5" s="657"/>
      <c r="TFN5" s="657"/>
      <c r="TFO5" s="657"/>
      <c r="TFP5" s="657"/>
      <c r="TFQ5" s="657"/>
      <c r="TFR5" s="657"/>
      <c r="TFS5" s="657"/>
      <c r="TFT5" s="657"/>
      <c r="TFU5" s="657"/>
      <c r="TFV5" s="657"/>
      <c r="TFW5" s="657"/>
      <c r="TFX5" s="657"/>
      <c r="TFY5" s="657"/>
      <c r="TFZ5" s="657"/>
      <c r="TGA5" s="657"/>
      <c r="TGB5" s="657"/>
      <c r="TGC5" s="657"/>
      <c r="TGD5" s="657"/>
      <c r="TGE5" s="657"/>
      <c r="TGF5" s="657"/>
      <c r="TGG5" s="657"/>
      <c r="TGH5" s="657"/>
      <c r="TGI5" s="657"/>
      <c r="TGJ5" s="657"/>
      <c r="TGK5" s="657"/>
      <c r="TGL5" s="657"/>
      <c r="TGM5" s="657"/>
      <c r="TGN5" s="657"/>
      <c r="TGO5" s="657"/>
      <c r="TGP5" s="657"/>
      <c r="TGQ5" s="657"/>
      <c r="TGR5" s="657"/>
      <c r="TGS5" s="657"/>
      <c r="TGT5" s="657"/>
      <c r="TGU5" s="657"/>
      <c r="TGV5" s="657"/>
      <c r="TGW5" s="657"/>
      <c r="TGX5" s="657"/>
      <c r="TGY5" s="657"/>
      <c r="TGZ5" s="657"/>
      <c r="THA5" s="657"/>
      <c r="THB5" s="657"/>
      <c r="THC5" s="657"/>
      <c r="THD5" s="657"/>
      <c r="THE5" s="657"/>
      <c r="THF5" s="657"/>
      <c r="THG5" s="657"/>
      <c r="THH5" s="657"/>
      <c r="THI5" s="657"/>
      <c r="THJ5" s="657"/>
      <c r="THK5" s="657"/>
      <c r="THL5" s="657"/>
      <c r="THM5" s="657"/>
      <c r="THN5" s="657"/>
      <c r="THO5" s="657"/>
      <c r="THP5" s="657"/>
      <c r="THQ5" s="657"/>
      <c r="THR5" s="657"/>
      <c r="THS5" s="657"/>
      <c r="THT5" s="657"/>
      <c r="THU5" s="657"/>
      <c r="THV5" s="657"/>
      <c r="THW5" s="657"/>
      <c r="THX5" s="657"/>
      <c r="THY5" s="657"/>
      <c r="THZ5" s="657"/>
      <c r="TIA5" s="657"/>
      <c r="TIB5" s="657"/>
      <c r="TIC5" s="657"/>
      <c r="TID5" s="657"/>
      <c r="TIE5" s="657"/>
      <c r="TIF5" s="657"/>
      <c r="TIG5" s="657"/>
      <c r="TIH5" s="657"/>
      <c r="TII5" s="657"/>
      <c r="TIJ5" s="657"/>
      <c r="TIK5" s="657"/>
      <c r="TIL5" s="657"/>
      <c r="TIM5" s="657"/>
      <c r="TIN5" s="657"/>
      <c r="TIO5" s="657"/>
      <c r="TIP5" s="657"/>
      <c r="TIQ5" s="657"/>
      <c r="TIR5" s="657"/>
      <c r="TIS5" s="657"/>
      <c r="TIT5" s="657"/>
      <c r="TIU5" s="657"/>
      <c r="TIV5" s="657"/>
      <c r="TIW5" s="657"/>
      <c r="TIX5" s="657"/>
      <c r="TIY5" s="657"/>
      <c r="TIZ5" s="657"/>
      <c r="TJA5" s="657"/>
      <c r="TJB5" s="657"/>
      <c r="TJC5" s="657"/>
      <c r="TJD5" s="657"/>
      <c r="TJE5" s="657"/>
      <c r="TJF5" s="657"/>
      <c r="TJG5" s="657"/>
      <c r="TJH5" s="657"/>
      <c r="TJI5" s="657"/>
      <c r="TJJ5" s="657"/>
      <c r="TJK5" s="657"/>
      <c r="TJL5" s="657"/>
      <c r="TJM5" s="657"/>
      <c r="TJN5" s="657"/>
      <c r="TJO5" s="657"/>
      <c r="TJP5" s="657"/>
      <c r="TJQ5" s="657"/>
      <c r="TJR5" s="657"/>
      <c r="TJS5" s="657"/>
      <c r="TJT5" s="657"/>
      <c r="TJU5" s="657"/>
      <c r="TJV5" s="657"/>
      <c r="TJW5" s="657"/>
      <c r="TJX5" s="657"/>
      <c r="TJY5" s="657"/>
      <c r="TJZ5" s="657"/>
      <c r="TKA5" s="657"/>
      <c r="TKB5" s="657"/>
      <c r="TKC5" s="657"/>
      <c r="TKD5" s="657"/>
      <c r="TKE5" s="657"/>
      <c r="TKF5" s="657"/>
      <c r="TKG5" s="657"/>
      <c r="TKH5" s="657"/>
      <c r="TKI5" s="657"/>
      <c r="TKJ5" s="657"/>
      <c r="TKK5" s="657"/>
      <c r="TKL5" s="657"/>
      <c r="TKM5" s="657"/>
      <c r="TKN5" s="657"/>
      <c r="TKO5" s="657"/>
      <c r="TKP5" s="657"/>
      <c r="TKQ5" s="657"/>
      <c r="TKR5" s="657"/>
      <c r="TKS5" s="657"/>
      <c r="TKT5" s="657"/>
      <c r="TKU5" s="657"/>
      <c r="TKV5" s="657"/>
      <c r="TKW5" s="657"/>
      <c r="TKX5" s="657"/>
      <c r="TKY5" s="657"/>
      <c r="TKZ5" s="657"/>
      <c r="TLA5" s="657"/>
      <c r="TLB5" s="657"/>
      <c r="TLC5" s="657"/>
      <c r="TLD5" s="657"/>
      <c r="TLE5" s="657"/>
      <c r="TLF5" s="657"/>
      <c r="TLG5" s="657"/>
      <c r="TLH5" s="657"/>
      <c r="TLI5" s="657"/>
      <c r="TLJ5" s="657"/>
      <c r="TLK5" s="657"/>
      <c r="TLL5" s="657"/>
      <c r="TLM5" s="657"/>
      <c r="TLN5" s="657"/>
      <c r="TLO5" s="657"/>
      <c r="TLP5" s="657"/>
      <c r="TLQ5" s="657"/>
      <c r="TLR5" s="657"/>
      <c r="TLS5" s="657"/>
      <c r="TLT5" s="657"/>
      <c r="TLU5" s="657"/>
      <c r="TLV5" s="657"/>
      <c r="TLW5" s="657"/>
      <c r="TLX5" s="657"/>
      <c r="TLY5" s="657"/>
      <c r="TLZ5" s="657"/>
      <c r="TMA5" s="657"/>
      <c r="TMB5" s="657"/>
      <c r="TMC5" s="657"/>
      <c r="TMD5" s="657"/>
      <c r="TME5" s="657"/>
      <c r="TMF5" s="657"/>
      <c r="TMG5" s="657"/>
      <c r="TMH5" s="657"/>
      <c r="TMI5" s="657"/>
      <c r="TMJ5" s="657"/>
      <c r="TMK5" s="657"/>
      <c r="TML5" s="657"/>
      <c r="TMM5" s="657"/>
      <c r="TMN5" s="657"/>
      <c r="TMO5" s="657"/>
      <c r="TMP5" s="657"/>
      <c r="TMQ5" s="657"/>
      <c r="TMR5" s="657"/>
      <c r="TMS5" s="657"/>
      <c r="TMT5" s="657"/>
      <c r="TMU5" s="657"/>
      <c r="TMV5" s="657"/>
      <c r="TMW5" s="657"/>
      <c r="TMX5" s="657"/>
      <c r="TMY5" s="657"/>
      <c r="TMZ5" s="657"/>
      <c r="TNA5" s="657"/>
      <c r="TNB5" s="657"/>
      <c r="TNC5" s="657"/>
      <c r="TND5" s="657"/>
      <c r="TNE5" s="657"/>
      <c r="TNF5" s="657"/>
      <c r="TNG5" s="657"/>
      <c r="TNH5" s="657"/>
      <c r="TNI5" s="657"/>
      <c r="TNJ5" s="657"/>
      <c r="TNK5" s="657"/>
      <c r="TNL5" s="657"/>
      <c r="TNM5" s="657"/>
      <c r="TNN5" s="657"/>
      <c r="TNO5" s="657"/>
      <c r="TNP5" s="657"/>
      <c r="TNQ5" s="657"/>
      <c r="TNR5" s="657"/>
      <c r="TNS5" s="657"/>
      <c r="TNT5" s="657"/>
      <c r="TNU5" s="657"/>
      <c r="TNV5" s="657"/>
      <c r="TNW5" s="657"/>
      <c r="TNX5" s="657"/>
      <c r="TNY5" s="657"/>
      <c r="TNZ5" s="657"/>
      <c r="TOA5" s="657"/>
      <c r="TOB5" s="657"/>
      <c r="TOC5" s="657"/>
      <c r="TOD5" s="657"/>
      <c r="TOE5" s="657"/>
      <c r="TOF5" s="657"/>
      <c r="TOG5" s="657"/>
      <c r="TOH5" s="657"/>
      <c r="TOI5" s="657"/>
      <c r="TOJ5" s="657"/>
      <c r="TOK5" s="657"/>
      <c r="TOL5" s="657"/>
      <c r="TOM5" s="657"/>
      <c r="TON5" s="657"/>
      <c r="TOO5" s="657"/>
      <c r="TOP5" s="657"/>
      <c r="TOQ5" s="657"/>
      <c r="TOR5" s="657"/>
      <c r="TOS5" s="657"/>
      <c r="TOT5" s="657"/>
      <c r="TOU5" s="657"/>
      <c r="TOV5" s="657"/>
      <c r="TOW5" s="657"/>
      <c r="TOX5" s="657"/>
      <c r="TOY5" s="657"/>
      <c r="TOZ5" s="657"/>
      <c r="TPA5" s="657"/>
      <c r="TPB5" s="657"/>
      <c r="TPC5" s="657"/>
      <c r="TPD5" s="657"/>
      <c r="TPE5" s="657"/>
      <c r="TPF5" s="657"/>
      <c r="TPG5" s="657"/>
      <c r="TPH5" s="657"/>
      <c r="TPI5" s="657"/>
      <c r="TPJ5" s="657"/>
      <c r="TPK5" s="657"/>
      <c r="TPL5" s="657"/>
      <c r="TPM5" s="657"/>
      <c r="TPN5" s="657"/>
      <c r="TPO5" s="657"/>
      <c r="TPP5" s="657"/>
      <c r="TPQ5" s="657"/>
      <c r="TPR5" s="657"/>
      <c r="TPS5" s="657"/>
      <c r="TPT5" s="657"/>
      <c r="TPU5" s="657"/>
      <c r="TPV5" s="657"/>
      <c r="TPW5" s="657"/>
      <c r="TPX5" s="657"/>
      <c r="TPY5" s="657"/>
      <c r="TPZ5" s="657"/>
      <c r="TQA5" s="657"/>
      <c r="TQB5" s="657"/>
      <c r="TQC5" s="657"/>
      <c r="TQD5" s="657"/>
      <c r="TQE5" s="657"/>
      <c r="TQF5" s="657"/>
      <c r="TQG5" s="657"/>
      <c r="TQH5" s="657"/>
      <c r="TQI5" s="657"/>
      <c r="TQJ5" s="657"/>
      <c r="TQK5" s="657"/>
      <c r="TQL5" s="657"/>
      <c r="TQM5" s="657"/>
      <c r="TQN5" s="657"/>
      <c r="TQO5" s="657"/>
      <c r="TQP5" s="657"/>
      <c r="TQQ5" s="657"/>
      <c r="TQR5" s="657"/>
      <c r="TQS5" s="657"/>
      <c r="TQT5" s="657"/>
      <c r="TQU5" s="657"/>
      <c r="TQV5" s="657"/>
      <c r="TQW5" s="657"/>
      <c r="TQX5" s="657"/>
      <c r="TQY5" s="657"/>
      <c r="TQZ5" s="657"/>
      <c r="TRA5" s="657"/>
      <c r="TRB5" s="657"/>
      <c r="TRC5" s="657"/>
      <c r="TRD5" s="657"/>
      <c r="TRE5" s="657"/>
      <c r="TRF5" s="657"/>
      <c r="TRG5" s="657"/>
      <c r="TRH5" s="657"/>
      <c r="TRI5" s="657"/>
      <c r="TRJ5" s="657"/>
      <c r="TRK5" s="657"/>
      <c r="TRL5" s="657"/>
      <c r="TRM5" s="657"/>
      <c r="TRN5" s="657"/>
      <c r="TRO5" s="657"/>
      <c r="TRP5" s="657"/>
      <c r="TRQ5" s="657"/>
      <c r="TRR5" s="657"/>
      <c r="TRS5" s="657"/>
      <c r="TRT5" s="657"/>
      <c r="TRU5" s="657"/>
      <c r="TRV5" s="657"/>
      <c r="TRW5" s="657"/>
      <c r="TRX5" s="657"/>
      <c r="TRY5" s="657"/>
      <c r="TRZ5" s="657"/>
      <c r="TSA5" s="657"/>
      <c r="TSB5" s="657"/>
      <c r="TSC5" s="657"/>
      <c r="TSD5" s="657"/>
      <c r="TSE5" s="657"/>
      <c r="TSF5" s="657"/>
      <c r="TSG5" s="657"/>
      <c r="TSH5" s="657"/>
      <c r="TSI5" s="657"/>
      <c r="TSJ5" s="657"/>
      <c r="TSK5" s="657"/>
      <c r="TSL5" s="657"/>
      <c r="TSM5" s="657"/>
      <c r="TSN5" s="657"/>
      <c r="TSO5" s="657"/>
      <c r="TSP5" s="657"/>
      <c r="TSQ5" s="657"/>
      <c r="TSR5" s="657"/>
      <c r="TSS5" s="657"/>
      <c r="TST5" s="657"/>
      <c r="TSU5" s="657"/>
      <c r="TSV5" s="657"/>
      <c r="TSW5" s="657"/>
      <c r="TSX5" s="657"/>
      <c r="TSY5" s="657"/>
      <c r="TSZ5" s="657"/>
      <c r="TTA5" s="657"/>
      <c r="TTB5" s="657"/>
      <c r="TTC5" s="657"/>
      <c r="TTD5" s="657"/>
      <c r="TTE5" s="657"/>
      <c r="TTF5" s="657"/>
      <c r="TTG5" s="657"/>
      <c r="TTH5" s="657"/>
      <c r="TTI5" s="657"/>
      <c r="TTJ5" s="657"/>
      <c r="TTK5" s="657"/>
      <c r="TTL5" s="657"/>
      <c r="TTM5" s="657"/>
      <c r="TTN5" s="657"/>
      <c r="TTO5" s="657"/>
      <c r="TTP5" s="657"/>
      <c r="TTQ5" s="657"/>
      <c r="TTR5" s="657"/>
      <c r="TTS5" s="657"/>
      <c r="TTT5" s="657"/>
      <c r="TTU5" s="657"/>
      <c r="TTV5" s="657"/>
      <c r="TTW5" s="657"/>
      <c r="TTX5" s="657"/>
      <c r="TTY5" s="657"/>
      <c r="TTZ5" s="657"/>
      <c r="TUA5" s="657"/>
      <c r="TUB5" s="657"/>
      <c r="TUC5" s="657"/>
      <c r="TUD5" s="657"/>
      <c r="TUE5" s="657"/>
      <c r="TUF5" s="657"/>
      <c r="TUG5" s="657"/>
      <c r="TUH5" s="657"/>
      <c r="TUI5" s="657"/>
      <c r="TUJ5" s="657"/>
      <c r="TUK5" s="657"/>
      <c r="TUL5" s="657"/>
      <c r="TUM5" s="657"/>
      <c r="TUN5" s="657"/>
      <c r="TUO5" s="657"/>
      <c r="TUP5" s="657"/>
      <c r="TUQ5" s="657"/>
      <c r="TUR5" s="657"/>
      <c r="TUS5" s="657"/>
      <c r="TUT5" s="657"/>
      <c r="TUU5" s="657"/>
      <c r="TUV5" s="657"/>
      <c r="TUW5" s="657"/>
      <c r="TUX5" s="657"/>
      <c r="TUY5" s="657"/>
      <c r="TUZ5" s="657"/>
      <c r="TVA5" s="657"/>
      <c r="TVB5" s="657"/>
      <c r="TVC5" s="657"/>
      <c r="TVD5" s="657"/>
      <c r="TVE5" s="657"/>
      <c r="TVF5" s="657"/>
      <c r="TVG5" s="657"/>
      <c r="TVH5" s="657"/>
      <c r="TVI5" s="657"/>
      <c r="TVJ5" s="657"/>
      <c r="TVK5" s="657"/>
      <c r="TVL5" s="657"/>
      <c r="TVM5" s="657"/>
      <c r="TVN5" s="657"/>
      <c r="TVO5" s="657"/>
      <c r="TVP5" s="657"/>
      <c r="TVQ5" s="657"/>
      <c r="TVR5" s="657"/>
      <c r="TVS5" s="657"/>
      <c r="TVT5" s="657"/>
      <c r="TVU5" s="657"/>
      <c r="TVV5" s="657"/>
      <c r="TVW5" s="657"/>
      <c r="TVX5" s="657"/>
      <c r="TVY5" s="657"/>
      <c r="TVZ5" s="657"/>
      <c r="TWA5" s="657"/>
      <c r="TWB5" s="657"/>
      <c r="TWC5" s="657"/>
      <c r="TWD5" s="657"/>
      <c r="TWE5" s="657"/>
      <c r="TWF5" s="657"/>
      <c r="TWG5" s="657"/>
      <c r="TWH5" s="657"/>
      <c r="TWI5" s="657"/>
      <c r="TWJ5" s="657"/>
      <c r="TWK5" s="657"/>
      <c r="TWL5" s="657"/>
      <c r="TWM5" s="657"/>
      <c r="TWN5" s="657"/>
      <c r="TWO5" s="657"/>
      <c r="TWP5" s="657"/>
      <c r="TWQ5" s="657"/>
      <c r="TWR5" s="657"/>
      <c r="TWS5" s="657"/>
      <c r="TWT5" s="657"/>
      <c r="TWU5" s="657"/>
      <c r="TWV5" s="657"/>
      <c r="TWW5" s="657"/>
      <c r="TWX5" s="657"/>
      <c r="TWY5" s="657"/>
      <c r="TWZ5" s="657"/>
      <c r="TXA5" s="657"/>
      <c r="TXB5" s="657"/>
      <c r="TXC5" s="657"/>
      <c r="TXD5" s="657"/>
      <c r="TXE5" s="657"/>
      <c r="TXF5" s="657"/>
      <c r="TXG5" s="657"/>
      <c r="TXH5" s="657"/>
      <c r="TXI5" s="657"/>
      <c r="TXJ5" s="657"/>
      <c r="TXK5" s="657"/>
      <c r="TXL5" s="657"/>
      <c r="TXM5" s="657"/>
      <c r="TXN5" s="657"/>
      <c r="TXO5" s="657"/>
      <c r="TXP5" s="657"/>
      <c r="TXQ5" s="657"/>
      <c r="TXR5" s="657"/>
      <c r="TXS5" s="657"/>
      <c r="TXT5" s="657"/>
      <c r="TXU5" s="657"/>
      <c r="TXV5" s="657"/>
      <c r="TXW5" s="657"/>
      <c r="TXX5" s="657"/>
      <c r="TXY5" s="657"/>
      <c r="TXZ5" s="657"/>
      <c r="TYA5" s="657"/>
      <c r="TYB5" s="657"/>
      <c r="TYC5" s="657"/>
      <c r="TYD5" s="657"/>
      <c r="TYE5" s="657"/>
      <c r="TYF5" s="657"/>
      <c r="TYG5" s="657"/>
      <c r="TYH5" s="657"/>
      <c r="TYI5" s="657"/>
      <c r="TYJ5" s="657"/>
      <c r="TYK5" s="657"/>
      <c r="TYL5" s="657"/>
      <c r="TYM5" s="657"/>
      <c r="TYN5" s="657"/>
      <c r="TYO5" s="657"/>
      <c r="TYP5" s="657"/>
      <c r="TYQ5" s="657"/>
      <c r="TYR5" s="657"/>
      <c r="TYS5" s="657"/>
      <c r="TYT5" s="657"/>
      <c r="TYU5" s="657"/>
      <c r="TYV5" s="657"/>
      <c r="TYW5" s="657"/>
      <c r="TYX5" s="657"/>
      <c r="TYY5" s="657"/>
      <c r="TYZ5" s="657"/>
      <c r="TZA5" s="657"/>
      <c r="TZB5" s="657"/>
      <c r="TZC5" s="657"/>
      <c r="TZD5" s="657"/>
      <c r="TZE5" s="657"/>
      <c r="TZF5" s="657"/>
      <c r="TZG5" s="657"/>
      <c r="TZH5" s="657"/>
      <c r="TZI5" s="657"/>
      <c r="TZJ5" s="657"/>
      <c r="TZK5" s="657"/>
      <c r="TZL5" s="657"/>
      <c r="TZM5" s="657"/>
      <c r="TZN5" s="657"/>
      <c r="TZO5" s="657"/>
      <c r="TZP5" s="657"/>
      <c r="TZQ5" s="657"/>
      <c r="TZR5" s="657"/>
      <c r="TZS5" s="657"/>
      <c r="TZT5" s="657"/>
      <c r="TZU5" s="657"/>
      <c r="TZV5" s="657"/>
      <c r="TZW5" s="657"/>
      <c r="TZX5" s="657"/>
      <c r="TZY5" s="657"/>
      <c r="TZZ5" s="657"/>
      <c r="UAA5" s="657"/>
      <c r="UAB5" s="657"/>
      <c r="UAC5" s="657"/>
      <c r="UAD5" s="657"/>
      <c r="UAE5" s="657"/>
      <c r="UAF5" s="657"/>
      <c r="UAG5" s="657"/>
      <c r="UAH5" s="657"/>
      <c r="UAI5" s="657"/>
      <c r="UAJ5" s="657"/>
      <c r="UAK5" s="657"/>
      <c r="UAL5" s="657"/>
      <c r="UAM5" s="657"/>
      <c r="UAN5" s="657"/>
      <c r="UAO5" s="657"/>
      <c r="UAP5" s="657"/>
      <c r="UAQ5" s="657"/>
      <c r="UAR5" s="657"/>
      <c r="UAS5" s="657"/>
      <c r="UAT5" s="657"/>
      <c r="UAU5" s="657"/>
      <c r="UAV5" s="657"/>
      <c r="UAW5" s="657"/>
      <c r="UAX5" s="657"/>
      <c r="UAY5" s="657"/>
      <c r="UAZ5" s="657"/>
      <c r="UBA5" s="657"/>
      <c r="UBB5" s="657"/>
      <c r="UBC5" s="657"/>
      <c r="UBD5" s="657"/>
      <c r="UBE5" s="657"/>
      <c r="UBF5" s="657"/>
      <c r="UBG5" s="657"/>
      <c r="UBH5" s="657"/>
      <c r="UBI5" s="657"/>
      <c r="UBJ5" s="657"/>
      <c r="UBK5" s="657"/>
      <c r="UBL5" s="657"/>
      <c r="UBM5" s="657"/>
      <c r="UBN5" s="657"/>
      <c r="UBO5" s="657"/>
      <c r="UBP5" s="657"/>
      <c r="UBQ5" s="657"/>
      <c r="UBR5" s="657"/>
      <c r="UBS5" s="657"/>
      <c r="UBT5" s="657"/>
      <c r="UBU5" s="657"/>
      <c r="UBV5" s="657"/>
      <c r="UBW5" s="657"/>
      <c r="UBX5" s="657"/>
      <c r="UBY5" s="657"/>
      <c r="UBZ5" s="657"/>
      <c r="UCA5" s="657"/>
      <c r="UCB5" s="657"/>
      <c r="UCC5" s="657"/>
      <c r="UCD5" s="657"/>
      <c r="UCE5" s="657"/>
      <c r="UCF5" s="657"/>
      <c r="UCG5" s="657"/>
      <c r="UCH5" s="657"/>
      <c r="UCI5" s="657"/>
      <c r="UCJ5" s="657"/>
      <c r="UCK5" s="657"/>
      <c r="UCL5" s="657"/>
      <c r="UCM5" s="657"/>
      <c r="UCN5" s="657"/>
      <c r="UCO5" s="657"/>
      <c r="UCP5" s="657"/>
      <c r="UCQ5" s="657"/>
      <c r="UCR5" s="657"/>
      <c r="UCS5" s="657"/>
      <c r="UCT5" s="657"/>
      <c r="UCU5" s="657"/>
      <c r="UCV5" s="657"/>
      <c r="UCW5" s="657"/>
      <c r="UCX5" s="657"/>
      <c r="UCY5" s="657"/>
      <c r="UCZ5" s="657"/>
      <c r="UDA5" s="657"/>
      <c r="UDB5" s="657"/>
      <c r="UDC5" s="657"/>
      <c r="UDD5" s="657"/>
      <c r="UDE5" s="657"/>
      <c r="UDF5" s="657"/>
      <c r="UDG5" s="657"/>
      <c r="UDH5" s="657"/>
      <c r="UDI5" s="657"/>
      <c r="UDJ5" s="657"/>
      <c r="UDK5" s="657"/>
      <c r="UDL5" s="657"/>
      <c r="UDM5" s="657"/>
      <c r="UDN5" s="657"/>
      <c r="UDO5" s="657"/>
      <c r="UDP5" s="657"/>
      <c r="UDQ5" s="657"/>
      <c r="UDR5" s="657"/>
      <c r="UDS5" s="657"/>
      <c r="UDT5" s="657"/>
      <c r="UDU5" s="657"/>
      <c r="UDV5" s="657"/>
      <c r="UDW5" s="657"/>
      <c r="UDX5" s="657"/>
      <c r="UDY5" s="657"/>
      <c r="UDZ5" s="657"/>
      <c r="UEA5" s="657"/>
      <c r="UEB5" s="657"/>
      <c r="UEC5" s="657"/>
      <c r="UED5" s="657"/>
      <c r="UEE5" s="657"/>
      <c r="UEF5" s="657"/>
      <c r="UEG5" s="657"/>
      <c r="UEH5" s="657"/>
      <c r="UEI5" s="657"/>
      <c r="UEJ5" s="657"/>
      <c r="UEK5" s="657"/>
      <c r="UEL5" s="657"/>
      <c r="UEM5" s="657"/>
      <c r="UEN5" s="657"/>
      <c r="UEO5" s="657"/>
      <c r="UEP5" s="657"/>
      <c r="UEQ5" s="657"/>
      <c r="UER5" s="657"/>
      <c r="UES5" s="657"/>
      <c r="UET5" s="657"/>
      <c r="UEU5" s="657"/>
      <c r="UEV5" s="657"/>
      <c r="UEW5" s="657"/>
      <c r="UEX5" s="657"/>
      <c r="UEY5" s="657"/>
      <c r="UEZ5" s="657"/>
      <c r="UFA5" s="657"/>
      <c r="UFB5" s="657"/>
      <c r="UFC5" s="657"/>
      <c r="UFD5" s="657"/>
      <c r="UFE5" s="657"/>
      <c r="UFF5" s="657"/>
      <c r="UFG5" s="657"/>
      <c r="UFH5" s="657"/>
      <c r="UFI5" s="657"/>
      <c r="UFJ5" s="657"/>
      <c r="UFK5" s="657"/>
      <c r="UFL5" s="657"/>
      <c r="UFM5" s="657"/>
      <c r="UFN5" s="657"/>
      <c r="UFO5" s="657"/>
      <c r="UFP5" s="657"/>
      <c r="UFQ5" s="657"/>
      <c r="UFR5" s="657"/>
      <c r="UFS5" s="657"/>
      <c r="UFT5" s="657"/>
      <c r="UFU5" s="657"/>
      <c r="UFV5" s="657"/>
      <c r="UFW5" s="657"/>
      <c r="UFX5" s="657"/>
      <c r="UFY5" s="657"/>
      <c r="UFZ5" s="657"/>
      <c r="UGA5" s="657"/>
      <c r="UGB5" s="657"/>
      <c r="UGC5" s="657"/>
      <c r="UGD5" s="657"/>
      <c r="UGE5" s="657"/>
      <c r="UGF5" s="657"/>
      <c r="UGG5" s="657"/>
      <c r="UGH5" s="657"/>
      <c r="UGI5" s="657"/>
      <c r="UGJ5" s="657"/>
      <c r="UGK5" s="657"/>
      <c r="UGL5" s="657"/>
      <c r="UGM5" s="657"/>
      <c r="UGN5" s="657"/>
      <c r="UGO5" s="657"/>
      <c r="UGP5" s="657"/>
      <c r="UGQ5" s="657"/>
      <c r="UGR5" s="657"/>
      <c r="UGS5" s="657"/>
      <c r="UGT5" s="657"/>
      <c r="UGU5" s="657"/>
      <c r="UGV5" s="657"/>
      <c r="UGW5" s="657"/>
      <c r="UGX5" s="657"/>
      <c r="UGY5" s="657"/>
      <c r="UGZ5" s="657"/>
      <c r="UHA5" s="657"/>
      <c r="UHB5" s="657"/>
      <c r="UHC5" s="657"/>
      <c r="UHD5" s="657"/>
      <c r="UHE5" s="657"/>
      <c r="UHF5" s="657"/>
      <c r="UHG5" s="657"/>
      <c r="UHH5" s="657"/>
      <c r="UHI5" s="657"/>
      <c r="UHJ5" s="657"/>
      <c r="UHK5" s="657"/>
      <c r="UHL5" s="657"/>
      <c r="UHM5" s="657"/>
      <c r="UHN5" s="657"/>
      <c r="UHO5" s="657"/>
      <c r="UHP5" s="657"/>
      <c r="UHQ5" s="657"/>
      <c r="UHR5" s="657"/>
      <c r="UHS5" s="657"/>
      <c r="UHT5" s="657"/>
      <c r="UHU5" s="657"/>
      <c r="UHV5" s="657"/>
      <c r="UHW5" s="657"/>
      <c r="UHX5" s="657"/>
      <c r="UHY5" s="657"/>
      <c r="UHZ5" s="657"/>
      <c r="UIA5" s="657"/>
      <c r="UIB5" s="657"/>
      <c r="UIC5" s="657"/>
      <c r="UID5" s="657"/>
      <c r="UIE5" s="657"/>
      <c r="UIF5" s="657"/>
      <c r="UIG5" s="657"/>
      <c r="UIH5" s="657"/>
      <c r="UII5" s="657"/>
      <c r="UIJ5" s="657"/>
      <c r="UIK5" s="657"/>
      <c r="UIL5" s="657"/>
      <c r="UIM5" s="657"/>
      <c r="UIN5" s="657"/>
      <c r="UIO5" s="657"/>
      <c r="UIP5" s="657"/>
      <c r="UIQ5" s="657"/>
      <c r="UIR5" s="657"/>
      <c r="UIS5" s="657"/>
      <c r="UIT5" s="657"/>
      <c r="UIU5" s="657"/>
      <c r="UIV5" s="657"/>
      <c r="UIW5" s="657"/>
      <c r="UIX5" s="657"/>
      <c r="UIY5" s="657"/>
      <c r="UIZ5" s="657"/>
      <c r="UJA5" s="657"/>
      <c r="UJB5" s="657"/>
      <c r="UJC5" s="657"/>
      <c r="UJD5" s="657"/>
      <c r="UJE5" s="657"/>
      <c r="UJF5" s="657"/>
      <c r="UJG5" s="657"/>
      <c r="UJH5" s="657"/>
      <c r="UJI5" s="657"/>
      <c r="UJJ5" s="657"/>
      <c r="UJK5" s="657"/>
      <c r="UJL5" s="657"/>
      <c r="UJM5" s="657"/>
      <c r="UJN5" s="657"/>
      <c r="UJO5" s="657"/>
      <c r="UJP5" s="657"/>
      <c r="UJQ5" s="657"/>
      <c r="UJR5" s="657"/>
      <c r="UJS5" s="657"/>
      <c r="UJT5" s="657"/>
      <c r="UJU5" s="657"/>
      <c r="UJV5" s="657"/>
      <c r="UJW5" s="657"/>
      <c r="UJX5" s="657"/>
      <c r="UJY5" s="657"/>
      <c r="UJZ5" s="657"/>
      <c r="UKA5" s="657"/>
      <c r="UKB5" s="657"/>
      <c r="UKC5" s="657"/>
      <c r="UKD5" s="657"/>
      <c r="UKE5" s="657"/>
      <c r="UKF5" s="657"/>
      <c r="UKG5" s="657"/>
      <c r="UKH5" s="657"/>
      <c r="UKI5" s="657"/>
      <c r="UKJ5" s="657"/>
      <c r="UKK5" s="657"/>
      <c r="UKL5" s="657"/>
      <c r="UKM5" s="657"/>
      <c r="UKN5" s="657"/>
      <c r="UKO5" s="657"/>
      <c r="UKP5" s="657"/>
      <c r="UKQ5" s="657"/>
      <c r="UKR5" s="657"/>
      <c r="UKS5" s="657"/>
      <c r="UKT5" s="657"/>
      <c r="UKU5" s="657"/>
      <c r="UKV5" s="657"/>
      <c r="UKW5" s="657"/>
      <c r="UKX5" s="657"/>
      <c r="UKY5" s="657"/>
      <c r="UKZ5" s="657"/>
      <c r="ULA5" s="657"/>
      <c r="ULB5" s="657"/>
      <c r="ULC5" s="657"/>
      <c r="ULD5" s="657"/>
      <c r="ULE5" s="657"/>
      <c r="ULF5" s="657"/>
      <c r="ULG5" s="657"/>
      <c r="ULH5" s="657"/>
      <c r="ULI5" s="657"/>
      <c r="ULJ5" s="657"/>
      <c r="ULK5" s="657"/>
      <c r="ULL5" s="657"/>
      <c r="ULM5" s="657"/>
      <c r="ULN5" s="657"/>
      <c r="ULO5" s="657"/>
      <c r="ULP5" s="657"/>
      <c r="ULQ5" s="657"/>
      <c r="ULR5" s="657"/>
      <c r="ULS5" s="657"/>
      <c r="ULT5" s="657"/>
      <c r="ULU5" s="657"/>
      <c r="ULV5" s="657"/>
      <c r="ULW5" s="657"/>
      <c r="ULX5" s="657"/>
      <c r="ULY5" s="657"/>
      <c r="ULZ5" s="657"/>
      <c r="UMA5" s="657"/>
      <c r="UMB5" s="657"/>
      <c r="UMC5" s="657"/>
      <c r="UMD5" s="657"/>
      <c r="UME5" s="657"/>
      <c r="UMF5" s="657"/>
      <c r="UMG5" s="657"/>
      <c r="UMH5" s="657"/>
      <c r="UMI5" s="657"/>
      <c r="UMJ5" s="657"/>
      <c r="UMK5" s="657"/>
      <c r="UML5" s="657"/>
      <c r="UMM5" s="657"/>
      <c r="UMN5" s="657"/>
      <c r="UMO5" s="657"/>
      <c r="UMP5" s="657"/>
      <c r="UMQ5" s="657"/>
      <c r="UMR5" s="657"/>
      <c r="UMS5" s="657"/>
      <c r="UMT5" s="657"/>
      <c r="UMU5" s="657"/>
      <c r="UMV5" s="657"/>
      <c r="UMW5" s="657"/>
      <c r="UMX5" s="657"/>
      <c r="UMY5" s="657"/>
      <c r="UMZ5" s="657"/>
      <c r="UNA5" s="657"/>
      <c r="UNB5" s="657"/>
      <c r="UNC5" s="657"/>
      <c r="UND5" s="657"/>
      <c r="UNE5" s="657"/>
      <c r="UNF5" s="657"/>
      <c r="UNG5" s="657"/>
      <c r="UNH5" s="657"/>
      <c r="UNI5" s="657"/>
      <c r="UNJ5" s="657"/>
      <c r="UNK5" s="657"/>
      <c r="UNL5" s="657"/>
      <c r="UNM5" s="657"/>
      <c r="UNN5" s="657"/>
      <c r="UNO5" s="657"/>
      <c r="UNP5" s="657"/>
      <c r="UNQ5" s="657"/>
      <c r="UNR5" s="657"/>
      <c r="UNS5" s="657"/>
      <c r="UNT5" s="657"/>
      <c r="UNU5" s="657"/>
      <c r="UNV5" s="657"/>
      <c r="UNW5" s="657"/>
      <c r="UNX5" s="657"/>
      <c r="UNY5" s="657"/>
      <c r="UNZ5" s="657"/>
      <c r="UOA5" s="657"/>
      <c r="UOB5" s="657"/>
      <c r="UOC5" s="657"/>
      <c r="UOD5" s="657"/>
      <c r="UOE5" s="657"/>
      <c r="UOF5" s="657"/>
      <c r="UOG5" s="657"/>
      <c r="UOH5" s="657"/>
      <c r="UOI5" s="657"/>
      <c r="UOJ5" s="657"/>
      <c r="UOK5" s="657"/>
      <c r="UOL5" s="657"/>
      <c r="UOM5" s="657"/>
      <c r="UON5" s="657"/>
      <c r="UOO5" s="657"/>
      <c r="UOP5" s="657"/>
      <c r="UOQ5" s="657"/>
      <c r="UOR5" s="657"/>
      <c r="UOS5" s="657"/>
      <c r="UOT5" s="657"/>
      <c r="UOU5" s="657"/>
      <c r="UOV5" s="657"/>
      <c r="UOW5" s="657"/>
      <c r="UOX5" s="657"/>
      <c r="UOY5" s="657"/>
      <c r="UOZ5" s="657"/>
      <c r="UPA5" s="657"/>
      <c r="UPB5" s="657"/>
      <c r="UPC5" s="657"/>
      <c r="UPD5" s="657"/>
      <c r="UPE5" s="657"/>
      <c r="UPF5" s="657"/>
      <c r="UPG5" s="657"/>
      <c r="UPH5" s="657"/>
      <c r="UPI5" s="657"/>
      <c r="UPJ5" s="657"/>
      <c r="UPK5" s="657"/>
      <c r="UPL5" s="657"/>
      <c r="UPM5" s="657"/>
      <c r="UPN5" s="657"/>
      <c r="UPO5" s="657"/>
      <c r="UPP5" s="657"/>
      <c r="UPQ5" s="657"/>
      <c r="UPR5" s="657"/>
      <c r="UPS5" s="657"/>
      <c r="UPT5" s="657"/>
      <c r="UPU5" s="657"/>
      <c r="UPV5" s="657"/>
      <c r="UPW5" s="657"/>
      <c r="UPX5" s="657"/>
      <c r="UPY5" s="657"/>
      <c r="UPZ5" s="657"/>
      <c r="UQA5" s="657"/>
      <c r="UQB5" s="657"/>
      <c r="UQC5" s="657"/>
      <c r="UQD5" s="657"/>
      <c r="UQE5" s="657"/>
      <c r="UQF5" s="657"/>
      <c r="UQG5" s="657"/>
      <c r="UQH5" s="657"/>
      <c r="UQI5" s="657"/>
      <c r="UQJ5" s="657"/>
      <c r="UQK5" s="657"/>
      <c r="UQL5" s="657"/>
      <c r="UQM5" s="657"/>
      <c r="UQN5" s="657"/>
      <c r="UQO5" s="657"/>
      <c r="UQP5" s="657"/>
      <c r="UQQ5" s="657"/>
      <c r="UQR5" s="657"/>
      <c r="UQS5" s="657"/>
      <c r="UQT5" s="657"/>
      <c r="UQU5" s="657"/>
      <c r="UQV5" s="657"/>
      <c r="UQW5" s="657"/>
      <c r="UQX5" s="657"/>
      <c r="UQY5" s="657"/>
      <c r="UQZ5" s="657"/>
      <c r="URA5" s="657"/>
      <c r="URB5" s="657"/>
      <c r="URC5" s="657"/>
      <c r="URD5" s="657"/>
      <c r="URE5" s="657"/>
      <c r="URF5" s="657"/>
      <c r="URG5" s="657"/>
      <c r="URH5" s="657"/>
      <c r="URI5" s="657"/>
      <c r="URJ5" s="657"/>
      <c r="URK5" s="657"/>
      <c r="URL5" s="657"/>
      <c r="URM5" s="657"/>
      <c r="URN5" s="657"/>
      <c r="URO5" s="657"/>
      <c r="URP5" s="657"/>
      <c r="URQ5" s="657"/>
      <c r="URR5" s="657"/>
      <c r="URS5" s="657"/>
      <c r="URT5" s="657"/>
      <c r="URU5" s="657"/>
      <c r="URV5" s="657"/>
      <c r="URW5" s="657"/>
      <c r="URX5" s="657"/>
      <c r="URY5" s="657"/>
      <c r="URZ5" s="657"/>
      <c r="USA5" s="657"/>
      <c r="USB5" s="657"/>
      <c r="USC5" s="657"/>
      <c r="USD5" s="657"/>
      <c r="USE5" s="657"/>
      <c r="USF5" s="657"/>
      <c r="USG5" s="657"/>
      <c r="USH5" s="657"/>
      <c r="USI5" s="657"/>
      <c r="USJ5" s="657"/>
      <c r="USK5" s="657"/>
      <c r="USL5" s="657"/>
      <c r="USM5" s="657"/>
      <c r="USN5" s="657"/>
      <c r="USO5" s="657"/>
      <c r="USP5" s="657"/>
      <c r="USQ5" s="657"/>
      <c r="USR5" s="657"/>
      <c r="USS5" s="657"/>
      <c r="UST5" s="657"/>
      <c r="USU5" s="657"/>
      <c r="USV5" s="657"/>
      <c r="USW5" s="657"/>
      <c r="USX5" s="657"/>
      <c r="USY5" s="657"/>
      <c r="USZ5" s="657"/>
      <c r="UTA5" s="657"/>
      <c r="UTB5" s="657"/>
      <c r="UTC5" s="657"/>
      <c r="UTD5" s="657"/>
      <c r="UTE5" s="657"/>
      <c r="UTF5" s="657"/>
      <c r="UTG5" s="657"/>
      <c r="UTH5" s="657"/>
      <c r="UTI5" s="657"/>
      <c r="UTJ5" s="657"/>
      <c r="UTK5" s="657"/>
      <c r="UTL5" s="657"/>
      <c r="UTM5" s="657"/>
      <c r="UTN5" s="657"/>
      <c r="UTO5" s="657"/>
      <c r="UTP5" s="657"/>
      <c r="UTQ5" s="657"/>
      <c r="UTR5" s="657"/>
      <c r="UTS5" s="657"/>
      <c r="UTT5" s="657"/>
      <c r="UTU5" s="657"/>
      <c r="UTV5" s="657"/>
      <c r="UTW5" s="657"/>
      <c r="UTX5" s="657"/>
      <c r="UTY5" s="657"/>
      <c r="UTZ5" s="657"/>
      <c r="UUA5" s="657"/>
      <c r="UUB5" s="657"/>
      <c r="UUC5" s="657"/>
      <c r="UUD5" s="657"/>
      <c r="UUE5" s="657"/>
      <c r="UUF5" s="657"/>
      <c r="UUG5" s="657"/>
      <c r="UUH5" s="657"/>
      <c r="UUI5" s="657"/>
      <c r="UUJ5" s="657"/>
      <c r="UUK5" s="657"/>
      <c r="UUL5" s="657"/>
      <c r="UUM5" s="657"/>
      <c r="UUN5" s="657"/>
      <c r="UUO5" s="657"/>
      <c r="UUP5" s="657"/>
      <c r="UUQ5" s="657"/>
      <c r="UUR5" s="657"/>
      <c r="UUS5" s="657"/>
      <c r="UUT5" s="657"/>
      <c r="UUU5" s="657"/>
      <c r="UUV5" s="657"/>
      <c r="UUW5" s="657"/>
      <c r="UUX5" s="657"/>
      <c r="UUY5" s="657"/>
      <c r="UUZ5" s="657"/>
      <c r="UVA5" s="657"/>
      <c r="UVB5" s="657"/>
      <c r="UVC5" s="657"/>
      <c r="UVD5" s="657"/>
      <c r="UVE5" s="657"/>
      <c r="UVF5" s="657"/>
      <c r="UVG5" s="657"/>
      <c r="UVH5" s="657"/>
      <c r="UVI5" s="657"/>
      <c r="UVJ5" s="657"/>
      <c r="UVK5" s="657"/>
      <c r="UVL5" s="657"/>
      <c r="UVM5" s="657"/>
      <c r="UVN5" s="657"/>
      <c r="UVO5" s="657"/>
      <c r="UVP5" s="657"/>
      <c r="UVQ5" s="657"/>
      <c r="UVR5" s="657"/>
      <c r="UVS5" s="657"/>
      <c r="UVT5" s="657"/>
      <c r="UVU5" s="657"/>
      <c r="UVV5" s="657"/>
      <c r="UVW5" s="657"/>
      <c r="UVX5" s="657"/>
      <c r="UVY5" s="657"/>
      <c r="UVZ5" s="657"/>
      <c r="UWA5" s="657"/>
      <c r="UWB5" s="657"/>
      <c r="UWC5" s="657"/>
      <c r="UWD5" s="657"/>
      <c r="UWE5" s="657"/>
      <c r="UWF5" s="657"/>
      <c r="UWG5" s="657"/>
      <c r="UWH5" s="657"/>
      <c r="UWI5" s="657"/>
      <c r="UWJ5" s="657"/>
      <c r="UWK5" s="657"/>
      <c r="UWL5" s="657"/>
      <c r="UWM5" s="657"/>
      <c r="UWN5" s="657"/>
      <c r="UWO5" s="657"/>
      <c r="UWP5" s="657"/>
      <c r="UWQ5" s="657"/>
      <c r="UWR5" s="657"/>
      <c r="UWS5" s="657"/>
      <c r="UWT5" s="657"/>
      <c r="UWU5" s="657"/>
      <c r="UWV5" s="657"/>
      <c r="UWW5" s="657"/>
      <c r="UWX5" s="657"/>
      <c r="UWY5" s="657"/>
      <c r="UWZ5" s="657"/>
      <c r="UXA5" s="657"/>
      <c r="UXB5" s="657"/>
      <c r="UXC5" s="657"/>
      <c r="UXD5" s="657"/>
      <c r="UXE5" s="657"/>
      <c r="UXF5" s="657"/>
      <c r="UXG5" s="657"/>
      <c r="UXH5" s="657"/>
      <c r="UXI5" s="657"/>
      <c r="UXJ5" s="657"/>
      <c r="UXK5" s="657"/>
      <c r="UXL5" s="657"/>
      <c r="UXM5" s="657"/>
      <c r="UXN5" s="657"/>
      <c r="UXO5" s="657"/>
      <c r="UXP5" s="657"/>
      <c r="UXQ5" s="657"/>
      <c r="UXR5" s="657"/>
      <c r="UXS5" s="657"/>
      <c r="UXT5" s="657"/>
      <c r="UXU5" s="657"/>
      <c r="UXV5" s="657"/>
      <c r="UXW5" s="657"/>
      <c r="UXX5" s="657"/>
      <c r="UXY5" s="657"/>
      <c r="UXZ5" s="657"/>
      <c r="UYA5" s="657"/>
      <c r="UYB5" s="657"/>
      <c r="UYC5" s="657"/>
      <c r="UYD5" s="657"/>
      <c r="UYE5" s="657"/>
      <c r="UYF5" s="657"/>
      <c r="UYG5" s="657"/>
      <c r="UYH5" s="657"/>
      <c r="UYI5" s="657"/>
      <c r="UYJ5" s="657"/>
      <c r="UYK5" s="657"/>
      <c r="UYL5" s="657"/>
      <c r="UYM5" s="657"/>
      <c r="UYN5" s="657"/>
      <c r="UYO5" s="657"/>
      <c r="UYP5" s="657"/>
      <c r="UYQ5" s="657"/>
      <c r="UYR5" s="657"/>
      <c r="UYS5" s="657"/>
      <c r="UYT5" s="657"/>
      <c r="UYU5" s="657"/>
      <c r="UYV5" s="657"/>
      <c r="UYW5" s="657"/>
      <c r="UYX5" s="657"/>
      <c r="UYY5" s="657"/>
      <c r="UYZ5" s="657"/>
      <c r="UZA5" s="657"/>
      <c r="UZB5" s="657"/>
      <c r="UZC5" s="657"/>
      <c r="UZD5" s="657"/>
      <c r="UZE5" s="657"/>
      <c r="UZF5" s="657"/>
      <c r="UZG5" s="657"/>
      <c r="UZH5" s="657"/>
      <c r="UZI5" s="657"/>
      <c r="UZJ5" s="657"/>
      <c r="UZK5" s="657"/>
      <c r="UZL5" s="657"/>
      <c r="UZM5" s="657"/>
      <c r="UZN5" s="657"/>
      <c r="UZO5" s="657"/>
      <c r="UZP5" s="657"/>
      <c r="UZQ5" s="657"/>
      <c r="UZR5" s="657"/>
      <c r="UZS5" s="657"/>
      <c r="UZT5" s="657"/>
      <c r="UZU5" s="657"/>
      <c r="UZV5" s="657"/>
      <c r="UZW5" s="657"/>
      <c r="UZX5" s="657"/>
      <c r="UZY5" s="657"/>
      <c r="UZZ5" s="657"/>
      <c r="VAA5" s="657"/>
      <c r="VAB5" s="657"/>
      <c r="VAC5" s="657"/>
      <c r="VAD5" s="657"/>
      <c r="VAE5" s="657"/>
      <c r="VAF5" s="657"/>
      <c r="VAG5" s="657"/>
      <c r="VAH5" s="657"/>
      <c r="VAI5" s="657"/>
      <c r="VAJ5" s="657"/>
      <c r="VAK5" s="657"/>
      <c r="VAL5" s="657"/>
      <c r="VAM5" s="657"/>
      <c r="VAN5" s="657"/>
      <c r="VAO5" s="657"/>
      <c r="VAP5" s="657"/>
      <c r="VAQ5" s="657"/>
      <c r="VAR5" s="657"/>
      <c r="VAS5" s="657"/>
      <c r="VAT5" s="657"/>
      <c r="VAU5" s="657"/>
      <c r="VAV5" s="657"/>
      <c r="VAW5" s="657"/>
      <c r="VAX5" s="657"/>
      <c r="VAY5" s="657"/>
      <c r="VAZ5" s="657"/>
      <c r="VBA5" s="657"/>
      <c r="VBB5" s="657"/>
      <c r="VBC5" s="657"/>
      <c r="VBD5" s="657"/>
      <c r="VBE5" s="657"/>
      <c r="VBF5" s="657"/>
      <c r="VBG5" s="657"/>
      <c r="VBH5" s="657"/>
      <c r="VBI5" s="657"/>
      <c r="VBJ5" s="657"/>
      <c r="VBK5" s="657"/>
      <c r="VBL5" s="657"/>
      <c r="VBM5" s="657"/>
      <c r="VBN5" s="657"/>
      <c r="VBO5" s="657"/>
      <c r="VBP5" s="657"/>
      <c r="VBQ5" s="657"/>
      <c r="VBR5" s="657"/>
      <c r="VBS5" s="657"/>
      <c r="VBT5" s="657"/>
      <c r="VBU5" s="657"/>
      <c r="VBV5" s="657"/>
      <c r="VBW5" s="657"/>
      <c r="VBX5" s="657"/>
      <c r="VBY5" s="657"/>
      <c r="VBZ5" s="657"/>
      <c r="VCA5" s="657"/>
      <c r="VCB5" s="657"/>
      <c r="VCC5" s="657"/>
      <c r="VCD5" s="657"/>
      <c r="VCE5" s="657"/>
      <c r="VCF5" s="657"/>
      <c r="VCG5" s="657"/>
      <c r="VCH5" s="657"/>
      <c r="VCI5" s="657"/>
      <c r="VCJ5" s="657"/>
      <c r="VCK5" s="657"/>
      <c r="VCL5" s="657"/>
      <c r="VCM5" s="657"/>
      <c r="VCN5" s="657"/>
      <c r="VCO5" s="657"/>
      <c r="VCP5" s="657"/>
      <c r="VCQ5" s="657"/>
      <c r="VCR5" s="657"/>
      <c r="VCS5" s="657"/>
      <c r="VCT5" s="657"/>
      <c r="VCU5" s="657"/>
      <c r="VCV5" s="657"/>
      <c r="VCW5" s="657"/>
      <c r="VCX5" s="657"/>
      <c r="VCY5" s="657"/>
      <c r="VCZ5" s="657"/>
      <c r="VDA5" s="657"/>
      <c r="VDB5" s="657"/>
      <c r="VDC5" s="657"/>
      <c r="VDD5" s="657"/>
      <c r="VDE5" s="657"/>
      <c r="VDF5" s="657"/>
      <c r="VDG5" s="657"/>
      <c r="VDH5" s="657"/>
      <c r="VDI5" s="657"/>
      <c r="VDJ5" s="657"/>
      <c r="VDK5" s="657"/>
      <c r="VDL5" s="657"/>
      <c r="VDM5" s="657"/>
      <c r="VDN5" s="657"/>
      <c r="VDO5" s="657"/>
      <c r="VDP5" s="657"/>
      <c r="VDQ5" s="657"/>
      <c r="VDR5" s="657"/>
      <c r="VDS5" s="657"/>
      <c r="VDT5" s="657"/>
      <c r="VDU5" s="657"/>
      <c r="VDV5" s="657"/>
      <c r="VDW5" s="657"/>
      <c r="VDX5" s="657"/>
      <c r="VDY5" s="657"/>
      <c r="VDZ5" s="657"/>
      <c r="VEA5" s="657"/>
      <c r="VEB5" s="657"/>
      <c r="VEC5" s="657"/>
      <c r="VED5" s="657"/>
      <c r="VEE5" s="657"/>
      <c r="VEF5" s="657"/>
      <c r="VEG5" s="657"/>
      <c r="VEH5" s="657"/>
      <c r="VEI5" s="657"/>
      <c r="VEJ5" s="657"/>
      <c r="VEK5" s="657"/>
      <c r="VEL5" s="657"/>
      <c r="VEM5" s="657"/>
      <c r="VEN5" s="657"/>
      <c r="VEO5" s="657"/>
      <c r="VEP5" s="657"/>
      <c r="VEQ5" s="657"/>
      <c r="VER5" s="657"/>
      <c r="VES5" s="657"/>
      <c r="VET5" s="657"/>
      <c r="VEU5" s="657"/>
      <c r="VEV5" s="657"/>
      <c r="VEW5" s="657"/>
      <c r="VEX5" s="657"/>
      <c r="VEY5" s="657"/>
      <c r="VEZ5" s="657"/>
      <c r="VFA5" s="657"/>
      <c r="VFB5" s="657"/>
      <c r="VFC5" s="657"/>
      <c r="VFD5" s="657"/>
      <c r="VFE5" s="657"/>
      <c r="VFF5" s="657"/>
      <c r="VFG5" s="657"/>
      <c r="VFH5" s="657"/>
      <c r="VFI5" s="657"/>
      <c r="VFJ5" s="657"/>
      <c r="VFK5" s="657"/>
      <c r="VFL5" s="657"/>
      <c r="VFM5" s="657"/>
      <c r="VFN5" s="657"/>
      <c r="VFO5" s="657"/>
      <c r="VFP5" s="657"/>
      <c r="VFQ5" s="657"/>
      <c r="VFR5" s="657"/>
      <c r="VFS5" s="657"/>
      <c r="VFT5" s="657"/>
      <c r="VFU5" s="657"/>
      <c r="VFV5" s="657"/>
      <c r="VFW5" s="657"/>
      <c r="VFX5" s="657"/>
      <c r="VFY5" s="657"/>
      <c r="VFZ5" s="657"/>
      <c r="VGA5" s="657"/>
      <c r="VGB5" s="657"/>
      <c r="VGC5" s="657"/>
      <c r="VGD5" s="657"/>
      <c r="VGE5" s="657"/>
      <c r="VGF5" s="657"/>
      <c r="VGG5" s="657"/>
      <c r="VGH5" s="657"/>
      <c r="VGI5" s="657"/>
      <c r="VGJ5" s="657"/>
      <c r="VGK5" s="657"/>
      <c r="VGL5" s="657"/>
      <c r="VGM5" s="657"/>
      <c r="VGN5" s="657"/>
      <c r="VGO5" s="657"/>
      <c r="VGP5" s="657"/>
      <c r="VGQ5" s="657"/>
      <c r="VGR5" s="657"/>
      <c r="VGS5" s="657"/>
      <c r="VGT5" s="657"/>
      <c r="VGU5" s="657"/>
      <c r="VGV5" s="657"/>
      <c r="VGW5" s="657"/>
      <c r="VGX5" s="657"/>
      <c r="VGY5" s="657"/>
      <c r="VGZ5" s="657"/>
      <c r="VHA5" s="657"/>
      <c r="VHB5" s="657"/>
      <c r="VHC5" s="657"/>
      <c r="VHD5" s="657"/>
      <c r="VHE5" s="657"/>
      <c r="VHF5" s="657"/>
      <c r="VHG5" s="657"/>
      <c r="VHH5" s="657"/>
      <c r="VHI5" s="657"/>
      <c r="VHJ5" s="657"/>
      <c r="VHK5" s="657"/>
      <c r="VHL5" s="657"/>
      <c r="VHM5" s="657"/>
      <c r="VHN5" s="657"/>
      <c r="VHO5" s="657"/>
      <c r="VHP5" s="657"/>
      <c r="VHQ5" s="657"/>
      <c r="VHR5" s="657"/>
      <c r="VHS5" s="657"/>
      <c r="VHT5" s="657"/>
      <c r="VHU5" s="657"/>
      <c r="VHV5" s="657"/>
      <c r="VHW5" s="657"/>
      <c r="VHX5" s="657"/>
      <c r="VHY5" s="657"/>
      <c r="VHZ5" s="657"/>
      <c r="VIA5" s="657"/>
      <c r="VIB5" s="657"/>
      <c r="VIC5" s="657"/>
      <c r="VID5" s="657"/>
      <c r="VIE5" s="657"/>
      <c r="VIF5" s="657"/>
      <c r="VIG5" s="657"/>
      <c r="VIH5" s="657"/>
      <c r="VII5" s="657"/>
      <c r="VIJ5" s="657"/>
      <c r="VIK5" s="657"/>
      <c r="VIL5" s="657"/>
      <c r="VIM5" s="657"/>
      <c r="VIN5" s="657"/>
      <c r="VIO5" s="657"/>
      <c r="VIP5" s="657"/>
      <c r="VIQ5" s="657"/>
      <c r="VIR5" s="657"/>
      <c r="VIS5" s="657"/>
      <c r="VIT5" s="657"/>
      <c r="VIU5" s="657"/>
      <c r="VIV5" s="657"/>
      <c r="VIW5" s="657"/>
      <c r="VIX5" s="657"/>
      <c r="VIY5" s="657"/>
      <c r="VIZ5" s="657"/>
      <c r="VJA5" s="657"/>
      <c r="VJB5" s="657"/>
      <c r="VJC5" s="657"/>
      <c r="VJD5" s="657"/>
      <c r="VJE5" s="657"/>
      <c r="VJF5" s="657"/>
      <c r="VJG5" s="657"/>
      <c r="VJH5" s="657"/>
      <c r="VJI5" s="657"/>
      <c r="VJJ5" s="657"/>
      <c r="VJK5" s="657"/>
      <c r="VJL5" s="657"/>
      <c r="VJM5" s="657"/>
      <c r="VJN5" s="657"/>
      <c r="VJO5" s="657"/>
      <c r="VJP5" s="657"/>
      <c r="VJQ5" s="657"/>
      <c r="VJR5" s="657"/>
      <c r="VJS5" s="657"/>
      <c r="VJT5" s="657"/>
      <c r="VJU5" s="657"/>
      <c r="VJV5" s="657"/>
      <c r="VJW5" s="657"/>
      <c r="VJX5" s="657"/>
      <c r="VJY5" s="657"/>
      <c r="VJZ5" s="657"/>
      <c r="VKA5" s="657"/>
      <c r="VKB5" s="657"/>
      <c r="VKC5" s="657"/>
      <c r="VKD5" s="657"/>
      <c r="VKE5" s="657"/>
      <c r="VKF5" s="657"/>
      <c r="VKG5" s="657"/>
      <c r="VKH5" s="657"/>
      <c r="VKI5" s="657"/>
      <c r="VKJ5" s="657"/>
      <c r="VKK5" s="657"/>
      <c r="VKL5" s="657"/>
      <c r="VKM5" s="657"/>
      <c r="VKN5" s="657"/>
      <c r="VKO5" s="657"/>
      <c r="VKP5" s="657"/>
      <c r="VKQ5" s="657"/>
      <c r="VKR5" s="657"/>
      <c r="VKS5" s="657"/>
      <c r="VKT5" s="657"/>
      <c r="VKU5" s="657"/>
      <c r="VKV5" s="657"/>
      <c r="VKW5" s="657"/>
      <c r="VKX5" s="657"/>
      <c r="VKY5" s="657"/>
      <c r="VKZ5" s="657"/>
      <c r="VLA5" s="657"/>
      <c r="VLB5" s="657"/>
      <c r="VLC5" s="657"/>
      <c r="VLD5" s="657"/>
      <c r="VLE5" s="657"/>
      <c r="VLF5" s="657"/>
      <c r="VLG5" s="657"/>
      <c r="VLH5" s="657"/>
      <c r="VLI5" s="657"/>
      <c r="VLJ5" s="657"/>
      <c r="VLK5" s="657"/>
      <c r="VLL5" s="657"/>
      <c r="VLM5" s="657"/>
      <c r="VLN5" s="657"/>
      <c r="VLO5" s="657"/>
      <c r="VLP5" s="657"/>
      <c r="VLQ5" s="657"/>
      <c r="VLR5" s="657"/>
      <c r="VLS5" s="657"/>
      <c r="VLT5" s="657"/>
      <c r="VLU5" s="657"/>
      <c r="VLV5" s="657"/>
      <c r="VLW5" s="657"/>
      <c r="VLX5" s="657"/>
      <c r="VLY5" s="657"/>
      <c r="VLZ5" s="657"/>
      <c r="VMA5" s="657"/>
      <c r="VMB5" s="657"/>
      <c r="VMC5" s="657"/>
      <c r="VMD5" s="657"/>
      <c r="VME5" s="657"/>
      <c r="VMF5" s="657"/>
      <c r="VMG5" s="657"/>
      <c r="VMH5" s="657"/>
      <c r="VMI5" s="657"/>
      <c r="VMJ5" s="657"/>
      <c r="VMK5" s="657"/>
      <c r="VML5" s="657"/>
      <c r="VMM5" s="657"/>
      <c r="VMN5" s="657"/>
      <c r="VMO5" s="657"/>
      <c r="VMP5" s="657"/>
      <c r="VMQ5" s="657"/>
      <c r="VMR5" s="657"/>
      <c r="VMS5" s="657"/>
      <c r="VMT5" s="657"/>
      <c r="VMU5" s="657"/>
      <c r="VMV5" s="657"/>
      <c r="VMW5" s="657"/>
      <c r="VMX5" s="657"/>
      <c r="VMY5" s="657"/>
      <c r="VMZ5" s="657"/>
      <c r="VNA5" s="657"/>
      <c r="VNB5" s="657"/>
      <c r="VNC5" s="657"/>
      <c r="VND5" s="657"/>
      <c r="VNE5" s="657"/>
      <c r="VNF5" s="657"/>
      <c r="VNG5" s="657"/>
      <c r="VNH5" s="657"/>
      <c r="VNI5" s="657"/>
      <c r="VNJ5" s="657"/>
      <c r="VNK5" s="657"/>
      <c r="VNL5" s="657"/>
      <c r="VNM5" s="657"/>
      <c r="VNN5" s="657"/>
      <c r="VNO5" s="657"/>
      <c r="VNP5" s="657"/>
      <c r="VNQ5" s="657"/>
      <c r="VNR5" s="657"/>
      <c r="VNS5" s="657"/>
      <c r="VNT5" s="657"/>
      <c r="VNU5" s="657"/>
      <c r="VNV5" s="657"/>
      <c r="VNW5" s="657"/>
      <c r="VNX5" s="657"/>
      <c r="VNY5" s="657"/>
      <c r="VNZ5" s="657"/>
      <c r="VOA5" s="657"/>
      <c r="VOB5" s="657"/>
      <c r="VOC5" s="657"/>
      <c r="VOD5" s="657"/>
      <c r="VOE5" s="657"/>
      <c r="VOF5" s="657"/>
      <c r="VOG5" s="657"/>
      <c r="VOH5" s="657"/>
      <c r="VOI5" s="657"/>
      <c r="VOJ5" s="657"/>
      <c r="VOK5" s="657"/>
      <c r="VOL5" s="657"/>
      <c r="VOM5" s="657"/>
      <c r="VON5" s="657"/>
      <c r="VOO5" s="657"/>
      <c r="VOP5" s="657"/>
      <c r="VOQ5" s="657"/>
      <c r="VOR5" s="657"/>
      <c r="VOS5" s="657"/>
      <c r="VOT5" s="657"/>
      <c r="VOU5" s="657"/>
      <c r="VOV5" s="657"/>
      <c r="VOW5" s="657"/>
      <c r="VOX5" s="657"/>
      <c r="VOY5" s="657"/>
      <c r="VOZ5" s="657"/>
      <c r="VPA5" s="657"/>
      <c r="VPB5" s="657"/>
      <c r="VPC5" s="657"/>
      <c r="VPD5" s="657"/>
      <c r="VPE5" s="657"/>
      <c r="VPF5" s="657"/>
      <c r="VPG5" s="657"/>
      <c r="VPH5" s="657"/>
      <c r="VPI5" s="657"/>
      <c r="VPJ5" s="657"/>
      <c r="VPK5" s="657"/>
      <c r="VPL5" s="657"/>
      <c r="VPM5" s="657"/>
      <c r="VPN5" s="657"/>
      <c r="VPO5" s="657"/>
      <c r="VPP5" s="657"/>
      <c r="VPQ5" s="657"/>
      <c r="VPR5" s="657"/>
      <c r="VPS5" s="657"/>
      <c r="VPT5" s="657"/>
      <c r="VPU5" s="657"/>
      <c r="VPV5" s="657"/>
      <c r="VPW5" s="657"/>
      <c r="VPX5" s="657"/>
      <c r="VPY5" s="657"/>
      <c r="VPZ5" s="657"/>
      <c r="VQA5" s="657"/>
      <c r="VQB5" s="657"/>
      <c r="VQC5" s="657"/>
      <c r="VQD5" s="657"/>
      <c r="VQE5" s="657"/>
      <c r="VQF5" s="657"/>
      <c r="VQG5" s="657"/>
      <c r="VQH5" s="657"/>
      <c r="VQI5" s="657"/>
      <c r="VQJ5" s="657"/>
      <c r="VQK5" s="657"/>
      <c r="VQL5" s="657"/>
      <c r="VQM5" s="657"/>
      <c r="VQN5" s="657"/>
      <c r="VQO5" s="657"/>
      <c r="VQP5" s="657"/>
      <c r="VQQ5" s="657"/>
      <c r="VQR5" s="657"/>
      <c r="VQS5" s="657"/>
      <c r="VQT5" s="657"/>
      <c r="VQU5" s="657"/>
      <c r="VQV5" s="657"/>
      <c r="VQW5" s="657"/>
      <c r="VQX5" s="657"/>
      <c r="VQY5" s="657"/>
      <c r="VQZ5" s="657"/>
      <c r="VRA5" s="657"/>
      <c r="VRB5" s="657"/>
      <c r="VRC5" s="657"/>
      <c r="VRD5" s="657"/>
      <c r="VRE5" s="657"/>
      <c r="VRF5" s="657"/>
      <c r="VRG5" s="657"/>
      <c r="VRH5" s="657"/>
      <c r="VRI5" s="657"/>
      <c r="VRJ5" s="657"/>
      <c r="VRK5" s="657"/>
      <c r="VRL5" s="657"/>
      <c r="VRM5" s="657"/>
      <c r="VRN5" s="657"/>
      <c r="VRO5" s="657"/>
      <c r="VRP5" s="657"/>
      <c r="VRQ5" s="657"/>
      <c r="VRR5" s="657"/>
      <c r="VRS5" s="657"/>
      <c r="VRT5" s="657"/>
      <c r="VRU5" s="657"/>
      <c r="VRV5" s="657"/>
      <c r="VRW5" s="657"/>
      <c r="VRX5" s="657"/>
      <c r="VRY5" s="657"/>
      <c r="VRZ5" s="657"/>
      <c r="VSA5" s="657"/>
      <c r="VSB5" s="657"/>
      <c r="VSC5" s="657"/>
      <c r="VSD5" s="657"/>
      <c r="VSE5" s="657"/>
      <c r="VSF5" s="657"/>
      <c r="VSG5" s="657"/>
      <c r="VSH5" s="657"/>
      <c r="VSI5" s="657"/>
      <c r="VSJ5" s="657"/>
      <c r="VSK5" s="657"/>
      <c r="VSL5" s="657"/>
      <c r="VSM5" s="657"/>
      <c r="VSN5" s="657"/>
      <c r="VSO5" s="657"/>
      <c r="VSP5" s="657"/>
      <c r="VSQ5" s="657"/>
      <c r="VSR5" s="657"/>
      <c r="VSS5" s="657"/>
      <c r="VST5" s="657"/>
      <c r="VSU5" s="657"/>
      <c r="VSV5" s="657"/>
      <c r="VSW5" s="657"/>
      <c r="VSX5" s="657"/>
      <c r="VSY5" s="657"/>
      <c r="VSZ5" s="657"/>
      <c r="VTA5" s="657"/>
      <c r="VTB5" s="657"/>
      <c r="VTC5" s="657"/>
      <c r="VTD5" s="657"/>
      <c r="VTE5" s="657"/>
      <c r="VTF5" s="657"/>
      <c r="VTG5" s="657"/>
      <c r="VTH5" s="657"/>
      <c r="VTI5" s="657"/>
      <c r="VTJ5" s="657"/>
      <c r="VTK5" s="657"/>
      <c r="VTL5" s="657"/>
      <c r="VTM5" s="657"/>
      <c r="VTN5" s="657"/>
      <c r="VTO5" s="657"/>
      <c r="VTP5" s="657"/>
      <c r="VTQ5" s="657"/>
      <c r="VTR5" s="657"/>
      <c r="VTS5" s="657"/>
      <c r="VTT5" s="657"/>
      <c r="VTU5" s="657"/>
      <c r="VTV5" s="657"/>
      <c r="VTW5" s="657"/>
      <c r="VTX5" s="657"/>
      <c r="VTY5" s="657"/>
      <c r="VTZ5" s="657"/>
      <c r="VUA5" s="657"/>
      <c r="VUB5" s="657"/>
      <c r="VUC5" s="657"/>
      <c r="VUD5" s="657"/>
      <c r="VUE5" s="657"/>
      <c r="VUF5" s="657"/>
      <c r="VUG5" s="657"/>
      <c r="VUH5" s="657"/>
      <c r="VUI5" s="657"/>
      <c r="VUJ5" s="657"/>
      <c r="VUK5" s="657"/>
      <c r="VUL5" s="657"/>
      <c r="VUM5" s="657"/>
      <c r="VUN5" s="657"/>
      <c r="VUO5" s="657"/>
      <c r="VUP5" s="657"/>
      <c r="VUQ5" s="657"/>
      <c r="VUR5" s="657"/>
      <c r="VUS5" s="657"/>
      <c r="VUT5" s="657"/>
      <c r="VUU5" s="657"/>
      <c r="VUV5" s="657"/>
      <c r="VUW5" s="657"/>
      <c r="VUX5" s="657"/>
      <c r="VUY5" s="657"/>
      <c r="VUZ5" s="657"/>
      <c r="VVA5" s="657"/>
      <c r="VVB5" s="657"/>
      <c r="VVC5" s="657"/>
      <c r="VVD5" s="657"/>
      <c r="VVE5" s="657"/>
      <c r="VVF5" s="657"/>
      <c r="VVG5" s="657"/>
      <c r="VVH5" s="657"/>
      <c r="VVI5" s="657"/>
      <c r="VVJ5" s="657"/>
      <c r="VVK5" s="657"/>
      <c r="VVL5" s="657"/>
      <c r="VVM5" s="657"/>
      <c r="VVN5" s="657"/>
      <c r="VVO5" s="657"/>
      <c r="VVP5" s="657"/>
      <c r="VVQ5" s="657"/>
      <c r="VVR5" s="657"/>
      <c r="VVS5" s="657"/>
      <c r="VVT5" s="657"/>
      <c r="VVU5" s="657"/>
      <c r="VVV5" s="657"/>
      <c r="VVW5" s="657"/>
      <c r="VVX5" s="657"/>
      <c r="VVY5" s="657"/>
      <c r="VVZ5" s="657"/>
      <c r="VWA5" s="657"/>
      <c r="VWB5" s="657"/>
      <c r="VWC5" s="657"/>
      <c r="VWD5" s="657"/>
      <c r="VWE5" s="657"/>
      <c r="VWF5" s="657"/>
      <c r="VWG5" s="657"/>
      <c r="VWH5" s="657"/>
      <c r="VWI5" s="657"/>
      <c r="VWJ5" s="657"/>
      <c r="VWK5" s="657"/>
      <c r="VWL5" s="657"/>
      <c r="VWM5" s="657"/>
      <c r="VWN5" s="657"/>
      <c r="VWO5" s="657"/>
      <c r="VWP5" s="657"/>
      <c r="VWQ5" s="657"/>
      <c r="VWR5" s="657"/>
      <c r="VWS5" s="657"/>
      <c r="VWT5" s="657"/>
      <c r="VWU5" s="657"/>
      <c r="VWV5" s="657"/>
      <c r="VWW5" s="657"/>
      <c r="VWX5" s="657"/>
      <c r="VWY5" s="657"/>
      <c r="VWZ5" s="657"/>
      <c r="VXA5" s="657"/>
      <c r="VXB5" s="657"/>
      <c r="VXC5" s="657"/>
      <c r="VXD5" s="657"/>
      <c r="VXE5" s="657"/>
      <c r="VXF5" s="657"/>
      <c r="VXG5" s="657"/>
      <c r="VXH5" s="657"/>
      <c r="VXI5" s="657"/>
      <c r="VXJ5" s="657"/>
      <c r="VXK5" s="657"/>
      <c r="VXL5" s="657"/>
      <c r="VXM5" s="657"/>
      <c r="VXN5" s="657"/>
      <c r="VXO5" s="657"/>
      <c r="VXP5" s="657"/>
      <c r="VXQ5" s="657"/>
      <c r="VXR5" s="657"/>
      <c r="VXS5" s="657"/>
      <c r="VXT5" s="657"/>
      <c r="VXU5" s="657"/>
      <c r="VXV5" s="657"/>
      <c r="VXW5" s="657"/>
      <c r="VXX5" s="657"/>
      <c r="VXY5" s="657"/>
      <c r="VXZ5" s="657"/>
      <c r="VYA5" s="657"/>
      <c r="VYB5" s="657"/>
      <c r="VYC5" s="657"/>
      <c r="VYD5" s="657"/>
      <c r="VYE5" s="657"/>
      <c r="VYF5" s="657"/>
      <c r="VYG5" s="657"/>
      <c r="VYH5" s="657"/>
      <c r="VYI5" s="657"/>
      <c r="VYJ5" s="657"/>
      <c r="VYK5" s="657"/>
      <c r="VYL5" s="657"/>
      <c r="VYM5" s="657"/>
      <c r="VYN5" s="657"/>
      <c r="VYO5" s="657"/>
      <c r="VYP5" s="657"/>
      <c r="VYQ5" s="657"/>
      <c r="VYR5" s="657"/>
      <c r="VYS5" s="657"/>
      <c r="VYT5" s="657"/>
      <c r="VYU5" s="657"/>
      <c r="VYV5" s="657"/>
      <c r="VYW5" s="657"/>
      <c r="VYX5" s="657"/>
      <c r="VYY5" s="657"/>
      <c r="VYZ5" s="657"/>
      <c r="VZA5" s="657"/>
      <c r="VZB5" s="657"/>
      <c r="VZC5" s="657"/>
      <c r="VZD5" s="657"/>
      <c r="VZE5" s="657"/>
      <c r="VZF5" s="657"/>
      <c r="VZG5" s="657"/>
      <c r="VZH5" s="657"/>
      <c r="VZI5" s="657"/>
      <c r="VZJ5" s="657"/>
      <c r="VZK5" s="657"/>
      <c r="VZL5" s="657"/>
      <c r="VZM5" s="657"/>
      <c r="VZN5" s="657"/>
      <c r="VZO5" s="657"/>
      <c r="VZP5" s="657"/>
      <c r="VZQ5" s="657"/>
      <c r="VZR5" s="657"/>
      <c r="VZS5" s="657"/>
      <c r="VZT5" s="657"/>
      <c r="VZU5" s="657"/>
      <c r="VZV5" s="657"/>
      <c r="VZW5" s="657"/>
      <c r="VZX5" s="657"/>
      <c r="VZY5" s="657"/>
      <c r="VZZ5" s="657"/>
      <c r="WAA5" s="657"/>
      <c r="WAB5" s="657"/>
      <c r="WAC5" s="657"/>
      <c r="WAD5" s="657"/>
      <c r="WAE5" s="657"/>
      <c r="WAF5" s="657"/>
      <c r="WAG5" s="657"/>
      <c r="WAH5" s="657"/>
      <c r="WAI5" s="657"/>
      <c r="WAJ5" s="657"/>
      <c r="WAK5" s="657"/>
      <c r="WAL5" s="657"/>
      <c r="WAM5" s="657"/>
      <c r="WAN5" s="657"/>
      <c r="WAO5" s="657"/>
      <c r="WAP5" s="657"/>
      <c r="WAQ5" s="657"/>
      <c r="WAR5" s="657"/>
      <c r="WAS5" s="657"/>
      <c r="WAT5" s="657"/>
      <c r="WAU5" s="657"/>
      <c r="WAV5" s="657"/>
      <c r="WAW5" s="657"/>
      <c r="WAX5" s="657"/>
      <c r="WAY5" s="657"/>
      <c r="WAZ5" s="657"/>
      <c r="WBA5" s="657"/>
      <c r="WBB5" s="657"/>
      <c r="WBC5" s="657"/>
      <c r="WBD5" s="657"/>
      <c r="WBE5" s="657"/>
      <c r="WBF5" s="657"/>
      <c r="WBG5" s="657"/>
      <c r="WBH5" s="657"/>
      <c r="WBI5" s="657"/>
      <c r="WBJ5" s="657"/>
      <c r="WBK5" s="657"/>
      <c r="WBL5" s="657"/>
      <c r="WBM5" s="657"/>
      <c r="WBN5" s="657"/>
      <c r="WBO5" s="657"/>
      <c r="WBP5" s="657"/>
      <c r="WBQ5" s="657"/>
      <c r="WBR5" s="657"/>
      <c r="WBS5" s="657"/>
      <c r="WBT5" s="657"/>
      <c r="WBU5" s="657"/>
      <c r="WBV5" s="657"/>
      <c r="WBW5" s="657"/>
      <c r="WBX5" s="657"/>
      <c r="WBY5" s="657"/>
      <c r="WBZ5" s="657"/>
      <c r="WCA5" s="657"/>
      <c r="WCB5" s="657"/>
      <c r="WCC5" s="657"/>
      <c r="WCD5" s="657"/>
      <c r="WCE5" s="657"/>
      <c r="WCF5" s="657"/>
      <c r="WCG5" s="657"/>
      <c r="WCH5" s="657"/>
      <c r="WCI5" s="657"/>
      <c r="WCJ5" s="657"/>
      <c r="WCK5" s="657"/>
      <c r="WCL5" s="657"/>
      <c r="WCM5" s="657"/>
      <c r="WCN5" s="657"/>
      <c r="WCO5" s="657"/>
      <c r="WCP5" s="657"/>
      <c r="WCQ5" s="657"/>
      <c r="WCR5" s="657"/>
      <c r="WCS5" s="657"/>
      <c r="WCT5" s="657"/>
      <c r="WCU5" s="657"/>
      <c r="WCV5" s="657"/>
      <c r="WCW5" s="657"/>
      <c r="WCX5" s="657"/>
      <c r="WCY5" s="657"/>
      <c r="WCZ5" s="657"/>
      <c r="WDA5" s="657"/>
      <c r="WDB5" s="657"/>
      <c r="WDC5" s="657"/>
      <c r="WDD5" s="657"/>
      <c r="WDE5" s="657"/>
      <c r="WDF5" s="657"/>
      <c r="WDG5" s="657"/>
      <c r="WDH5" s="657"/>
      <c r="WDI5" s="657"/>
      <c r="WDJ5" s="657"/>
      <c r="WDK5" s="657"/>
      <c r="WDL5" s="657"/>
      <c r="WDM5" s="657"/>
      <c r="WDN5" s="657"/>
      <c r="WDO5" s="657"/>
      <c r="WDP5" s="657"/>
      <c r="WDQ5" s="657"/>
      <c r="WDR5" s="657"/>
      <c r="WDS5" s="657"/>
      <c r="WDT5" s="657"/>
      <c r="WDU5" s="657"/>
      <c r="WDV5" s="657"/>
      <c r="WDW5" s="657"/>
      <c r="WDX5" s="657"/>
      <c r="WDY5" s="657"/>
      <c r="WDZ5" s="657"/>
      <c r="WEA5" s="657"/>
      <c r="WEB5" s="657"/>
      <c r="WEC5" s="657"/>
      <c r="WED5" s="657"/>
      <c r="WEE5" s="657"/>
      <c r="WEF5" s="657"/>
      <c r="WEG5" s="657"/>
      <c r="WEH5" s="657"/>
      <c r="WEI5" s="657"/>
      <c r="WEJ5" s="657"/>
      <c r="WEK5" s="657"/>
      <c r="WEL5" s="657"/>
      <c r="WEM5" s="657"/>
      <c r="WEN5" s="657"/>
      <c r="WEO5" s="657"/>
      <c r="WEP5" s="657"/>
      <c r="WEQ5" s="657"/>
      <c r="WER5" s="657"/>
      <c r="WES5" s="657"/>
      <c r="WET5" s="657"/>
      <c r="WEU5" s="657"/>
      <c r="WEV5" s="657"/>
      <c r="WEW5" s="657"/>
      <c r="WEX5" s="657"/>
      <c r="WEY5" s="657"/>
      <c r="WEZ5" s="657"/>
      <c r="WFA5" s="657"/>
      <c r="WFB5" s="657"/>
      <c r="WFC5" s="657"/>
      <c r="WFD5" s="657"/>
      <c r="WFE5" s="657"/>
      <c r="WFF5" s="657"/>
      <c r="WFG5" s="657"/>
      <c r="WFH5" s="657"/>
      <c r="WFI5" s="657"/>
      <c r="WFJ5" s="657"/>
      <c r="WFK5" s="657"/>
      <c r="WFL5" s="657"/>
      <c r="WFM5" s="657"/>
      <c r="WFN5" s="657"/>
      <c r="WFO5" s="657"/>
      <c r="WFP5" s="657"/>
      <c r="WFQ5" s="657"/>
      <c r="WFR5" s="657"/>
      <c r="WFS5" s="657"/>
      <c r="WFT5" s="657"/>
      <c r="WFU5" s="657"/>
      <c r="WFV5" s="657"/>
      <c r="WFW5" s="657"/>
      <c r="WFX5" s="657"/>
      <c r="WFY5" s="657"/>
      <c r="WFZ5" s="657"/>
      <c r="WGA5" s="657"/>
      <c r="WGB5" s="657"/>
      <c r="WGC5" s="657"/>
      <c r="WGD5" s="657"/>
      <c r="WGE5" s="657"/>
      <c r="WGF5" s="657"/>
      <c r="WGG5" s="657"/>
      <c r="WGH5" s="657"/>
      <c r="WGI5" s="657"/>
      <c r="WGJ5" s="657"/>
      <c r="WGK5" s="657"/>
      <c r="WGL5" s="657"/>
      <c r="WGM5" s="657"/>
      <c r="WGN5" s="657"/>
      <c r="WGO5" s="657"/>
      <c r="WGP5" s="657"/>
      <c r="WGQ5" s="657"/>
      <c r="WGR5" s="657"/>
      <c r="WGS5" s="657"/>
      <c r="WGT5" s="657"/>
      <c r="WGU5" s="657"/>
      <c r="WGV5" s="657"/>
      <c r="WGW5" s="657"/>
      <c r="WGX5" s="657"/>
      <c r="WGY5" s="657"/>
      <c r="WGZ5" s="657"/>
      <c r="WHA5" s="657"/>
      <c r="WHB5" s="657"/>
      <c r="WHC5" s="657"/>
      <c r="WHD5" s="657"/>
      <c r="WHE5" s="657"/>
      <c r="WHF5" s="657"/>
      <c r="WHG5" s="657"/>
      <c r="WHH5" s="657"/>
      <c r="WHI5" s="657"/>
      <c r="WHJ5" s="657"/>
      <c r="WHK5" s="657"/>
      <c r="WHL5" s="657"/>
      <c r="WHM5" s="657"/>
      <c r="WHN5" s="657"/>
      <c r="WHO5" s="657"/>
      <c r="WHP5" s="657"/>
      <c r="WHQ5" s="657"/>
      <c r="WHR5" s="657"/>
      <c r="WHS5" s="657"/>
      <c r="WHT5" s="657"/>
      <c r="WHU5" s="657"/>
      <c r="WHV5" s="657"/>
      <c r="WHW5" s="657"/>
      <c r="WHX5" s="657"/>
      <c r="WHY5" s="657"/>
      <c r="WHZ5" s="657"/>
      <c r="WIA5" s="657"/>
      <c r="WIB5" s="657"/>
      <c r="WIC5" s="657"/>
      <c r="WID5" s="657"/>
      <c r="WIE5" s="657"/>
      <c r="WIF5" s="657"/>
      <c r="WIG5" s="657"/>
      <c r="WIH5" s="657"/>
      <c r="WII5" s="657"/>
      <c r="WIJ5" s="657"/>
      <c r="WIK5" s="657"/>
      <c r="WIL5" s="657"/>
      <c r="WIM5" s="657"/>
      <c r="WIN5" s="657"/>
      <c r="WIO5" s="657"/>
      <c r="WIP5" s="657"/>
      <c r="WIQ5" s="657"/>
      <c r="WIR5" s="657"/>
      <c r="WIS5" s="657"/>
      <c r="WIT5" s="657"/>
      <c r="WIU5" s="657"/>
      <c r="WIV5" s="657"/>
      <c r="WIW5" s="657"/>
      <c r="WIX5" s="657"/>
      <c r="WIY5" s="657"/>
      <c r="WIZ5" s="657"/>
      <c r="WJA5" s="657"/>
      <c r="WJB5" s="657"/>
      <c r="WJC5" s="657"/>
      <c r="WJD5" s="657"/>
      <c r="WJE5" s="657"/>
      <c r="WJF5" s="657"/>
      <c r="WJG5" s="657"/>
      <c r="WJH5" s="657"/>
      <c r="WJI5" s="657"/>
      <c r="WJJ5" s="657"/>
      <c r="WJK5" s="657"/>
      <c r="WJL5" s="657"/>
      <c r="WJM5" s="657"/>
      <c r="WJN5" s="657"/>
      <c r="WJO5" s="657"/>
      <c r="WJP5" s="657"/>
      <c r="WJQ5" s="657"/>
      <c r="WJR5" s="657"/>
      <c r="WJS5" s="657"/>
      <c r="WJT5" s="657"/>
      <c r="WJU5" s="657"/>
      <c r="WJV5" s="657"/>
      <c r="WJW5" s="657"/>
      <c r="WJX5" s="657"/>
      <c r="WJY5" s="657"/>
      <c r="WJZ5" s="657"/>
      <c r="WKA5" s="657"/>
      <c r="WKB5" s="657"/>
      <c r="WKC5" s="657"/>
      <c r="WKD5" s="657"/>
      <c r="WKE5" s="657"/>
      <c r="WKF5" s="657"/>
      <c r="WKG5" s="657"/>
      <c r="WKH5" s="657"/>
      <c r="WKI5" s="657"/>
      <c r="WKJ5" s="657"/>
      <c r="WKK5" s="657"/>
      <c r="WKL5" s="657"/>
      <c r="WKM5" s="657"/>
      <c r="WKN5" s="657"/>
      <c r="WKO5" s="657"/>
      <c r="WKP5" s="657"/>
      <c r="WKQ5" s="657"/>
      <c r="WKR5" s="657"/>
      <c r="WKS5" s="657"/>
      <c r="WKT5" s="657"/>
      <c r="WKU5" s="657"/>
      <c r="WKV5" s="657"/>
      <c r="WKW5" s="657"/>
      <c r="WKX5" s="657"/>
      <c r="WKY5" s="657"/>
      <c r="WKZ5" s="657"/>
      <c r="WLA5" s="657"/>
      <c r="WLB5" s="657"/>
      <c r="WLC5" s="657"/>
      <c r="WLD5" s="657"/>
      <c r="WLE5" s="657"/>
      <c r="WLF5" s="657"/>
      <c r="WLG5" s="657"/>
      <c r="WLH5" s="657"/>
      <c r="WLI5" s="657"/>
      <c r="WLJ5" s="657"/>
      <c r="WLK5" s="657"/>
      <c r="WLL5" s="657"/>
      <c r="WLM5" s="657"/>
      <c r="WLN5" s="657"/>
      <c r="WLO5" s="657"/>
      <c r="WLP5" s="657"/>
      <c r="WLQ5" s="657"/>
      <c r="WLR5" s="657"/>
      <c r="WLS5" s="657"/>
      <c r="WLT5" s="657"/>
      <c r="WLU5" s="657"/>
      <c r="WLV5" s="657"/>
      <c r="WLW5" s="657"/>
      <c r="WLX5" s="657"/>
      <c r="WLY5" s="657"/>
      <c r="WLZ5" s="657"/>
      <c r="WMA5" s="657"/>
      <c r="WMB5" s="657"/>
      <c r="WMC5" s="657"/>
      <c r="WMD5" s="657"/>
      <c r="WME5" s="657"/>
      <c r="WMF5" s="657"/>
      <c r="WMG5" s="657"/>
      <c r="WMH5" s="657"/>
      <c r="WMI5" s="657"/>
      <c r="WMJ5" s="657"/>
      <c r="WMK5" s="657"/>
      <c r="WML5" s="657"/>
      <c r="WMM5" s="657"/>
      <c r="WMN5" s="657"/>
      <c r="WMO5" s="657"/>
      <c r="WMP5" s="657"/>
      <c r="WMQ5" s="657"/>
      <c r="WMR5" s="657"/>
      <c r="WMS5" s="657"/>
      <c r="WMT5" s="657"/>
      <c r="WMU5" s="657"/>
      <c r="WMV5" s="657"/>
      <c r="WMW5" s="657"/>
      <c r="WMX5" s="657"/>
      <c r="WMY5" s="657"/>
      <c r="WMZ5" s="657"/>
      <c r="WNA5" s="657"/>
      <c r="WNB5" s="657"/>
      <c r="WNC5" s="657"/>
      <c r="WND5" s="657"/>
      <c r="WNE5" s="657"/>
      <c r="WNF5" s="657"/>
      <c r="WNG5" s="657"/>
      <c r="WNH5" s="657"/>
      <c r="WNI5" s="657"/>
      <c r="WNJ5" s="657"/>
      <c r="WNK5" s="657"/>
      <c r="WNL5" s="657"/>
      <c r="WNM5" s="657"/>
      <c r="WNN5" s="657"/>
      <c r="WNO5" s="657"/>
      <c r="WNP5" s="657"/>
      <c r="WNQ5" s="657"/>
      <c r="WNR5" s="657"/>
      <c r="WNS5" s="657"/>
      <c r="WNT5" s="657"/>
      <c r="WNU5" s="657"/>
      <c r="WNV5" s="657"/>
      <c r="WNW5" s="657"/>
      <c r="WNX5" s="657"/>
      <c r="WNY5" s="657"/>
      <c r="WNZ5" s="657"/>
      <c r="WOA5" s="657"/>
      <c r="WOB5" s="657"/>
      <c r="WOC5" s="657"/>
      <c r="WOD5" s="657"/>
      <c r="WOE5" s="657"/>
      <c r="WOF5" s="657"/>
      <c r="WOG5" s="657"/>
      <c r="WOH5" s="657"/>
      <c r="WOI5" s="657"/>
      <c r="WOJ5" s="657"/>
      <c r="WOK5" s="657"/>
      <c r="WOL5" s="657"/>
      <c r="WOM5" s="657"/>
      <c r="WON5" s="657"/>
      <c r="WOO5" s="657"/>
      <c r="WOP5" s="657"/>
      <c r="WOQ5" s="657"/>
      <c r="WOR5" s="657"/>
      <c r="WOS5" s="657"/>
      <c r="WOT5" s="657"/>
      <c r="WOU5" s="657"/>
      <c r="WOV5" s="657"/>
      <c r="WOW5" s="657"/>
      <c r="WOX5" s="657"/>
      <c r="WOY5" s="657"/>
      <c r="WOZ5" s="657"/>
      <c r="WPA5" s="657"/>
      <c r="WPB5" s="657"/>
      <c r="WPC5" s="657"/>
      <c r="WPD5" s="657"/>
      <c r="WPE5" s="657"/>
      <c r="WPF5" s="657"/>
      <c r="WPG5" s="657"/>
      <c r="WPH5" s="657"/>
      <c r="WPI5" s="657"/>
      <c r="WPJ5" s="657"/>
      <c r="WPK5" s="657"/>
      <c r="WPL5" s="657"/>
      <c r="WPM5" s="657"/>
      <c r="WPN5" s="657"/>
      <c r="WPO5" s="657"/>
      <c r="WPP5" s="657"/>
      <c r="WPQ5" s="657"/>
      <c r="WPR5" s="657"/>
      <c r="WPS5" s="657"/>
      <c r="WPT5" s="657"/>
      <c r="WPU5" s="657"/>
      <c r="WPV5" s="657"/>
      <c r="WPW5" s="657"/>
      <c r="WPX5" s="657"/>
      <c r="WPY5" s="657"/>
      <c r="WPZ5" s="657"/>
      <c r="WQA5" s="657"/>
      <c r="WQB5" s="657"/>
      <c r="WQC5" s="657"/>
      <c r="WQD5" s="657"/>
      <c r="WQE5" s="657"/>
      <c r="WQF5" s="657"/>
      <c r="WQG5" s="657"/>
      <c r="WQH5" s="657"/>
      <c r="WQI5" s="657"/>
      <c r="WQJ5" s="657"/>
      <c r="WQK5" s="657"/>
      <c r="WQL5" s="657"/>
      <c r="WQM5" s="657"/>
      <c r="WQN5" s="657"/>
      <c r="WQO5" s="657"/>
      <c r="WQP5" s="657"/>
      <c r="WQQ5" s="657"/>
      <c r="WQR5" s="657"/>
      <c r="WQS5" s="657"/>
      <c r="WQT5" s="657"/>
      <c r="WQU5" s="657"/>
      <c r="WQV5" s="657"/>
      <c r="WQW5" s="657"/>
      <c r="WQX5" s="657"/>
      <c r="WQY5" s="657"/>
      <c r="WQZ5" s="657"/>
      <c r="WRA5" s="657"/>
      <c r="WRB5" s="657"/>
      <c r="WRC5" s="657"/>
      <c r="WRD5" s="657"/>
      <c r="WRE5" s="657"/>
      <c r="WRF5" s="657"/>
      <c r="WRG5" s="657"/>
      <c r="WRH5" s="657"/>
      <c r="WRI5" s="657"/>
      <c r="WRJ5" s="657"/>
      <c r="WRK5" s="657"/>
      <c r="WRL5" s="657"/>
      <c r="WRM5" s="657"/>
      <c r="WRN5" s="657"/>
      <c r="WRO5" s="657"/>
      <c r="WRP5" s="657"/>
      <c r="WRQ5" s="657"/>
      <c r="WRR5" s="657"/>
      <c r="WRS5" s="657"/>
      <c r="WRT5" s="657"/>
      <c r="WRU5" s="657"/>
      <c r="WRV5" s="657"/>
      <c r="WRW5" s="657"/>
      <c r="WRX5" s="657"/>
      <c r="WRY5" s="657"/>
      <c r="WRZ5" s="657"/>
      <c r="WSA5" s="657"/>
      <c r="WSB5" s="657"/>
      <c r="WSC5" s="657"/>
      <c r="WSD5" s="657"/>
      <c r="WSE5" s="657"/>
      <c r="WSF5" s="657"/>
      <c r="WSG5" s="657"/>
      <c r="WSH5" s="657"/>
      <c r="WSI5" s="657"/>
      <c r="WSJ5" s="657"/>
      <c r="WSK5" s="657"/>
      <c r="WSL5" s="657"/>
      <c r="WSM5" s="657"/>
      <c r="WSN5" s="657"/>
      <c r="WSO5" s="657"/>
      <c r="WSP5" s="657"/>
      <c r="WSQ5" s="657"/>
      <c r="WSR5" s="657"/>
      <c r="WSS5" s="657"/>
      <c r="WST5" s="657"/>
      <c r="WSU5" s="657"/>
      <c r="WSV5" s="657"/>
      <c r="WSW5" s="657"/>
      <c r="WSX5" s="657"/>
      <c r="WSY5" s="657"/>
      <c r="WSZ5" s="657"/>
      <c r="WTA5" s="657"/>
      <c r="WTB5" s="657"/>
      <c r="WTC5" s="657"/>
      <c r="WTD5" s="657"/>
      <c r="WTE5" s="657"/>
      <c r="WTF5" s="657"/>
      <c r="WTG5" s="657"/>
      <c r="WTH5" s="657"/>
      <c r="WTI5" s="657"/>
      <c r="WTJ5" s="657"/>
      <c r="WTK5" s="657"/>
      <c r="WTL5" s="657"/>
      <c r="WTM5" s="657"/>
      <c r="WTN5" s="657"/>
      <c r="WTO5" s="657"/>
      <c r="WTP5" s="657"/>
      <c r="WTQ5" s="657"/>
      <c r="WTR5" s="657"/>
      <c r="WTS5" s="657"/>
      <c r="WTT5" s="657"/>
      <c r="WTU5" s="657"/>
      <c r="WTV5" s="657"/>
      <c r="WTW5" s="657"/>
      <c r="WTX5" s="657"/>
      <c r="WTY5" s="657"/>
      <c r="WTZ5" s="657"/>
      <c r="WUA5" s="657"/>
      <c r="WUB5" s="657"/>
      <c r="WUC5" s="657"/>
      <c r="WUD5" s="657"/>
      <c r="WUE5" s="657"/>
      <c r="WUF5" s="657"/>
      <c r="WUG5" s="657"/>
      <c r="WUH5" s="657"/>
      <c r="WUI5" s="657"/>
      <c r="WUJ5" s="657"/>
      <c r="WUK5" s="657"/>
      <c r="WUL5" s="657"/>
      <c r="WUM5" s="657"/>
      <c r="WUN5" s="657"/>
      <c r="WUO5" s="657"/>
      <c r="WUP5" s="657"/>
      <c r="WUQ5" s="657"/>
      <c r="WUR5" s="657"/>
      <c r="WUS5" s="657"/>
      <c r="WUT5" s="657"/>
      <c r="WUU5" s="657"/>
      <c r="WUV5" s="657"/>
      <c r="WUW5" s="657"/>
      <c r="WUX5" s="657"/>
      <c r="WUY5" s="657"/>
      <c r="WUZ5" s="657"/>
      <c r="WVA5" s="657"/>
      <c r="WVB5" s="657"/>
      <c r="WVC5" s="657"/>
      <c r="WVD5" s="657"/>
      <c r="WVE5" s="657"/>
      <c r="WVF5" s="657"/>
      <c r="WVG5" s="657"/>
      <c r="WVH5" s="657"/>
      <c r="WVI5" s="657"/>
      <c r="WVJ5" s="657"/>
      <c r="WVK5" s="657"/>
      <c r="WVL5" s="657"/>
      <c r="WVM5" s="657"/>
      <c r="WVN5" s="657"/>
      <c r="WVO5" s="657"/>
      <c r="WVP5" s="657"/>
      <c r="WVQ5" s="657"/>
      <c r="WVR5" s="657"/>
      <c r="WVS5" s="657"/>
      <c r="WVT5" s="657"/>
      <c r="WVU5" s="657"/>
      <c r="WVV5" s="657"/>
      <c r="WVW5" s="657"/>
      <c r="WVX5" s="657"/>
      <c r="WVY5" s="657"/>
      <c r="WVZ5" s="657"/>
      <c r="WWA5" s="657"/>
      <c r="WWB5" s="657"/>
      <c r="WWC5" s="657"/>
      <c r="WWD5" s="657"/>
      <c r="WWE5" s="657"/>
      <c r="WWF5" s="657"/>
      <c r="WWG5" s="657"/>
      <c r="WWH5" s="657"/>
      <c r="WWI5" s="657"/>
      <c r="WWJ5" s="657"/>
      <c r="WWK5" s="657"/>
      <c r="WWL5" s="657"/>
      <c r="WWM5" s="657"/>
      <c r="WWN5" s="657"/>
      <c r="WWO5" s="657"/>
      <c r="WWP5" s="657"/>
      <c r="WWQ5" s="657"/>
      <c r="WWR5" s="657"/>
      <c r="WWS5" s="657"/>
      <c r="WWT5" s="657"/>
      <c r="WWU5" s="657"/>
      <c r="WWV5" s="657"/>
      <c r="WWW5" s="657"/>
      <c r="WWX5" s="657"/>
      <c r="WWY5" s="657"/>
      <c r="WWZ5" s="657"/>
      <c r="WXA5" s="657"/>
      <c r="WXB5" s="657"/>
      <c r="WXC5" s="657"/>
      <c r="WXD5" s="657"/>
      <c r="WXE5" s="657"/>
      <c r="WXF5" s="657"/>
      <c r="WXG5" s="657"/>
      <c r="WXH5" s="657"/>
      <c r="WXI5" s="657"/>
      <c r="WXJ5" s="657"/>
      <c r="WXK5" s="657"/>
      <c r="WXL5" s="657"/>
      <c r="WXM5" s="657"/>
      <c r="WXN5" s="657"/>
      <c r="WXO5" s="657"/>
      <c r="WXP5" s="657"/>
      <c r="WXQ5" s="657"/>
      <c r="WXR5" s="657"/>
      <c r="WXS5" s="657"/>
      <c r="WXT5" s="657"/>
      <c r="WXU5" s="657"/>
      <c r="WXV5" s="657"/>
      <c r="WXW5" s="657"/>
      <c r="WXX5" s="657"/>
      <c r="WXY5" s="657"/>
      <c r="WXZ5" s="657"/>
      <c r="WYA5" s="657"/>
      <c r="WYB5" s="657"/>
      <c r="WYC5" s="657"/>
      <c r="WYD5" s="657"/>
      <c r="WYE5" s="657"/>
      <c r="WYF5" s="657"/>
      <c r="WYG5" s="657"/>
      <c r="WYH5" s="657"/>
      <c r="WYI5" s="657"/>
      <c r="WYJ5" s="657"/>
      <c r="WYK5" s="657"/>
      <c r="WYL5" s="657"/>
      <c r="WYM5" s="657"/>
      <c r="WYN5" s="657"/>
      <c r="WYO5" s="657"/>
      <c r="WYP5" s="657"/>
      <c r="WYQ5" s="657"/>
      <c r="WYR5" s="657"/>
      <c r="WYS5" s="657"/>
      <c r="WYT5" s="657"/>
      <c r="WYU5" s="657"/>
      <c r="WYV5" s="657"/>
      <c r="WYW5" s="657"/>
      <c r="WYX5" s="657"/>
      <c r="WYY5" s="657"/>
      <c r="WYZ5" s="657"/>
      <c r="WZA5" s="657"/>
      <c r="WZB5" s="657"/>
      <c r="WZC5" s="657"/>
      <c r="WZD5" s="657"/>
      <c r="WZE5" s="657"/>
      <c r="WZF5" s="657"/>
      <c r="WZG5" s="657"/>
      <c r="WZH5" s="657"/>
      <c r="WZI5" s="657"/>
      <c r="WZJ5" s="657"/>
      <c r="WZK5" s="657"/>
      <c r="WZL5" s="657"/>
      <c r="WZM5" s="657"/>
      <c r="WZN5" s="657"/>
      <c r="WZO5" s="657"/>
      <c r="WZP5" s="657"/>
      <c r="WZQ5" s="657"/>
      <c r="WZR5" s="657"/>
      <c r="WZS5" s="657"/>
      <c r="WZT5" s="657"/>
      <c r="WZU5" s="657"/>
      <c r="WZV5" s="657"/>
      <c r="WZW5" s="657"/>
      <c r="WZX5" s="657"/>
      <c r="WZY5" s="657"/>
      <c r="WZZ5" s="657"/>
      <c r="XAA5" s="657"/>
      <c r="XAB5" s="657"/>
      <c r="XAC5" s="657"/>
      <c r="XAD5" s="657"/>
      <c r="XAE5" s="657"/>
      <c r="XAF5" s="657"/>
      <c r="XAG5" s="657"/>
      <c r="XAH5" s="657"/>
      <c r="XAI5" s="657"/>
      <c r="XAJ5" s="657"/>
      <c r="XAK5" s="657"/>
      <c r="XAL5" s="657"/>
      <c r="XAM5" s="657"/>
      <c r="XAN5" s="657"/>
      <c r="XAO5" s="657"/>
      <c r="XAP5" s="657"/>
      <c r="XAQ5" s="657"/>
      <c r="XAR5" s="657"/>
      <c r="XAS5" s="657"/>
      <c r="XAT5" s="657"/>
      <c r="XAU5" s="657"/>
      <c r="XAV5" s="657"/>
      <c r="XAW5" s="657"/>
      <c r="XAX5" s="657"/>
      <c r="XAY5" s="657"/>
      <c r="XAZ5" s="657"/>
      <c r="XBA5" s="657"/>
      <c r="XBB5" s="657"/>
      <c r="XBC5" s="657"/>
      <c r="XBD5" s="657"/>
      <c r="XBE5" s="657"/>
      <c r="XBF5" s="657"/>
      <c r="XBG5" s="657"/>
      <c r="XBH5" s="657"/>
      <c r="XBI5" s="657"/>
      <c r="XBJ5" s="657"/>
      <c r="XBK5" s="657"/>
      <c r="XBL5" s="657"/>
      <c r="XBM5" s="657"/>
      <c r="XBN5" s="657"/>
      <c r="XBO5" s="657"/>
      <c r="XBP5" s="657"/>
      <c r="XBQ5" s="657"/>
      <c r="XBR5" s="657"/>
      <c r="XBS5" s="657"/>
      <c r="XBT5" s="657"/>
      <c r="XBU5" s="657"/>
      <c r="XBV5" s="657"/>
      <c r="XBW5" s="657"/>
      <c r="XBX5" s="657"/>
      <c r="XBY5" s="657"/>
      <c r="XBZ5" s="657"/>
      <c r="XCA5" s="657"/>
      <c r="XCB5" s="657"/>
      <c r="XCC5" s="657"/>
      <c r="XCD5" s="657"/>
      <c r="XCE5" s="657"/>
      <c r="XCF5" s="657"/>
      <c r="XCG5" s="657"/>
      <c r="XCH5" s="657"/>
      <c r="XCI5" s="657"/>
      <c r="XCJ5" s="657"/>
      <c r="XCK5" s="657"/>
      <c r="XCL5" s="657"/>
      <c r="XCM5" s="657"/>
      <c r="XCN5" s="657"/>
      <c r="XCO5" s="657"/>
      <c r="XCP5" s="657"/>
      <c r="XCQ5" s="657"/>
      <c r="XCR5" s="657"/>
      <c r="XCS5" s="657"/>
      <c r="XCT5" s="657"/>
      <c r="XCU5" s="657"/>
      <c r="XCV5" s="657"/>
      <c r="XCW5" s="657"/>
      <c r="XCX5" s="657"/>
      <c r="XCY5" s="657"/>
      <c r="XCZ5" s="657"/>
      <c r="XDA5" s="657"/>
      <c r="XDB5" s="657"/>
      <c r="XDC5" s="657"/>
      <c r="XDD5" s="657"/>
      <c r="XDE5" s="657"/>
      <c r="XDF5" s="657"/>
      <c r="XDG5" s="657"/>
      <c r="XDH5" s="657"/>
      <c r="XDI5" s="657"/>
      <c r="XDJ5" s="657"/>
      <c r="XDK5" s="657"/>
      <c r="XDL5" s="657"/>
      <c r="XDM5" s="657"/>
      <c r="XDN5" s="657"/>
      <c r="XDO5" s="657"/>
      <c r="XDP5" s="657"/>
      <c r="XDQ5" s="657"/>
      <c r="XDR5" s="657"/>
      <c r="XDS5" s="657"/>
      <c r="XDT5" s="657"/>
      <c r="XDU5" s="657"/>
      <c r="XDV5" s="657"/>
      <c r="XDW5" s="657"/>
      <c r="XDX5" s="657"/>
      <c r="XDY5" s="657"/>
      <c r="XDZ5" s="657"/>
      <c r="XEA5" s="657"/>
      <c r="XEB5" s="657"/>
      <c r="XEC5" s="657"/>
      <c r="XED5" s="657"/>
      <c r="XEE5" s="657"/>
      <c r="XEF5" s="657"/>
      <c r="XEG5" s="657"/>
      <c r="XEH5" s="657"/>
      <c r="XEI5" s="657"/>
      <c r="XEJ5" s="657"/>
      <c r="XEK5" s="657"/>
      <c r="XEL5" s="657"/>
      <c r="XEM5" s="657"/>
      <c r="XEN5" s="657"/>
      <c r="XEO5" s="657"/>
      <c r="XEP5" s="657"/>
      <c r="XEQ5" s="657"/>
      <c r="XER5" s="657"/>
      <c r="XES5" s="657"/>
      <c r="XET5" s="657"/>
      <c r="XEU5" s="657"/>
      <c r="XEV5" s="657"/>
      <c r="XEW5" s="657"/>
      <c r="XEX5" s="657"/>
      <c r="XEY5" s="657"/>
      <c r="XEZ5" s="657"/>
      <c r="XFA5" s="657"/>
      <c r="XFB5" s="657"/>
      <c r="XFC5" s="657"/>
    </row>
    <row r="6" spans="1:16383" ht="15" x14ac:dyDescent="0.25">
      <c r="A6" s="448"/>
      <c r="B6" s="447"/>
      <c r="C6" s="450"/>
      <c r="D6" s="449"/>
      <c r="E6" s="449"/>
      <c r="F6" s="513"/>
      <c r="G6" s="519"/>
      <c r="H6" s="518"/>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c r="DB6" s="451"/>
      <c r="DC6" s="451"/>
      <c r="DD6" s="451"/>
      <c r="DE6" s="451"/>
      <c r="DF6" s="451"/>
      <c r="DG6" s="451"/>
      <c r="DH6" s="451"/>
      <c r="DI6" s="451"/>
      <c r="DJ6" s="451"/>
      <c r="DK6" s="451"/>
      <c r="DL6" s="451"/>
      <c r="DM6" s="451"/>
      <c r="DN6" s="451"/>
      <c r="DO6" s="451"/>
      <c r="DP6" s="451"/>
      <c r="DQ6" s="451"/>
      <c r="DR6" s="451"/>
      <c r="DS6" s="451"/>
      <c r="DT6" s="451"/>
      <c r="DU6" s="451"/>
      <c r="DV6" s="451"/>
      <c r="DW6" s="451"/>
      <c r="DX6" s="451"/>
      <c r="DY6" s="451"/>
      <c r="DZ6" s="451"/>
      <c r="EA6" s="451"/>
      <c r="EB6" s="451"/>
      <c r="EC6" s="451"/>
      <c r="ED6" s="451"/>
      <c r="EE6" s="451"/>
      <c r="EF6" s="451"/>
      <c r="EG6" s="451"/>
      <c r="EH6" s="451"/>
      <c r="EI6" s="451"/>
      <c r="EJ6" s="451"/>
      <c r="EK6" s="451"/>
      <c r="EL6" s="451"/>
      <c r="EM6" s="451"/>
      <c r="EN6" s="451"/>
      <c r="EO6" s="451"/>
      <c r="EP6" s="451"/>
      <c r="EQ6" s="451"/>
      <c r="ER6" s="451"/>
      <c r="ES6" s="451"/>
      <c r="ET6" s="451"/>
      <c r="EU6" s="451"/>
      <c r="EV6" s="451"/>
      <c r="EW6" s="451"/>
      <c r="EX6" s="451"/>
      <c r="EY6" s="451"/>
      <c r="EZ6" s="451"/>
      <c r="FA6" s="451"/>
      <c r="FB6" s="451"/>
      <c r="FC6" s="451"/>
      <c r="FD6" s="451"/>
      <c r="FE6" s="451"/>
      <c r="FF6" s="451"/>
      <c r="FG6" s="451"/>
      <c r="FH6" s="451"/>
      <c r="FI6" s="451"/>
      <c r="FJ6" s="451"/>
      <c r="FK6" s="451"/>
      <c r="FL6" s="451"/>
      <c r="FM6" s="451"/>
      <c r="FN6" s="451"/>
      <c r="FO6" s="451"/>
      <c r="FP6" s="451"/>
      <c r="FQ6" s="451"/>
      <c r="FR6" s="451"/>
      <c r="FS6" s="451"/>
      <c r="FT6" s="451"/>
      <c r="FU6" s="451"/>
      <c r="FV6" s="451"/>
      <c r="FW6" s="451"/>
      <c r="FX6" s="451"/>
      <c r="FY6" s="451"/>
      <c r="FZ6" s="451"/>
      <c r="GA6" s="451"/>
      <c r="GB6" s="451"/>
      <c r="GC6" s="451"/>
      <c r="GD6" s="451"/>
      <c r="GE6" s="451"/>
      <c r="GF6" s="451"/>
      <c r="GG6" s="451"/>
      <c r="GH6" s="451"/>
      <c r="GI6" s="451"/>
      <c r="GJ6" s="451"/>
      <c r="GK6" s="451"/>
      <c r="GL6" s="451"/>
      <c r="GM6" s="451"/>
      <c r="GN6" s="451"/>
      <c r="GO6" s="451"/>
      <c r="GP6" s="451"/>
      <c r="GQ6" s="451"/>
      <c r="GR6" s="451"/>
      <c r="GS6" s="451"/>
      <c r="GT6" s="451"/>
      <c r="GU6" s="451"/>
      <c r="GV6" s="451"/>
      <c r="GW6" s="451"/>
      <c r="GX6" s="451"/>
      <c r="GY6" s="451"/>
      <c r="GZ6" s="451"/>
      <c r="HA6" s="451"/>
      <c r="HB6" s="451"/>
      <c r="HC6" s="451"/>
      <c r="HD6" s="451"/>
      <c r="HE6" s="451"/>
      <c r="HF6" s="451"/>
      <c r="HG6" s="451"/>
      <c r="HH6" s="451"/>
      <c r="HI6" s="451"/>
      <c r="HJ6" s="451"/>
      <c r="HK6" s="451"/>
      <c r="HL6" s="451"/>
      <c r="HM6" s="451"/>
      <c r="HN6" s="451"/>
      <c r="HO6" s="451"/>
      <c r="HP6" s="451"/>
      <c r="HQ6" s="451"/>
      <c r="HR6" s="451"/>
      <c r="HS6" s="451"/>
      <c r="HT6" s="451"/>
      <c r="HU6" s="451"/>
      <c r="HV6" s="451"/>
      <c r="HW6" s="451"/>
      <c r="HX6" s="451"/>
      <c r="HY6" s="451"/>
      <c r="HZ6" s="451"/>
      <c r="IA6" s="451"/>
      <c r="IB6" s="451"/>
      <c r="IC6" s="451"/>
      <c r="ID6" s="451"/>
      <c r="IE6" s="451"/>
      <c r="IF6" s="451"/>
      <c r="IG6" s="451"/>
      <c r="IH6" s="451"/>
      <c r="II6" s="451"/>
      <c r="IJ6" s="451"/>
      <c r="IK6" s="451"/>
      <c r="IL6" s="451"/>
      <c r="IM6" s="451"/>
      <c r="IN6" s="451"/>
      <c r="IO6" s="451"/>
      <c r="IP6" s="451"/>
      <c r="IQ6" s="451"/>
      <c r="IR6" s="451"/>
      <c r="IS6" s="451"/>
      <c r="IT6" s="451"/>
      <c r="IU6" s="451"/>
      <c r="IV6" s="451"/>
      <c r="IW6" s="451"/>
      <c r="IX6" s="451"/>
      <c r="IY6" s="451"/>
      <c r="IZ6" s="451"/>
      <c r="JA6" s="451"/>
      <c r="JB6" s="451"/>
      <c r="JC6" s="451"/>
      <c r="JD6" s="451"/>
      <c r="JE6" s="451"/>
      <c r="JF6" s="451"/>
      <c r="JG6" s="451"/>
      <c r="JH6" s="451"/>
      <c r="JI6" s="451"/>
      <c r="JJ6" s="451"/>
      <c r="JK6" s="451"/>
      <c r="JL6" s="451"/>
      <c r="JM6" s="451"/>
      <c r="JN6" s="451"/>
      <c r="JO6" s="451"/>
      <c r="JP6" s="451"/>
      <c r="JQ6" s="451"/>
      <c r="JR6" s="451"/>
      <c r="JS6" s="451"/>
      <c r="JT6" s="451"/>
      <c r="JU6" s="451"/>
      <c r="JV6" s="451"/>
      <c r="JW6" s="451"/>
      <c r="JX6" s="451"/>
      <c r="JY6" s="451"/>
      <c r="JZ6" s="451"/>
      <c r="KA6" s="451"/>
      <c r="KB6" s="451"/>
      <c r="KC6" s="451"/>
      <c r="KD6" s="451"/>
      <c r="KE6" s="451"/>
      <c r="KF6" s="451"/>
      <c r="KG6" s="451"/>
      <c r="KH6" s="451"/>
      <c r="KI6" s="451"/>
      <c r="KJ6" s="451"/>
      <c r="KK6" s="451"/>
      <c r="KL6" s="451"/>
      <c r="KM6" s="451"/>
      <c r="KN6" s="451"/>
      <c r="KO6" s="451"/>
      <c r="KP6" s="451"/>
      <c r="KQ6" s="451"/>
      <c r="KR6" s="451"/>
      <c r="KS6" s="451"/>
      <c r="KT6" s="451"/>
      <c r="KU6" s="451"/>
      <c r="KV6" s="451"/>
      <c r="KW6" s="451"/>
      <c r="KX6" s="451"/>
      <c r="KY6" s="451"/>
      <c r="KZ6" s="451"/>
      <c r="LA6" s="451"/>
      <c r="LB6" s="451"/>
      <c r="LC6" s="451"/>
      <c r="LD6" s="451"/>
      <c r="LE6" s="451"/>
      <c r="LF6" s="451"/>
      <c r="LG6" s="451"/>
      <c r="LH6" s="451"/>
      <c r="LI6" s="451"/>
      <c r="LJ6" s="451"/>
      <c r="LK6" s="451"/>
      <c r="LL6" s="451"/>
      <c r="LM6" s="451"/>
      <c r="LN6" s="451"/>
      <c r="LO6" s="451"/>
      <c r="LP6" s="451"/>
      <c r="LQ6" s="451"/>
      <c r="LR6" s="451"/>
      <c r="LS6" s="451"/>
      <c r="LT6" s="451"/>
      <c r="LU6" s="451"/>
      <c r="LV6" s="451"/>
      <c r="LW6" s="451"/>
      <c r="LX6" s="451"/>
      <c r="LY6" s="451"/>
      <c r="LZ6" s="451"/>
      <c r="MA6" s="451"/>
      <c r="MB6" s="451"/>
      <c r="MC6" s="451"/>
      <c r="MD6" s="451"/>
      <c r="ME6" s="451"/>
      <c r="MF6" s="451"/>
      <c r="MG6" s="451"/>
      <c r="MH6" s="451"/>
      <c r="MI6" s="451"/>
      <c r="MJ6" s="451"/>
      <c r="MK6" s="451"/>
      <c r="ML6" s="451"/>
      <c r="MM6" s="451"/>
      <c r="MN6" s="451"/>
      <c r="MO6" s="451"/>
      <c r="MP6" s="451"/>
      <c r="MQ6" s="451"/>
      <c r="MR6" s="451"/>
      <c r="MS6" s="451"/>
      <c r="MT6" s="451"/>
      <c r="MU6" s="451"/>
      <c r="MV6" s="451"/>
      <c r="MW6" s="451"/>
      <c r="MX6" s="451"/>
      <c r="MY6" s="451"/>
      <c r="MZ6" s="451"/>
      <c r="NA6" s="451"/>
      <c r="NB6" s="451"/>
      <c r="NC6" s="451"/>
      <c r="ND6" s="451"/>
      <c r="NE6" s="451"/>
      <c r="NF6" s="451"/>
      <c r="NG6" s="451"/>
      <c r="NH6" s="451"/>
      <c r="NI6" s="451"/>
      <c r="NJ6" s="451"/>
      <c r="NK6" s="451"/>
      <c r="NL6" s="451"/>
      <c r="NM6" s="451"/>
      <c r="NN6" s="451"/>
      <c r="NO6" s="451"/>
      <c r="NP6" s="451"/>
      <c r="NQ6" s="451"/>
      <c r="NR6" s="451"/>
      <c r="NS6" s="451"/>
      <c r="NT6" s="451"/>
      <c r="NU6" s="451"/>
      <c r="NV6" s="451"/>
      <c r="NW6" s="451"/>
      <c r="NX6" s="451"/>
      <c r="NY6" s="451"/>
      <c r="NZ6" s="451"/>
      <c r="OA6" s="451"/>
      <c r="OB6" s="451"/>
      <c r="OC6" s="451"/>
      <c r="OD6" s="451"/>
      <c r="OE6" s="451"/>
      <c r="OF6" s="451"/>
      <c r="OG6" s="451"/>
      <c r="OH6" s="451"/>
      <c r="OI6" s="451"/>
      <c r="OJ6" s="451"/>
      <c r="OK6" s="451"/>
      <c r="OL6" s="451"/>
      <c r="OM6" s="451"/>
      <c r="ON6" s="451"/>
      <c r="OO6" s="451"/>
      <c r="OP6" s="451"/>
      <c r="OQ6" s="451"/>
      <c r="OR6" s="451"/>
      <c r="OS6" s="451"/>
      <c r="OT6" s="451"/>
      <c r="OU6" s="451"/>
      <c r="OV6" s="451"/>
      <c r="OW6" s="451"/>
      <c r="OX6" s="451"/>
      <c r="OY6" s="451"/>
      <c r="OZ6" s="451"/>
      <c r="PA6" s="451"/>
      <c r="PB6" s="451"/>
      <c r="PC6" s="451"/>
      <c r="PD6" s="451"/>
      <c r="PE6" s="451"/>
      <c r="PF6" s="451"/>
      <c r="PG6" s="451"/>
      <c r="PH6" s="451"/>
      <c r="PI6" s="451"/>
      <c r="PJ6" s="451"/>
      <c r="PK6" s="451"/>
      <c r="PL6" s="451"/>
      <c r="PM6" s="451"/>
      <c r="PN6" s="451"/>
      <c r="PO6" s="451"/>
      <c r="PP6" s="451"/>
      <c r="PQ6" s="451"/>
      <c r="PR6" s="451"/>
      <c r="PS6" s="451"/>
      <c r="PT6" s="451"/>
      <c r="PU6" s="451"/>
      <c r="PV6" s="451"/>
      <c r="PW6" s="451"/>
      <c r="PX6" s="451"/>
      <c r="PY6" s="451"/>
      <c r="PZ6" s="451"/>
      <c r="QA6" s="451"/>
      <c r="QB6" s="451"/>
      <c r="QC6" s="451"/>
      <c r="QD6" s="451"/>
      <c r="QE6" s="451"/>
      <c r="QF6" s="451"/>
      <c r="QG6" s="451"/>
      <c r="QH6" s="451"/>
      <c r="QI6" s="451"/>
      <c r="QJ6" s="451"/>
      <c r="QK6" s="451"/>
      <c r="QL6" s="451"/>
      <c r="QM6" s="451"/>
      <c r="QN6" s="451"/>
      <c r="QO6" s="451"/>
      <c r="QP6" s="451"/>
      <c r="QQ6" s="451"/>
      <c r="QR6" s="451"/>
      <c r="QS6" s="451"/>
      <c r="QT6" s="451"/>
      <c r="QU6" s="451"/>
      <c r="QV6" s="451"/>
      <c r="QW6" s="451"/>
      <c r="QX6" s="451"/>
      <c r="QY6" s="451"/>
      <c r="QZ6" s="451"/>
      <c r="RA6" s="451"/>
      <c r="RB6" s="451"/>
      <c r="RC6" s="451"/>
      <c r="RD6" s="451"/>
      <c r="RE6" s="451"/>
      <c r="RF6" s="451"/>
      <c r="RG6" s="451"/>
      <c r="RH6" s="451"/>
      <c r="RI6" s="451"/>
      <c r="RJ6" s="451"/>
      <c r="RK6" s="451"/>
      <c r="RL6" s="451"/>
      <c r="RM6" s="451"/>
      <c r="RN6" s="451"/>
      <c r="RO6" s="451"/>
      <c r="RP6" s="451"/>
      <c r="RQ6" s="451"/>
      <c r="RR6" s="451"/>
      <c r="RS6" s="451"/>
      <c r="RT6" s="451"/>
      <c r="RU6" s="451"/>
      <c r="RV6" s="451"/>
      <c r="RW6" s="451"/>
      <c r="RX6" s="451"/>
      <c r="RY6" s="451"/>
      <c r="RZ6" s="451"/>
      <c r="SA6" s="451"/>
      <c r="SB6" s="451"/>
      <c r="SC6" s="451"/>
      <c r="SD6" s="451"/>
      <c r="SE6" s="451"/>
      <c r="SF6" s="451"/>
      <c r="SG6" s="451"/>
      <c r="SH6" s="451"/>
      <c r="SI6" s="451"/>
      <c r="SJ6" s="451"/>
      <c r="SK6" s="451"/>
      <c r="SL6" s="451"/>
      <c r="SM6" s="451"/>
      <c r="SN6" s="451"/>
      <c r="SO6" s="451"/>
      <c r="SP6" s="451"/>
      <c r="SQ6" s="451"/>
      <c r="SR6" s="451"/>
      <c r="SS6" s="451"/>
      <c r="ST6" s="451"/>
      <c r="SU6" s="451"/>
      <c r="SV6" s="451"/>
      <c r="SW6" s="451"/>
      <c r="SX6" s="451"/>
      <c r="SY6" s="451"/>
      <c r="SZ6" s="451"/>
      <c r="TA6" s="451"/>
      <c r="TB6" s="451"/>
      <c r="TC6" s="451"/>
      <c r="TD6" s="451"/>
      <c r="TE6" s="451"/>
      <c r="TF6" s="451"/>
      <c r="TG6" s="451"/>
      <c r="TH6" s="451"/>
      <c r="TI6" s="451"/>
      <c r="TJ6" s="451"/>
      <c r="TK6" s="451"/>
      <c r="TL6" s="451"/>
      <c r="TM6" s="451"/>
      <c r="TN6" s="451"/>
      <c r="TO6" s="451"/>
      <c r="TP6" s="451"/>
      <c r="TQ6" s="451"/>
      <c r="TR6" s="451"/>
      <c r="TS6" s="451"/>
      <c r="TT6" s="451"/>
      <c r="TU6" s="451"/>
      <c r="TV6" s="451"/>
      <c r="TW6" s="451"/>
      <c r="TX6" s="451"/>
      <c r="TY6" s="451"/>
      <c r="TZ6" s="451"/>
      <c r="UA6" s="451"/>
      <c r="UB6" s="451"/>
      <c r="UC6" s="451"/>
      <c r="UD6" s="451"/>
      <c r="UE6" s="451"/>
      <c r="UF6" s="451"/>
      <c r="UG6" s="451"/>
      <c r="UH6" s="451"/>
      <c r="UI6" s="451"/>
      <c r="UJ6" s="451"/>
      <c r="UK6" s="451"/>
      <c r="UL6" s="451"/>
      <c r="UM6" s="451"/>
      <c r="UN6" s="451"/>
      <c r="UO6" s="451"/>
      <c r="UP6" s="451"/>
      <c r="UQ6" s="451"/>
      <c r="UR6" s="451"/>
      <c r="US6" s="451"/>
      <c r="UT6" s="451"/>
      <c r="UU6" s="451"/>
      <c r="UV6" s="451"/>
      <c r="UW6" s="451"/>
      <c r="UX6" s="451"/>
      <c r="UY6" s="451"/>
      <c r="UZ6" s="451"/>
      <c r="VA6" s="451"/>
      <c r="VB6" s="451"/>
      <c r="VC6" s="451"/>
      <c r="VD6" s="451"/>
      <c r="VE6" s="451"/>
      <c r="VF6" s="451"/>
      <c r="VG6" s="451"/>
      <c r="VH6" s="451"/>
      <c r="VI6" s="451"/>
      <c r="VJ6" s="451"/>
      <c r="VK6" s="451"/>
      <c r="VL6" s="451"/>
      <c r="VM6" s="451"/>
      <c r="VN6" s="451"/>
      <c r="VO6" s="451"/>
      <c r="VP6" s="451"/>
      <c r="VQ6" s="451"/>
      <c r="VR6" s="451"/>
      <c r="VS6" s="451"/>
      <c r="VT6" s="451"/>
      <c r="VU6" s="451"/>
      <c r="VV6" s="451"/>
      <c r="VW6" s="451"/>
      <c r="VX6" s="451"/>
      <c r="VY6" s="451"/>
      <c r="VZ6" s="451"/>
      <c r="WA6" s="451"/>
      <c r="WB6" s="451"/>
      <c r="WC6" s="451"/>
      <c r="WD6" s="451"/>
      <c r="WE6" s="451"/>
      <c r="WF6" s="451"/>
      <c r="WG6" s="451"/>
      <c r="WH6" s="451"/>
      <c r="WI6" s="451"/>
      <c r="WJ6" s="451"/>
      <c r="WK6" s="451"/>
      <c r="WL6" s="451"/>
      <c r="WM6" s="451"/>
      <c r="WN6" s="451"/>
      <c r="WO6" s="451"/>
      <c r="WP6" s="451"/>
      <c r="WQ6" s="451"/>
      <c r="WR6" s="451"/>
      <c r="WS6" s="451"/>
      <c r="WT6" s="451"/>
      <c r="WU6" s="451"/>
      <c r="WV6" s="451"/>
      <c r="WW6" s="451"/>
      <c r="WX6" s="451"/>
      <c r="WY6" s="451"/>
      <c r="WZ6" s="451"/>
      <c r="XA6" s="451"/>
      <c r="XB6" s="451"/>
      <c r="XC6" s="451"/>
      <c r="XD6" s="451"/>
      <c r="XE6" s="451"/>
      <c r="XF6" s="451"/>
      <c r="XG6" s="451"/>
      <c r="XH6" s="451"/>
      <c r="XI6" s="451"/>
      <c r="XJ6" s="451"/>
      <c r="XK6" s="451"/>
      <c r="XL6" s="451"/>
      <c r="XM6" s="451"/>
      <c r="XN6" s="451"/>
      <c r="XO6" s="451"/>
      <c r="XP6" s="451"/>
      <c r="XQ6" s="451"/>
      <c r="XR6" s="451"/>
      <c r="XS6" s="451"/>
      <c r="XT6" s="451"/>
      <c r="XU6" s="451"/>
      <c r="XV6" s="451"/>
      <c r="XW6" s="451"/>
      <c r="XX6" s="451"/>
      <c r="XY6" s="451"/>
      <c r="XZ6" s="451"/>
      <c r="YA6" s="451"/>
      <c r="YB6" s="451"/>
      <c r="YC6" s="451"/>
      <c r="YD6" s="451"/>
      <c r="YE6" s="451"/>
      <c r="YF6" s="451"/>
      <c r="YG6" s="451"/>
      <c r="YH6" s="451"/>
      <c r="YI6" s="451"/>
      <c r="YJ6" s="451"/>
      <c r="YK6" s="451"/>
      <c r="YL6" s="451"/>
      <c r="YM6" s="451"/>
      <c r="YN6" s="451"/>
      <c r="YO6" s="451"/>
      <c r="YP6" s="451"/>
      <c r="YQ6" s="451"/>
      <c r="YR6" s="451"/>
      <c r="YS6" s="451"/>
      <c r="YT6" s="451"/>
      <c r="YU6" s="451"/>
      <c r="YV6" s="451"/>
      <c r="YW6" s="451"/>
      <c r="YX6" s="451"/>
      <c r="YY6" s="451"/>
      <c r="YZ6" s="451"/>
      <c r="ZA6" s="451"/>
      <c r="ZB6" s="451"/>
      <c r="ZC6" s="451"/>
      <c r="ZD6" s="451"/>
      <c r="ZE6" s="451"/>
      <c r="ZF6" s="451"/>
      <c r="ZG6" s="451"/>
      <c r="ZH6" s="451"/>
      <c r="ZI6" s="451"/>
      <c r="ZJ6" s="451"/>
      <c r="ZK6" s="451"/>
      <c r="ZL6" s="451"/>
      <c r="ZM6" s="451"/>
      <c r="ZN6" s="451"/>
      <c r="ZO6" s="451"/>
      <c r="ZP6" s="451"/>
      <c r="ZQ6" s="451"/>
      <c r="ZR6" s="451"/>
      <c r="ZS6" s="451"/>
      <c r="ZT6" s="451"/>
      <c r="ZU6" s="451"/>
      <c r="ZV6" s="451"/>
      <c r="ZW6" s="451"/>
      <c r="ZX6" s="451"/>
      <c r="ZY6" s="451"/>
      <c r="ZZ6" s="451"/>
      <c r="AAA6" s="451"/>
      <c r="AAB6" s="451"/>
      <c r="AAC6" s="451"/>
      <c r="AAD6" s="451"/>
      <c r="AAE6" s="451"/>
      <c r="AAF6" s="451"/>
      <c r="AAG6" s="451"/>
      <c r="AAH6" s="451"/>
      <c r="AAI6" s="451"/>
      <c r="AAJ6" s="451"/>
      <c r="AAK6" s="451"/>
      <c r="AAL6" s="451"/>
      <c r="AAM6" s="451"/>
      <c r="AAN6" s="451"/>
      <c r="AAO6" s="451"/>
      <c r="AAP6" s="451"/>
      <c r="AAQ6" s="451"/>
      <c r="AAR6" s="451"/>
      <c r="AAS6" s="451"/>
      <c r="AAT6" s="451"/>
      <c r="AAU6" s="451"/>
      <c r="AAV6" s="451"/>
      <c r="AAW6" s="451"/>
      <c r="AAX6" s="451"/>
      <c r="AAY6" s="451"/>
      <c r="AAZ6" s="451"/>
      <c r="ABA6" s="451"/>
      <c r="ABB6" s="451"/>
      <c r="ABC6" s="451"/>
      <c r="ABD6" s="451"/>
      <c r="ABE6" s="451"/>
      <c r="ABF6" s="451"/>
      <c r="ABG6" s="451"/>
      <c r="ABH6" s="451"/>
      <c r="ABI6" s="451"/>
      <c r="ABJ6" s="451"/>
      <c r="ABK6" s="451"/>
      <c r="ABL6" s="451"/>
      <c r="ABM6" s="451"/>
      <c r="ABN6" s="451"/>
      <c r="ABO6" s="451"/>
      <c r="ABP6" s="451"/>
      <c r="ABQ6" s="451"/>
      <c r="ABR6" s="451"/>
      <c r="ABS6" s="451"/>
      <c r="ABT6" s="451"/>
      <c r="ABU6" s="451"/>
      <c r="ABV6" s="451"/>
      <c r="ABW6" s="451"/>
      <c r="ABX6" s="451"/>
      <c r="ABY6" s="451"/>
      <c r="ABZ6" s="451"/>
      <c r="ACA6" s="451"/>
      <c r="ACB6" s="451"/>
      <c r="ACC6" s="451"/>
      <c r="ACD6" s="451"/>
      <c r="ACE6" s="451"/>
      <c r="ACF6" s="451"/>
      <c r="ACG6" s="451"/>
      <c r="ACH6" s="451"/>
      <c r="ACI6" s="451"/>
      <c r="ACJ6" s="451"/>
      <c r="ACK6" s="451"/>
      <c r="ACL6" s="451"/>
      <c r="ACM6" s="451"/>
      <c r="ACN6" s="451"/>
      <c r="ACO6" s="451"/>
      <c r="ACP6" s="451"/>
      <c r="ACQ6" s="451"/>
      <c r="ACR6" s="451"/>
      <c r="ACS6" s="451"/>
      <c r="ACT6" s="451"/>
      <c r="ACU6" s="451"/>
      <c r="ACV6" s="451"/>
      <c r="ACW6" s="451"/>
      <c r="ACX6" s="451"/>
      <c r="ACY6" s="451"/>
      <c r="ACZ6" s="451"/>
      <c r="ADA6" s="451"/>
      <c r="ADB6" s="451"/>
      <c r="ADC6" s="451"/>
      <c r="ADD6" s="451"/>
      <c r="ADE6" s="451"/>
      <c r="ADF6" s="451"/>
      <c r="ADG6" s="451"/>
      <c r="ADH6" s="451"/>
      <c r="ADI6" s="451"/>
      <c r="ADJ6" s="451"/>
      <c r="ADK6" s="451"/>
      <c r="ADL6" s="451"/>
      <c r="ADM6" s="451"/>
      <c r="ADN6" s="451"/>
      <c r="ADO6" s="451"/>
      <c r="ADP6" s="451"/>
      <c r="ADQ6" s="451"/>
      <c r="ADR6" s="451"/>
      <c r="ADS6" s="451"/>
      <c r="ADT6" s="451"/>
      <c r="ADU6" s="451"/>
      <c r="ADV6" s="451"/>
      <c r="ADW6" s="451"/>
      <c r="ADX6" s="451"/>
      <c r="ADY6" s="451"/>
      <c r="ADZ6" s="451"/>
      <c r="AEA6" s="451"/>
      <c r="AEB6" s="451"/>
      <c r="AEC6" s="451"/>
      <c r="AED6" s="451"/>
      <c r="AEE6" s="451"/>
      <c r="AEF6" s="451"/>
      <c r="AEG6" s="451"/>
      <c r="AEH6" s="451"/>
      <c r="AEI6" s="451"/>
      <c r="AEJ6" s="451"/>
      <c r="AEK6" s="451"/>
      <c r="AEL6" s="451"/>
      <c r="AEM6" s="451"/>
      <c r="AEN6" s="451"/>
      <c r="AEO6" s="451"/>
      <c r="AEP6" s="451"/>
      <c r="AEQ6" s="451"/>
      <c r="AER6" s="451"/>
      <c r="AES6" s="451"/>
      <c r="AET6" s="451"/>
      <c r="AEU6" s="451"/>
      <c r="AEV6" s="451"/>
      <c r="AEW6" s="451"/>
      <c r="AEX6" s="451"/>
      <c r="AEY6" s="451"/>
      <c r="AEZ6" s="451"/>
      <c r="AFA6" s="451"/>
      <c r="AFB6" s="451"/>
      <c r="AFC6" s="451"/>
      <c r="AFD6" s="451"/>
      <c r="AFE6" s="451"/>
      <c r="AFF6" s="451"/>
      <c r="AFG6" s="451"/>
      <c r="AFH6" s="451"/>
      <c r="AFI6" s="451"/>
      <c r="AFJ6" s="451"/>
      <c r="AFK6" s="451"/>
      <c r="AFL6" s="451"/>
      <c r="AFM6" s="451"/>
      <c r="AFN6" s="451"/>
      <c r="AFO6" s="451"/>
      <c r="AFP6" s="451"/>
      <c r="AFQ6" s="451"/>
      <c r="AFR6" s="451"/>
      <c r="AFS6" s="451"/>
      <c r="AFT6" s="451"/>
      <c r="AFU6" s="451"/>
      <c r="AFV6" s="451"/>
      <c r="AFW6" s="451"/>
      <c r="AFX6" s="451"/>
      <c r="AFY6" s="451"/>
      <c r="AFZ6" s="451"/>
      <c r="AGA6" s="451"/>
      <c r="AGB6" s="451"/>
      <c r="AGC6" s="451"/>
      <c r="AGD6" s="451"/>
      <c r="AGE6" s="451"/>
      <c r="AGF6" s="451"/>
      <c r="AGG6" s="451"/>
      <c r="AGH6" s="451"/>
      <c r="AGI6" s="451"/>
      <c r="AGJ6" s="451"/>
      <c r="AGK6" s="451"/>
      <c r="AGL6" s="451"/>
      <c r="AGM6" s="451"/>
      <c r="AGN6" s="451"/>
      <c r="AGO6" s="451"/>
      <c r="AGP6" s="451"/>
      <c r="AGQ6" s="451"/>
      <c r="AGR6" s="451"/>
      <c r="AGS6" s="451"/>
      <c r="AGT6" s="451"/>
      <c r="AGU6" s="451"/>
      <c r="AGV6" s="451"/>
      <c r="AGW6" s="451"/>
      <c r="AGX6" s="451"/>
      <c r="AGY6" s="451"/>
      <c r="AGZ6" s="451"/>
      <c r="AHA6" s="451"/>
      <c r="AHB6" s="451"/>
      <c r="AHC6" s="451"/>
      <c r="AHD6" s="451"/>
      <c r="AHE6" s="451"/>
      <c r="AHF6" s="451"/>
      <c r="AHG6" s="451"/>
      <c r="AHH6" s="451"/>
      <c r="AHI6" s="451"/>
      <c r="AHJ6" s="451"/>
      <c r="AHK6" s="451"/>
      <c r="AHL6" s="451"/>
      <c r="AHM6" s="451"/>
      <c r="AHN6" s="451"/>
      <c r="AHO6" s="451"/>
      <c r="AHP6" s="451"/>
      <c r="AHQ6" s="451"/>
      <c r="AHR6" s="451"/>
      <c r="AHS6" s="451"/>
      <c r="AHT6" s="451"/>
      <c r="AHU6" s="451"/>
      <c r="AHV6" s="451"/>
      <c r="AHW6" s="451"/>
      <c r="AHX6" s="451"/>
      <c r="AHY6" s="451"/>
      <c r="AHZ6" s="451"/>
      <c r="AIA6" s="451"/>
      <c r="AIB6" s="451"/>
      <c r="AIC6" s="451"/>
      <c r="AID6" s="451"/>
      <c r="AIE6" s="451"/>
      <c r="AIF6" s="451"/>
      <c r="AIG6" s="451"/>
      <c r="AIH6" s="451"/>
      <c r="AII6" s="451"/>
      <c r="AIJ6" s="451"/>
      <c r="AIK6" s="451"/>
      <c r="AIL6" s="451"/>
      <c r="AIM6" s="451"/>
      <c r="AIN6" s="451"/>
      <c r="AIO6" s="451"/>
      <c r="AIP6" s="451"/>
      <c r="AIQ6" s="451"/>
      <c r="AIR6" s="451"/>
      <c r="AIS6" s="451"/>
      <c r="AIT6" s="451"/>
      <c r="AIU6" s="451"/>
      <c r="AIV6" s="451"/>
      <c r="AIW6" s="451"/>
      <c r="AIX6" s="451"/>
      <c r="AIY6" s="451"/>
      <c r="AIZ6" s="451"/>
      <c r="AJA6" s="451"/>
      <c r="AJB6" s="451"/>
      <c r="AJC6" s="451"/>
      <c r="AJD6" s="451"/>
      <c r="AJE6" s="451"/>
      <c r="AJF6" s="451"/>
      <c r="AJG6" s="451"/>
      <c r="AJH6" s="451"/>
      <c r="AJI6" s="451"/>
      <c r="AJJ6" s="451"/>
      <c r="AJK6" s="451"/>
      <c r="AJL6" s="451"/>
      <c r="AJM6" s="451"/>
      <c r="AJN6" s="451"/>
      <c r="AJO6" s="451"/>
      <c r="AJP6" s="451"/>
      <c r="AJQ6" s="451"/>
      <c r="AJR6" s="451"/>
      <c r="AJS6" s="451"/>
      <c r="AJT6" s="451"/>
      <c r="AJU6" s="451"/>
      <c r="AJV6" s="451"/>
      <c r="AJW6" s="451"/>
      <c r="AJX6" s="451"/>
      <c r="AJY6" s="451"/>
      <c r="AJZ6" s="451"/>
      <c r="AKA6" s="451"/>
      <c r="AKB6" s="451"/>
      <c r="AKC6" s="451"/>
      <c r="AKD6" s="451"/>
      <c r="AKE6" s="451"/>
      <c r="AKF6" s="451"/>
      <c r="AKG6" s="451"/>
      <c r="AKH6" s="451"/>
      <c r="AKI6" s="451"/>
      <c r="AKJ6" s="451"/>
      <c r="AKK6" s="451"/>
      <c r="AKL6" s="451"/>
      <c r="AKM6" s="451"/>
      <c r="AKN6" s="451"/>
      <c r="AKO6" s="451"/>
      <c r="AKP6" s="451"/>
      <c r="AKQ6" s="451"/>
      <c r="AKR6" s="451"/>
      <c r="AKS6" s="451"/>
      <c r="AKT6" s="451"/>
      <c r="AKU6" s="451"/>
      <c r="AKV6" s="451"/>
      <c r="AKW6" s="451"/>
      <c r="AKX6" s="451"/>
      <c r="AKY6" s="451"/>
      <c r="AKZ6" s="451"/>
      <c r="ALA6" s="451"/>
      <c r="ALB6" s="451"/>
      <c r="ALC6" s="451"/>
      <c r="ALD6" s="451"/>
      <c r="ALE6" s="451"/>
      <c r="ALF6" s="451"/>
      <c r="ALG6" s="451"/>
      <c r="ALH6" s="451"/>
      <c r="ALI6" s="451"/>
      <c r="ALJ6" s="451"/>
      <c r="ALK6" s="451"/>
      <c r="ALL6" s="451"/>
      <c r="ALM6" s="451"/>
      <c r="ALN6" s="451"/>
      <c r="ALO6" s="451"/>
      <c r="ALP6" s="451"/>
      <c r="ALQ6" s="451"/>
      <c r="ALR6" s="451"/>
      <c r="ALS6" s="451"/>
      <c r="ALT6" s="451"/>
      <c r="ALU6" s="451"/>
      <c r="ALV6" s="451"/>
      <c r="ALW6" s="451"/>
      <c r="ALX6" s="451"/>
      <c r="ALY6" s="451"/>
      <c r="ALZ6" s="451"/>
      <c r="AMA6" s="451"/>
      <c r="AMB6" s="451"/>
      <c r="AMC6" s="451"/>
      <c r="AMD6" s="451"/>
      <c r="AME6" s="451"/>
      <c r="AMF6" s="451"/>
      <c r="AMG6" s="451"/>
      <c r="AMH6" s="451"/>
      <c r="AMI6" s="451"/>
      <c r="AMJ6" s="451"/>
      <c r="AMK6" s="451"/>
      <c r="AML6" s="451"/>
      <c r="AMM6" s="451"/>
      <c r="AMN6" s="451"/>
      <c r="AMO6" s="451"/>
      <c r="AMP6" s="451"/>
      <c r="AMQ6" s="451"/>
      <c r="AMR6" s="451"/>
      <c r="AMS6" s="451"/>
      <c r="AMT6" s="451"/>
      <c r="AMU6" s="451"/>
      <c r="AMV6" s="451"/>
      <c r="AMW6" s="451"/>
      <c r="AMX6" s="451"/>
      <c r="AMY6" s="451"/>
      <c r="AMZ6" s="451"/>
      <c r="ANA6" s="451"/>
      <c r="ANB6" s="451"/>
      <c r="ANC6" s="451"/>
      <c r="AND6" s="451"/>
      <c r="ANE6" s="451"/>
      <c r="ANF6" s="451"/>
      <c r="ANG6" s="451"/>
      <c r="ANH6" s="451"/>
      <c r="ANI6" s="451"/>
      <c r="ANJ6" s="451"/>
      <c r="ANK6" s="451"/>
      <c r="ANL6" s="451"/>
      <c r="ANM6" s="451"/>
      <c r="ANN6" s="451"/>
      <c r="ANO6" s="451"/>
      <c r="ANP6" s="451"/>
      <c r="ANQ6" s="451"/>
      <c r="ANR6" s="451"/>
      <c r="ANS6" s="451"/>
      <c r="ANT6" s="451"/>
      <c r="ANU6" s="451"/>
      <c r="ANV6" s="451"/>
      <c r="ANW6" s="451"/>
      <c r="ANX6" s="451"/>
      <c r="ANY6" s="451"/>
      <c r="ANZ6" s="451"/>
      <c r="AOA6" s="451"/>
      <c r="AOB6" s="451"/>
      <c r="AOC6" s="451"/>
      <c r="AOD6" s="451"/>
      <c r="AOE6" s="451"/>
      <c r="AOF6" s="451"/>
      <c r="AOG6" s="451"/>
      <c r="AOH6" s="451"/>
      <c r="AOI6" s="451"/>
      <c r="AOJ6" s="451"/>
      <c r="AOK6" s="451"/>
      <c r="AOL6" s="451"/>
      <c r="AOM6" s="451"/>
      <c r="AON6" s="451"/>
      <c r="AOO6" s="451"/>
      <c r="AOP6" s="451"/>
      <c r="AOQ6" s="451"/>
      <c r="AOR6" s="451"/>
      <c r="AOS6" s="451"/>
      <c r="AOT6" s="451"/>
      <c r="AOU6" s="451"/>
      <c r="AOV6" s="451"/>
      <c r="AOW6" s="451"/>
      <c r="AOX6" s="451"/>
      <c r="AOY6" s="451"/>
      <c r="AOZ6" s="451"/>
      <c r="APA6" s="451"/>
      <c r="APB6" s="451"/>
      <c r="APC6" s="451"/>
      <c r="APD6" s="451"/>
      <c r="APE6" s="451"/>
      <c r="APF6" s="451"/>
      <c r="APG6" s="451"/>
      <c r="APH6" s="451"/>
      <c r="API6" s="451"/>
      <c r="APJ6" s="451"/>
      <c r="APK6" s="451"/>
      <c r="APL6" s="451"/>
      <c r="APM6" s="451"/>
      <c r="APN6" s="451"/>
      <c r="APO6" s="451"/>
      <c r="APP6" s="451"/>
      <c r="APQ6" s="451"/>
      <c r="APR6" s="451"/>
      <c r="APS6" s="451"/>
      <c r="APT6" s="451"/>
      <c r="APU6" s="451"/>
      <c r="APV6" s="451"/>
      <c r="APW6" s="451"/>
      <c r="APX6" s="451"/>
      <c r="APY6" s="451"/>
      <c r="APZ6" s="451"/>
      <c r="AQA6" s="451"/>
      <c r="AQB6" s="451"/>
      <c r="AQC6" s="451"/>
      <c r="AQD6" s="451"/>
      <c r="AQE6" s="451"/>
      <c r="AQF6" s="451"/>
      <c r="AQG6" s="451"/>
      <c r="AQH6" s="451"/>
      <c r="AQI6" s="451"/>
      <c r="AQJ6" s="451"/>
      <c r="AQK6" s="451"/>
      <c r="AQL6" s="451"/>
      <c r="AQM6" s="451"/>
      <c r="AQN6" s="451"/>
      <c r="AQO6" s="451"/>
      <c r="AQP6" s="451"/>
      <c r="AQQ6" s="451"/>
      <c r="AQR6" s="451"/>
      <c r="AQS6" s="451"/>
      <c r="AQT6" s="451"/>
      <c r="AQU6" s="451"/>
      <c r="AQV6" s="451"/>
      <c r="AQW6" s="451"/>
      <c r="AQX6" s="451"/>
      <c r="AQY6" s="451"/>
      <c r="AQZ6" s="451"/>
      <c r="ARA6" s="451"/>
      <c r="ARB6" s="451"/>
      <c r="ARC6" s="451"/>
      <c r="ARD6" s="451"/>
      <c r="ARE6" s="451"/>
      <c r="ARF6" s="451"/>
      <c r="ARG6" s="451"/>
      <c r="ARH6" s="451"/>
      <c r="ARI6" s="451"/>
      <c r="ARJ6" s="451"/>
      <c r="ARK6" s="451"/>
      <c r="ARL6" s="451"/>
      <c r="ARM6" s="451"/>
      <c r="ARN6" s="451"/>
      <c r="ARO6" s="451"/>
      <c r="ARP6" s="451"/>
      <c r="ARQ6" s="451"/>
      <c r="ARR6" s="451"/>
      <c r="ARS6" s="451"/>
      <c r="ART6" s="451"/>
      <c r="ARU6" s="451"/>
      <c r="ARV6" s="451"/>
      <c r="ARW6" s="451"/>
      <c r="ARX6" s="451"/>
      <c r="ARY6" s="451"/>
      <c r="ARZ6" s="451"/>
      <c r="ASA6" s="451"/>
      <c r="ASB6" s="451"/>
      <c r="ASC6" s="451"/>
      <c r="ASD6" s="451"/>
      <c r="ASE6" s="451"/>
      <c r="ASF6" s="451"/>
      <c r="ASG6" s="451"/>
      <c r="ASH6" s="451"/>
      <c r="ASI6" s="451"/>
      <c r="ASJ6" s="451"/>
      <c r="ASK6" s="451"/>
      <c r="ASL6" s="451"/>
      <c r="ASM6" s="451"/>
      <c r="ASN6" s="451"/>
      <c r="ASO6" s="451"/>
      <c r="ASP6" s="451"/>
      <c r="ASQ6" s="451"/>
      <c r="ASR6" s="451"/>
      <c r="ASS6" s="451"/>
      <c r="AST6" s="451"/>
      <c r="ASU6" s="451"/>
      <c r="ASV6" s="451"/>
      <c r="ASW6" s="451"/>
      <c r="ASX6" s="451"/>
      <c r="ASY6" s="451"/>
      <c r="ASZ6" s="451"/>
      <c r="ATA6" s="451"/>
      <c r="ATB6" s="451"/>
      <c r="ATC6" s="451"/>
      <c r="ATD6" s="451"/>
      <c r="ATE6" s="451"/>
      <c r="ATF6" s="451"/>
      <c r="ATG6" s="451"/>
      <c r="ATH6" s="451"/>
      <c r="ATI6" s="451"/>
      <c r="ATJ6" s="451"/>
      <c r="ATK6" s="451"/>
      <c r="ATL6" s="451"/>
      <c r="ATM6" s="451"/>
      <c r="ATN6" s="451"/>
      <c r="ATO6" s="451"/>
      <c r="ATP6" s="451"/>
      <c r="ATQ6" s="451"/>
      <c r="ATR6" s="451"/>
      <c r="ATS6" s="451"/>
      <c r="ATT6" s="451"/>
      <c r="ATU6" s="451"/>
      <c r="ATV6" s="451"/>
      <c r="ATW6" s="451"/>
      <c r="ATX6" s="451"/>
      <c r="ATY6" s="451"/>
      <c r="ATZ6" s="451"/>
      <c r="AUA6" s="451"/>
      <c r="AUB6" s="451"/>
      <c r="AUC6" s="451"/>
      <c r="AUD6" s="451"/>
      <c r="AUE6" s="451"/>
      <c r="AUF6" s="451"/>
      <c r="AUG6" s="451"/>
      <c r="AUH6" s="451"/>
      <c r="AUI6" s="451"/>
      <c r="AUJ6" s="451"/>
      <c r="AUK6" s="451"/>
      <c r="AUL6" s="451"/>
      <c r="AUM6" s="451"/>
      <c r="AUN6" s="451"/>
      <c r="AUO6" s="451"/>
      <c r="AUP6" s="451"/>
      <c r="AUQ6" s="451"/>
      <c r="AUR6" s="451"/>
      <c r="AUS6" s="451"/>
      <c r="AUT6" s="451"/>
      <c r="AUU6" s="451"/>
      <c r="AUV6" s="451"/>
      <c r="AUW6" s="451"/>
      <c r="AUX6" s="451"/>
      <c r="AUY6" s="451"/>
      <c r="AUZ6" s="451"/>
      <c r="AVA6" s="451"/>
      <c r="AVB6" s="451"/>
      <c r="AVC6" s="451"/>
      <c r="AVD6" s="451"/>
      <c r="AVE6" s="451"/>
      <c r="AVF6" s="451"/>
      <c r="AVG6" s="451"/>
      <c r="AVH6" s="451"/>
      <c r="AVI6" s="451"/>
      <c r="AVJ6" s="451"/>
      <c r="AVK6" s="451"/>
      <c r="AVL6" s="451"/>
      <c r="AVM6" s="451"/>
      <c r="AVN6" s="451"/>
      <c r="AVO6" s="451"/>
      <c r="AVP6" s="451"/>
      <c r="AVQ6" s="451"/>
      <c r="AVR6" s="451"/>
      <c r="AVS6" s="451"/>
      <c r="AVT6" s="451"/>
      <c r="AVU6" s="451"/>
      <c r="AVV6" s="451"/>
      <c r="AVW6" s="451"/>
      <c r="AVX6" s="451"/>
      <c r="AVY6" s="451"/>
      <c r="AVZ6" s="451"/>
      <c r="AWA6" s="451"/>
      <c r="AWB6" s="451"/>
      <c r="AWC6" s="451"/>
      <c r="AWD6" s="451"/>
      <c r="AWE6" s="451"/>
      <c r="AWF6" s="451"/>
      <c r="AWG6" s="451"/>
      <c r="AWH6" s="451"/>
      <c r="AWI6" s="451"/>
      <c r="AWJ6" s="451"/>
      <c r="AWK6" s="451"/>
      <c r="AWL6" s="451"/>
      <c r="AWM6" s="451"/>
      <c r="AWN6" s="451"/>
      <c r="AWO6" s="451"/>
      <c r="AWP6" s="451"/>
      <c r="AWQ6" s="451"/>
      <c r="AWR6" s="451"/>
      <c r="AWS6" s="451"/>
      <c r="AWT6" s="451"/>
      <c r="AWU6" s="451"/>
      <c r="AWV6" s="451"/>
      <c r="AWW6" s="451"/>
      <c r="AWX6" s="451"/>
      <c r="AWY6" s="451"/>
      <c r="AWZ6" s="451"/>
      <c r="AXA6" s="451"/>
      <c r="AXB6" s="451"/>
      <c r="AXC6" s="451"/>
      <c r="AXD6" s="451"/>
      <c r="AXE6" s="451"/>
      <c r="AXF6" s="451"/>
      <c r="AXG6" s="451"/>
      <c r="AXH6" s="451"/>
      <c r="AXI6" s="451"/>
      <c r="AXJ6" s="451"/>
      <c r="AXK6" s="451"/>
      <c r="AXL6" s="451"/>
      <c r="AXM6" s="451"/>
      <c r="AXN6" s="451"/>
      <c r="AXO6" s="451"/>
      <c r="AXP6" s="451"/>
      <c r="AXQ6" s="451"/>
      <c r="AXR6" s="451"/>
      <c r="AXS6" s="451"/>
      <c r="AXT6" s="451"/>
      <c r="AXU6" s="451"/>
      <c r="AXV6" s="451"/>
      <c r="AXW6" s="451"/>
      <c r="AXX6" s="451"/>
      <c r="AXY6" s="451"/>
      <c r="AXZ6" s="451"/>
      <c r="AYA6" s="451"/>
      <c r="AYB6" s="451"/>
      <c r="AYC6" s="451"/>
      <c r="AYD6" s="451"/>
      <c r="AYE6" s="451"/>
      <c r="AYF6" s="451"/>
      <c r="AYG6" s="451"/>
      <c r="AYH6" s="451"/>
      <c r="AYI6" s="451"/>
      <c r="AYJ6" s="451"/>
      <c r="AYK6" s="451"/>
      <c r="AYL6" s="451"/>
      <c r="AYM6" s="451"/>
      <c r="AYN6" s="451"/>
      <c r="AYO6" s="451"/>
      <c r="AYP6" s="451"/>
      <c r="AYQ6" s="451"/>
      <c r="AYR6" s="451"/>
      <c r="AYS6" s="451"/>
      <c r="AYT6" s="451"/>
      <c r="AYU6" s="451"/>
      <c r="AYV6" s="451"/>
      <c r="AYW6" s="451"/>
      <c r="AYX6" s="451"/>
      <c r="AYY6" s="451"/>
      <c r="AYZ6" s="451"/>
      <c r="AZA6" s="451"/>
      <c r="AZB6" s="451"/>
      <c r="AZC6" s="451"/>
      <c r="AZD6" s="451"/>
      <c r="AZE6" s="451"/>
      <c r="AZF6" s="451"/>
      <c r="AZG6" s="451"/>
      <c r="AZH6" s="451"/>
      <c r="AZI6" s="451"/>
      <c r="AZJ6" s="451"/>
      <c r="AZK6" s="451"/>
      <c r="AZL6" s="451"/>
      <c r="AZM6" s="451"/>
      <c r="AZN6" s="451"/>
      <c r="AZO6" s="451"/>
      <c r="AZP6" s="451"/>
      <c r="AZQ6" s="451"/>
      <c r="AZR6" s="451"/>
      <c r="AZS6" s="451"/>
      <c r="AZT6" s="451"/>
      <c r="AZU6" s="451"/>
      <c r="AZV6" s="451"/>
      <c r="AZW6" s="451"/>
      <c r="AZX6" s="451"/>
      <c r="AZY6" s="451"/>
      <c r="AZZ6" s="451"/>
      <c r="BAA6" s="451"/>
      <c r="BAB6" s="451"/>
      <c r="BAC6" s="451"/>
      <c r="BAD6" s="451"/>
      <c r="BAE6" s="451"/>
      <c r="BAF6" s="451"/>
      <c r="BAG6" s="451"/>
      <c r="BAH6" s="451"/>
      <c r="BAI6" s="451"/>
      <c r="BAJ6" s="451"/>
      <c r="BAK6" s="451"/>
      <c r="BAL6" s="451"/>
      <c r="BAM6" s="451"/>
      <c r="BAN6" s="451"/>
      <c r="BAO6" s="451"/>
      <c r="BAP6" s="451"/>
      <c r="BAQ6" s="451"/>
      <c r="BAR6" s="451"/>
      <c r="BAS6" s="451"/>
      <c r="BAT6" s="451"/>
      <c r="BAU6" s="451"/>
      <c r="BAV6" s="451"/>
      <c r="BAW6" s="451"/>
      <c r="BAX6" s="451"/>
      <c r="BAY6" s="451"/>
      <c r="BAZ6" s="451"/>
      <c r="BBA6" s="451"/>
      <c r="BBB6" s="451"/>
      <c r="BBC6" s="451"/>
      <c r="BBD6" s="451"/>
      <c r="BBE6" s="451"/>
      <c r="BBF6" s="451"/>
      <c r="BBG6" s="451"/>
      <c r="BBH6" s="451"/>
      <c r="BBI6" s="451"/>
      <c r="BBJ6" s="451"/>
      <c r="BBK6" s="451"/>
      <c r="BBL6" s="451"/>
      <c r="BBM6" s="451"/>
      <c r="BBN6" s="451"/>
      <c r="BBO6" s="451"/>
      <c r="BBP6" s="451"/>
      <c r="BBQ6" s="451"/>
      <c r="BBR6" s="451"/>
      <c r="BBS6" s="451"/>
      <c r="BBT6" s="451"/>
      <c r="BBU6" s="451"/>
      <c r="BBV6" s="451"/>
      <c r="BBW6" s="451"/>
      <c r="BBX6" s="451"/>
      <c r="BBY6" s="451"/>
      <c r="BBZ6" s="451"/>
      <c r="BCA6" s="451"/>
      <c r="BCB6" s="451"/>
      <c r="BCC6" s="451"/>
      <c r="BCD6" s="451"/>
      <c r="BCE6" s="451"/>
      <c r="BCF6" s="451"/>
      <c r="BCG6" s="451"/>
      <c r="BCH6" s="451"/>
      <c r="BCI6" s="451"/>
      <c r="BCJ6" s="451"/>
      <c r="BCK6" s="451"/>
      <c r="BCL6" s="451"/>
      <c r="BCM6" s="451"/>
      <c r="BCN6" s="451"/>
      <c r="BCO6" s="451"/>
      <c r="BCP6" s="451"/>
      <c r="BCQ6" s="451"/>
      <c r="BCR6" s="451"/>
      <c r="BCS6" s="451"/>
      <c r="BCT6" s="451"/>
      <c r="BCU6" s="451"/>
      <c r="BCV6" s="451"/>
      <c r="BCW6" s="451"/>
      <c r="BCX6" s="451"/>
      <c r="BCY6" s="451"/>
      <c r="BCZ6" s="451"/>
      <c r="BDA6" s="451"/>
      <c r="BDB6" s="451"/>
      <c r="BDC6" s="451"/>
      <c r="BDD6" s="451"/>
      <c r="BDE6" s="451"/>
      <c r="BDF6" s="451"/>
      <c r="BDG6" s="451"/>
      <c r="BDH6" s="451"/>
      <c r="BDI6" s="451"/>
      <c r="BDJ6" s="451"/>
      <c r="BDK6" s="451"/>
      <c r="BDL6" s="451"/>
      <c r="BDM6" s="451"/>
      <c r="BDN6" s="451"/>
      <c r="BDO6" s="451"/>
      <c r="BDP6" s="451"/>
      <c r="BDQ6" s="451"/>
      <c r="BDR6" s="451"/>
      <c r="BDS6" s="451"/>
      <c r="BDT6" s="451"/>
      <c r="BDU6" s="451"/>
      <c r="BDV6" s="451"/>
      <c r="BDW6" s="451"/>
      <c r="BDX6" s="451"/>
      <c r="BDY6" s="451"/>
      <c r="BDZ6" s="451"/>
      <c r="BEA6" s="451"/>
      <c r="BEB6" s="451"/>
      <c r="BEC6" s="451"/>
      <c r="BED6" s="451"/>
      <c r="BEE6" s="451"/>
      <c r="BEF6" s="451"/>
      <c r="BEG6" s="451"/>
      <c r="BEH6" s="451"/>
      <c r="BEI6" s="451"/>
      <c r="BEJ6" s="451"/>
      <c r="BEK6" s="451"/>
      <c r="BEL6" s="451"/>
      <c r="BEM6" s="451"/>
      <c r="BEN6" s="451"/>
      <c r="BEO6" s="451"/>
      <c r="BEP6" s="451"/>
      <c r="BEQ6" s="451"/>
      <c r="BER6" s="451"/>
      <c r="BES6" s="451"/>
      <c r="BET6" s="451"/>
      <c r="BEU6" s="451"/>
      <c r="BEV6" s="451"/>
      <c r="BEW6" s="451"/>
      <c r="BEX6" s="451"/>
      <c r="BEY6" s="451"/>
      <c r="BEZ6" s="451"/>
      <c r="BFA6" s="451"/>
      <c r="BFB6" s="451"/>
      <c r="BFC6" s="451"/>
      <c r="BFD6" s="451"/>
      <c r="BFE6" s="451"/>
      <c r="BFF6" s="451"/>
      <c r="BFG6" s="451"/>
      <c r="BFH6" s="451"/>
      <c r="BFI6" s="451"/>
      <c r="BFJ6" s="451"/>
      <c r="BFK6" s="451"/>
      <c r="BFL6" s="451"/>
      <c r="BFM6" s="451"/>
      <c r="BFN6" s="451"/>
      <c r="BFO6" s="451"/>
      <c r="BFP6" s="451"/>
      <c r="BFQ6" s="451"/>
      <c r="BFR6" s="451"/>
      <c r="BFS6" s="451"/>
      <c r="BFT6" s="451"/>
      <c r="BFU6" s="451"/>
      <c r="BFV6" s="451"/>
      <c r="BFW6" s="451"/>
      <c r="BFX6" s="451"/>
      <c r="BFY6" s="451"/>
      <c r="BFZ6" s="451"/>
      <c r="BGA6" s="451"/>
      <c r="BGB6" s="451"/>
      <c r="BGC6" s="451"/>
      <c r="BGD6" s="451"/>
      <c r="BGE6" s="451"/>
      <c r="BGF6" s="451"/>
      <c r="BGG6" s="451"/>
      <c r="BGH6" s="451"/>
      <c r="BGI6" s="451"/>
      <c r="BGJ6" s="451"/>
      <c r="BGK6" s="451"/>
      <c r="BGL6" s="451"/>
      <c r="BGM6" s="451"/>
      <c r="BGN6" s="451"/>
      <c r="BGO6" s="451"/>
      <c r="BGP6" s="451"/>
      <c r="BGQ6" s="451"/>
      <c r="BGR6" s="451"/>
      <c r="BGS6" s="451"/>
      <c r="BGT6" s="451"/>
      <c r="BGU6" s="451"/>
      <c r="BGV6" s="451"/>
      <c r="BGW6" s="451"/>
      <c r="BGX6" s="451"/>
      <c r="BGY6" s="451"/>
      <c r="BGZ6" s="451"/>
      <c r="BHA6" s="451"/>
      <c r="BHB6" s="451"/>
      <c r="BHC6" s="451"/>
      <c r="BHD6" s="451"/>
      <c r="BHE6" s="451"/>
      <c r="BHF6" s="451"/>
      <c r="BHG6" s="451"/>
      <c r="BHH6" s="451"/>
      <c r="BHI6" s="451"/>
      <c r="BHJ6" s="451"/>
      <c r="BHK6" s="451"/>
      <c r="BHL6" s="451"/>
      <c r="BHM6" s="451"/>
      <c r="BHN6" s="451"/>
      <c r="BHO6" s="451"/>
      <c r="BHP6" s="451"/>
      <c r="BHQ6" s="451"/>
      <c r="BHR6" s="451"/>
      <c r="BHS6" s="451"/>
      <c r="BHT6" s="451"/>
      <c r="BHU6" s="451"/>
      <c r="BHV6" s="451"/>
      <c r="BHW6" s="451"/>
      <c r="BHX6" s="451"/>
      <c r="BHY6" s="451"/>
      <c r="BHZ6" s="451"/>
      <c r="BIA6" s="451"/>
      <c r="BIB6" s="451"/>
      <c r="BIC6" s="451"/>
      <c r="BID6" s="451"/>
      <c r="BIE6" s="451"/>
      <c r="BIF6" s="451"/>
      <c r="BIG6" s="451"/>
      <c r="BIH6" s="451"/>
      <c r="BII6" s="451"/>
      <c r="BIJ6" s="451"/>
      <c r="BIK6" s="451"/>
      <c r="BIL6" s="451"/>
      <c r="BIM6" s="451"/>
      <c r="BIN6" s="451"/>
      <c r="BIO6" s="451"/>
      <c r="BIP6" s="451"/>
      <c r="BIQ6" s="451"/>
      <c r="BIR6" s="451"/>
      <c r="BIS6" s="451"/>
      <c r="BIT6" s="451"/>
      <c r="BIU6" s="451"/>
      <c r="BIV6" s="451"/>
      <c r="BIW6" s="451"/>
      <c r="BIX6" s="451"/>
      <c r="BIY6" s="451"/>
      <c r="BIZ6" s="451"/>
      <c r="BJA6" s="451"/>
      <c r="BJB6" s="451"/>
      <c r="BJC6" s="451"/>
      <c r="BJD6" s="451"/>
      <c r="BJE6" s="451"/>
      <c r="BJF6" s="451"/>
      <c r="BJG6" s="451"/>
      <c r="BJH6" s="451"/>
      <c r="BJI6" s="451"/>
      <c r="BJJ6" s="451"/>
      <c r="BJK6" s="451"/>
      <c r="BJL6" s="451"/>
      <c r="BJM6" s="451"/>
      <c r="BJN6" s="451"/>
      <c r="BJO6" s="451"/>
      <c r="BJP6" s="451"/>
      <c r="BJQ6" s="451"/>
      <c r="BJR6" s="451"/>
      <c r="BJS6" s="451"/>
      <c r="BJT6" s="451"/>
      <c r="BJU6" s="451"/>
      <c r="BJV6" s="451"/>
      <c r="BJW6" s="451"/>
      <c r="BJX6" s="451"/>
      <c r="BJY6" s="451"/>
      <c r="BJZ6" s="451"/>
      <c r="BKA6" s="451"/>
      <c r="BKB6" s="451"/>
      <c r="BKC6" s="451"/>
      <c r="BKD6" s="451"/>
      <c r="BKE6" s="451"/>
      <c r="BKF6" s="451"/>
      <c r="BKG6" s="451"/>
      <c r="BKH6" s="451"/>
      <c r="BKI6" s="451"/>
      <c r="BKJ6" s="451"/>
      <c r="BKK6" s="451"/>
      <c r="BKL6" s="451"/>
      <c r="BKM6" s="451"/>
      <c r="BKN6" s="451"/>
      <c r="BKO6" s="451"/>
      <c r="BKP6" s="451"/>
      <c r="BKQ6" s="451"/>
      <c r="BKR6" s="451"/>
      <c r="BKS6" s="451"/>
      <c r="BKT6" s="451"/>
      <c r="BKU6" s="451"/>
      <c r="BKV6" s="451"/>
      <c r="BKW6" s="451"/>
      <c r="BKX6" s="451"/>
      <c r="BKY6" s="451"/>
      <c r="BKZ6" s="451"/>
      <c r="BLA6" s="451"/>
      <c r="BLB6" s="451"/>
      <c r="BLC6" s="451"/>
      <c r="BLD6" s="451"/>
      <c r="BLE6" s="451"/>
      <c r="BLF6" s="451"/>
      <c r="BLG6" s="451"/>
      <c r="BLH6" s="451"/>
      <c r="BLI6" s="451"/>
      <c r="BLJ6" s="451"/>
      <c r="BLK6" s="451"/>
      <c r="BLL6" s="451"/>
      <c r="BLM6" s="451"/>
      <c r="BLN6" s="451"/>
      <c r="BLO6" s="451"/>
      <c r="BLP6" s="451"/>
      <c r="BLQ6" s="451"/>
      <c r="BLR6" s="451"/>
      <c r="BLS6" s="451"/>
      <c r="BLT6" s="451"/>
      <c r="BLU6" s="451"/>
      <c r="BLV6" s="451"/>
      <c r="BLW6" s="451"/>
      <c r="BLX6" s="451"/>
      <c r="BLY6" s="451"/>
      <c r="BLZ6" s="451"/>
      <c r="BMA6" s="451"/>
      <c r="BMB6" s="451"/>
      <c r="BMC6" s="451"/>
      <c r="BMD6" s="451"/>
      <c r="BME6" s="451"/>
      <c r="BMF6" s="451"/>
      <c r="BMG6" s="451"/>
      <c r="BMH6" s="451"/>
      <c r="BMI6" s="451"/>
      <c r="BMJ6" s="451"/>
      <c r="BMK6" s="451"/>
      <c r="BML6" s="451"/>
      <c r="BMM6" s="451"/>
      <c r="BMN6" s="451"/>
      <c r="BMO6" s="451"/>
      <c r="BMP6" s="451"/>
      <c r="BMQ6" s="451"/>
      <c r="BMR6" s="451"/>
      <c r="BMS6" s="451"/>
      <c r="BMT6" s="451"/>
      <c r="BMU6" s="451"/>
      <c r="BMV6" s="451"/>
      <c r="BMW6" s="451"/>
      <c r="BMX6" s="451"/>
      <c r="BMY6" s="451"/>
      <c r="BMZ6" s="451"/>
      <c r="BNA6" s="451"/>
      <c r="BNB6" s="451"/>
      <c r="BNC6" s="451"/>
      <c r="BND6" s="451"/>
      <c r="BNE6" s="451"/>
      <c r="BNF6" s="451"/>
      <c r="BNG6" s="451"/>
      <c r="BNH6" s="451"/>
      <c r="BNI6" s="451"/>
      <c r="BNJ6" s="451"/>
      <c r="BNK6" s="451"/>
      <c r="BNL6" s="451"/>
      <c r="BNM6" s="451"/>
      <c r="BNN6" s="451"/>
      <c r="BNO6" s="451"/>
      <c r="BNP6" s="451"/>
      <c r="BNQ6" s="451"/>
      <c r="BNR6" s="451"/>
      <c r="BNS6" s="451"/>
      <c r="BNT6" s="451"/>
      <c r="BNU6" s="451"/>
      <c r="BNV6" s="451"/>
      <c r="BNW6" s="451"/>
      <c r="BNX6" s="451"/>
      <c r="BNY6" s="451"/>
      <c r="BNZ6" s="451"/>
      <c r="BOA6" s="451"/>
      <c r="BOB6" s="451"/>
      <c r="BOC6" s="451"/>
      <c r="BOD6" s="451"/>
      <c r="BOE6" s="451"/>
      <c r="BOF6" s="451"/>
      <c r="BOG6" s="451"/>
      <c r="BOH6" s="451"/>
      <c r="BOI6" s="451"/>
      <c r="BOJ6" s="451"/>
      <c r="BOK6" s="451"/>
      <c r="BOL6" s="451"/>
      <c r="BOM6" s="451"/>
      <c r="BON6" s="451"/>
      <c r="BOO6" s="451"/>
      <c r="BOP6" s="451"/>
      <c r="BOQ6" s="451"/>
      <c r="BOR6" s="451"/>
      <c r="BOS6" s="451"/>
      <c r="BOT6" s="451"/>
      <c r="BOU6" s="451"/>
      <c r="BOV6" s="451"/>
      <c r="BOW6" s="451"/>
      <c r="BOX6" s="451"/>
      <c r="BOY6" s="451"/>
      <c r="BOZ6" s="451"/>
      <c r="BPA6" s="451"/>
      <c r="BPB6" s="451"/>
      <c r="BPC6" s="451"/>
      <c r="BPD6" s="451"/>
      <c r="BPE6" s="451"/>
      <c r="BPF6" s="451"/>
      <c r="BPG6" s="451"/>
      <c r="BPH6" s="451"/>
      <c r="BPI6" s="451"/>
      <c r="BPJ6" s="451"/>
      <c r="BPK6" s="451"/>
      <c r="BPL6" s="451"/>
      <c r="BPM6" s="451"/>
      <c r="BPN6" s="451"/>
      <c r="BPO6" s="451"/>
      <c r="BPP6" s="451"/>
      <c r="BPQ6" s="451"/>
      <c r="BPR6" s="451"/>
      <c r="BPS6" s="451"/>
      <c r="BPT6" s="451"/>
      <c r="BPU6" s="451"/>
      <c r="BPV6" s="451"/>
      <c r="BPW6" s="451"/>
      <c r="BPX6" s="451"/>
      <c r="BPY6" s="451"/>
      <c r="BPZ6" s="451"/>
      <c r="BQA6" s="451"/>
      <c r="BQB6" s="451"/>
      <c r="BQC6" s="451"/>
      <c r="BQD6" s="451"/>
      <c r="BQE6" s="451"/>
      <c r="BQF6" s="451"/>
      <c r="BQG6" s="451"/>
      <c r="BQH6" s="451"/>
      <c r="BQI6" s="451"/>
      <c r="BQJ6" s="451"/>
      <c r="BQK6" s="451"/>
      <c r="BQL6" s="451"/>
      <c r="BQM6" s="451"/>
      <c r="BQN6" s="451"/>
      <c r="BQO6" s="451"/>
      <c r="BQP6" s="451"/>
      <c r="BQQ6" s="451"/>
      <c r="BQR6" s="451"/>
      <c r="BQS6" s="451"/>
      <c r="BQT6" s="451"/>
      <c r="BQU6" s="451"/>
      <c r="BQV6" s="451"/>
      <c r="BQW6" s="451"/>
      <c r="BQX6" s="451"/>
      <c r="BQY6" s="451"/>
      <c r="BQZ6" s="451"/>
      <c r="BRA6" s="451"/>
      <c r="BRB6" s="451"/>
      <c r="BRC6" s="451"/>
      <c r="BRD6" s="451"/>
      <c r="BRE6" s="451"/>
      <c r="BRF6" s="451"/>
      <c r="BRG6" s="451"/>
      <c r="BRH6" s="451"/>
      <c r="BRI6" s="451"/>
      <c r="BRJ6" s="451"/>
      <c r="BRK6" s="451"/>
      <c r="BRL6" s="451"/>
      <c r="BRM6" s="451"/>
      <c r="BRN6" s="451"/>
      <c r="BRO6" s="451"/>
      <c r="BRP6" s="451"/>
      <c r="BRQ6" s="451"/>
      <c r="BRR6" s="451"/>
      <c r="BRS6" s="451"/>
      <c r="BRT6" s="451"/>
      <c r="BRU6" s="451"/>
      <c r="BRV6" s="451"/>
      <c r="BRW6" s="451"/>
      <c r="BRX6" s="451"/>
      <c r="BRY6" s="451"/>
      <c r="BRZ6" s="451"/>
      <c r="BSA6" s="451"/>
      <c r="BSB6" s="451"/>
      <c r="BSC6" s="451"/>
      <c r="BSD6" s="451"/>
      <c r="BSE6" s="451"/>
      <c r="BSF6" s="451"/>
      <c r="BSG6" s="451"/>
      <c r="BSH6" s="451"/>
      <c r="BSI6" s="451"/>
      <c r="BSJ6" s="451"/>
      <c r="BSK6" s="451"/>
      <c r="BSL6" s="451"/>
      <c r="BSM6" s="451"/>
      <c r="BSN6" s="451"/>
      <c r="BSO6" s="451"/>
      <c r="BSP6" s="451"/>
      <c r="BSQ6" s="451"/>
      <c r="BSR6" s="451"/>
      <c r="BSS6" s="451"/>
      <c r="BST6" s="451"/>
      <c r="BSU6" s="451"/>
      <c r="BSV6" s="451"/>
      <c r="BSW6" s="451"/>
      <c r="BSX6" s="451"/>
      <c r="BSY6" s="451"/>
      <c r="BSZ6" s="451"/>
      <c r="BTA6" s="451"/>
      <c r="BTB6" s="451"/>
      <c r="BTC6" s="451"/>
      <c r="BTD6" s="451"/>
      <c r="BTE6" s="451"/>
      <c r="BTF6" s="451"/>
      <c r="BTG6" s="451"/>
      <c r="BTH6" s="451"/>
      <c r="BTI6" s="451"/>
      <c r="BTJ6" s="451"/>
      <c r="BTK6" s="451"/>
      <c r="BTL6" s="451"/>
      <c r="BTM6" s="451"/>
      <c r="BTN6" s="451"/>
      <c r="BTO6" s="451"/>
      <c r="BTP6" s="451"/>
      <c r="BTQ6" s="451"/>
      <c r="BTR6" s="451"/>
      <c r="BTS6" s="451"/>
      <c r="BTT6" s="451"/>
      <c r="BTU6" s="451"/>
      <c r="BTV6" s="451"/>
      <c r="BTW6" s="451"/>
      <c r="BTX6" s="451"/>
      <c r="BTY6" s="451"/>
      <c r="BTZ6" s="451"/>
      <c r="BUA6" s="451"/>
      <c r="BUB6" s="451"/>
      <c r="BUC6" s="451"/>
      <c r="BUD6" s="451"/>
      <c r="BUE6" s="451"/>
      <c r="BUF6" s="451"/>
      <c r="BUG6" s="451"/>
      <c r="BUH6" s="451"/>
      <c r="BUI6" s="451"/>
      <c r="BUJ6" s="451"/>
      <c r="BUK6" s="451"/>
      <c r="BUL6" s="451"/>
      <c r="BUM6" s="451"/>
      <c r="BUN6" s="451"/>
      <c r="BUO6" s="451"/>
      <c r="BUP6" s="451"/>
      <c r="BUQ6" s="451"/>
      <c r="BUR6" s="451"/>
      <c r="BUS6" s="451"/>
      <c r="BUT6" s="451"/>
      <c r="BUU6" s="451"/>
      <c r="BUV6" s="451"/>
      <c r="BUW6" s="451"/>
      <c r="BUX6" s="451"/>
      <c r="BUY6" s="451"/>
      <c r="BUZ6" s="451"/>
      <c r="BVA6" s="451"/>
      <c r="BVB6" s="451"/>
      <c r="BVC6" s="451"/>
      <c r="BVD6" s="451"/>
      <c r="BVE6" s="451"/>
      <c r="BVF6" s="451"/>
      <c r="BVG6" s="451"/>
      <c r="BVH6" s="451"/>
      <c r="BVI6" s="451"/>
      <c r="BVJ6" s="451"/>
      <c r="BVK6" s="451"/>
      <c r="BVL6" s="451"/>
      <c r="BVM6" s="451"/>
      <c r="BVN6" s="451"/>
      <c r="BVO6" s="451"/>
      <c r="BVP6" s="451"/>
      <c r="BVQ6" s="451"/>
      <c r="BVR6" s="451"/>
      <c r="BVS6" s="451"/>
      <c r="BVT6" s="451"/>
      <c r="BVU6" s="451"/>
      <c r="BVV6" s="451"/>
      <c r="BVW6" s="451"/>
      <c r="BVX6" s="451"/>
      <c r="BVY6" s="451"/>
      <c r="BVZ6" s="451"/>
      <c r="BWA6" s="451"/>
      <c r="BWB6" s="451"/>
      <c r="BWC6" s="451"/>
      <c r="BWD6" s="451"/>
      <c r="BWE6" s="451"/>
      <c r="BWF6" s="451"/>
      <c r="BWG6" s="451"/>
      <c r="BWH6" s="451"/>
      <c r="BWI6" s="451"/>
      <c r="BWJ6" s="451"/>
      <c r="BWK6" s="451"/>
      <c r="BWL6" s="451"/>
      <c r="BWM6" s="451"/>
      <c r="BWN6" s="451"/>
      <c r="BWO6" s="451"/>
      <c r="BWP6" s="451"/>
      <c r="BWQ6" s="451"/>
      <c r="BWR6" s="451"/>
      <c r="BWS6" s="451"/>
      <c r="BWT6" s="451"/>
      <c r="BWU6" s="451"/>
      <c r="BWV6" s="451"/>
      <c r="BWW6" s="451"/>
      <c r="BWX6" s="451"/>
      <c r="BWY6" s="451"/>
      <c r="BWZ6" s="451"/>
      <c r="BXA6" s="451"/>
      <c r="BXB6" s="451"/>
      <c r="BXC6" s="451"/>
      <c r="BXD6" s="451"/>
      <c r="BXE6" s="451"/>
      <c r="BXF6" s="451"/>
      <c r="BXG6" s="451"/>
      <c r="BXH6" s="451"/>
      <c r="BXI6" s="451"/>
      <c r="BXJ6" s="451"/>
      <c r="BXK6" s="451"/>
      <c r="BXL6" s="451"/>
      <c r="BXM6" s="451"/>
      <c r="BXN6" s="451"/>
      <c r="BXO6" s="451"/>
      <c r="BXP6" s="451"/>
      <c r="BXQ6" s="451"/>
      <c r="BXR6" s="451"/>
      <c r="BXS6" s="451"/>
      <c r="BXT6" s="451"/>
      <c r="BXU6" s="451"/>
      <c r="BXV6" s="451"/>
      <c r="BXW6" s="451"/>
      <c r="BXX6" s="451"/>
      <c r="BXY6" s="451"/>
      <c r="BXZ6" s="451"/>
      <c r="BYA6" s="451"/>
      <c r="BYB6" s="451"/>
      <c r="BYC6" s="451"/>
      <c r="BYD6" s="451"/>
      <c r="BYE6" s="451"/>
      <c r="BYF6" s="451"/>
      <c r="BYG6" s="451"/>
      <c r="BYH6" s="451"/>
      <c r="BYI6" s="451"/>
      <c r="BYJ6" s="451"/>
      <c r="BYK6" s="451"/>
      <c r="BYL6" s="451"/>
      <c r="BYM6" s="451"/>
      <c r="BYN6" s="451"/>
      <c r="BYO6" s="451"/>
      <c r="BYP6" s="451"/>
      <c r="BYQ6" s="451"/>
      <c r="BYR6" s="451"/>
      <c r="BYS6" s="451"/>
      <c r="BYT6" s="451"/>
      <c r="BYU6" s="451"/>
      <c r="BYV6" s="451"/>
      <c r="BYW6" s="451"/>
      <c r="BYX6" s="451"/>
      <c r="BYY6" s="451"/>
      <c r="BYZ6" s="451"/>
      <c r="BZA6" s="451"/>
      <c r="BZB6" s="451"/>
      <c r="BZC6" s="451"/>
      <c r="BZD6" s="451"/>
      <c r="BZE6" s="451"/>
      <c r="BZF6" s="451"/>
      <c r="BZG6" s="451"/>
      <c r="BZH6" s="451"/>
      <c r="BZI6" s="451"/>
      <c r="BZJ6" s="451"/>
      <c r="BZK6" s="451"/>
      <c r="BZL6" s="451"/>
      <c r="BZM6" s="451"/>
      <c r="BZN6" s="451"/>
      <c r="BZO6" s="451"/>
      <c r="BZP6" s="451"/>
      <c r="BZQ6" s="451"/>
      <c r="BZR6" s="451"/>
      <c r="BZS6" s="451"/>
      <c r="BZT6" s="451"/>
      <c r="BZU6" s="451"/>
      <c r="BZV6" s="451"/>
      <c r="BZW6" s="451"/>
      <c r="BZX6" s="451"/>
      <c r="BZY6" s="451"/>
      <c r="BZZ6" s="451"/>
      <c r="CAA6" s="451"/>
      <c r="CAB6" s="451"/>
      <c r="CAC6" s="451"/>
      <c r="CAD6" s="451"/>
      <c r="CAE6" s="451"/>
      <c r="CAF6" s="451"/>
      <c r="CAG6" s="451"/>
      <c r="CAH6" s="451"/>
      <c r="CAI6" s="451"/>
      <c r="CAJ6" s="451"/>
      <c r="CAK6" s="451"/>
      <c r="CAL6" s="451"/>
      <c r="CAM6" s="451"/>
      <c r="CAN6" s="451"/>
      <c r="CAO6" s="451"/>
      <c r="CAP6" s="451"/>
      <c r="CAQ6" s="451"/>
      <c r="CAR6" s="451"/>
      <c r="CAS6" s="451"/>
      <c r="CAT6" s="451"/>
      <c r="CAU6" s="451"/>
      <c r="CAV6" s="451"/>
      <c r="CAW6" s="451"/>
      <c r="CAX6" s="451"/>
      <c r="CAY6" s="451"/>
      <c r="CAZ6" s="451"/>
      <c r="CBA6" s="451"/>
      <c r="CBB6" s="451"/>
      <c r="CBC6" s="451"/>
      <c r="CBD6" s="451"/>
      <c r="CBE6" s="451"/>
      <c r="CBF6" s="451"/>
      <c r="CBG6" s="451"/>
      <c r="CBH6" s="451"/>
      <c r="CBI6" s="451"/>
      <c r="CBJ6" s="451"/>
      <c r="CBK6" s="451"/>
      <c r="CBL6" s="451"/>
      <c r="CBM6" s="451"/>
      <c r="CBN6" s="451"/>
      <c r="CBO6" s="451"/>
      <c r="CBP6" s="451"/>
      <c r="CBQ6" s="451"/>
      <c r="CBR6" s="451"/>
      <c r="CBS6" s="451"/>
      <c r="CBT6" s="451"/>
      <c r="CBU6" s="451"/>
      <c r="CBV6" s="451"/>
      <c r="CBW6" s="451"/>
      <c r="CBX6" s="451"/>
      <c r="CBY6" s="451"/>
      <c r="CBZ6" s="451"/>
      <c r="CCA6" s="451"/>
      <c r="CCB6" s="451"/>
      <c r="CCC6" s="451"/>
      <c r="CCD6" s="451"/>
      <c r="CCE6" s="451"/>
      <c r="CCF6" s="451"/>
      <c r="CCG6" s="451"/>
      <c r="CCH6" s="451"/>
      <c r="CCI6" s="451"/>
      <c r="CCJ6" s="451"/>
      <c r="CCK6" s="451"/>
      <c r="CCL6" s="451"/>
      <c r="CCM6" s="451"/>
      <c r="CCN6" s="451"/>
      <c r="CCO6" s="451"/>
      <c r="CCP6" s="451"/>
      <c r="CCQ6" s="451"/>
      <c r="CCR6" s="451"/>
      <c r="CCS6" s="451"/>
      <c r="CCT6" s="451"/>
      <c r="CCU6" s="451"/>
      <c r="CCV6" s="451"/>
      <c r="CCW6" s="451"/>
      <c r="CCX6" s="451"/>
      <c r="CCY6" s="451"/>
      <c r="CCZ6" s="451"/>
      <c r="CDA6" s="451"/>
      <c r="CDB6" s="451"/>
      <c r="CDC6" s="451"/>
      <c r="CDD6" s="451"/>
      <c r="CDE6" s="451"/>
      <c r="CDF6" s="451"/>
      <c r="CDG6" s="451"/>
      <c r="CDH6" s="451"/>
      <c r="CDI6" s="451"/>
      <c r="CDJ6" s="451"/>
      <c r="CDK6" s="451"/>
      <c r="CDL6" s="451"/>
      <c r="CDM6" s="451"/>
      <c r="CDN6" s="451"/>
      <c r="CDO6" s="451"/>
      <c r="CDP6" s="451"/>
      <c r="CDQ6" s="451"/>
      <c r="CDR6" s="451"/>
      <c r="CDS6" s="451"/>
      <c r="CDT6" s="451"/>
      <c r="CDU6" s="451"/>
      <c r="CDV6" s="451"/>
      <c r="CDW6" s="451"/>
      <c r="CDX6" s="451"/>
      <c r="CDY6" s="451"/>
      <c r="CDZ6" s="451"/>
      <c r="CEA6" s="451"/>
      <c r="CEB6" s="451"/>
      <c r="CEC6" s="451"/>
      <c r="CED6" s="451"/>
      <c r="CEE6" s="451"/>
      <c r="CEF6" s="451"/>
      <c r="CEG6" s="451"/>
      <c r="CEH6" s="451"/>
      <c r="CEI6" s="451"/>
      <c r="CEJ6" s="451"/>
      <c r="CEK6" s="451"/>
      <c r="CEL6" s="451"/>
      <c r="CEM6" s="451"/>
      <c r="CEN6" s="451"/>
      <c r="CEO6" s="451"/>
      <c r="CEP6" s="451"/>
      <c r="CEQ6" s="451"/>
      <c r="CER6" s="451"/>
      <c r="CES6" s="451"/>
      <c r="CET6" s="451"/>
      <c r="CEU6" s="451"/>
      <c r="CEV6" s="451"/>
      <c r="CEW6" s="451"/>
      <c r="CEX6" s="451"/>
      <c r="CEY6" s="451"/>
      <c r="CEZ6" s="451"/>
      <c r="CFA6" s="451"/>
      <c r="CFB6" s="451"/>
      <c r="CFC6" s="451"/>
      <c r="CFD6" s="451"/>
      <c r="CFE6" s="451"/>
      <c r="CFF6" s="451"/>
      <c r="CFG6" s="451"/>
      <c r="CFH6" s="451"/>
      <c r="CFI6" s="451"/>
      <c r="CFJ6" s="451"/>
      <c r="CFK6" s="451"/>
      <c r="CFL6" s="451"/>
      <c r="CFM6" s="451"/>
      <c r="CFN6" s="451"/>
      <c r="CFO6" s="451"/>
      <c r="CFP6" s="451"/>
      <c r="CFQ6" s="451"/>
      <c r="CFR6" s="451"/>
      <c r="CFS6" s="451"/>
      <c r="CFT6" s="451"/>
      <c r="CFU6" s="451"/>
      <c r="CFV6" s="451"/>
      <c r="CFW6" s="451"/>
      <c r="CFX6" s="451"/>
      <c r="CFY6" s="451"/>
      <c r="CFZ6" s="451"/>
      <c r="CGA6" s="451"/>
      <c r="CGB6" s="451"/>
      <c r="CGC6" s="451"/>
      <c r="CGD6" s="451"/>
      <c r="CGE6" s="451"/>
      <c r="CGF6" s="451"/>
      <c r="CGG6" s="451"/>
      <c r="CGH6" s="451"/>
      <c r="CGI6" s="451"/>
      <c r="CGJ6" s="451"/>
      <c r="CGK6" s="451"/>
      <c r="CGL6" s="451"/>
      <c r="CGM6" s="451"/>
      <c r="CGN6" s="451"/>
      <c r="CGO6" s="451"/>
      <c r="CGP6" s="451"/>
      <c r="CGQ6" s="451"/>
      <c r="CGR6" s="451"/>
      <c r="CGS6" s="451"/>
      <c r="CGT6" s="451"/>
      <c r="CGU6" s="451"/>
      <c r="CGV6" s="451"/>
      <c r="CGW6" s="451"/>
      <c r="CGX6" s="451"/>
      <c r="CGY6" s="451"/>
      <c r="CGZ6" s="451"/>
      <c r="CHA6" s="451"/>
      <c r="CHB6" s="451"/>
      <c r="CHC6" s="451"/>
      <c r="CHD6" s="451"/>
      <c r="CHE6" s="451"/>
      <c r="CHF6" s="451"/>
      <c r="CHG6" s="451"/>
      <c r="CHH6" s="451"/>
      <c r="CHI6" s="451"/>
      <c r="CHJ6" s="451"/>
      <c r="CHK6" s="451"/>
      <c r="CHL6" s="451"/>
      <c r="CHM6" s="451"/>
      <c r="CHN6" s="451"/>
      <c r="CHO6" s="451"/>
      <c r="CHP6" s="451"/>
      <c r="CHQ6" s="451"/>
      <c r="CHR6" s="451"/>
      <c r="CHS6" s="451"/>
      <c r="CHT6" s="451"/>
      <c r="CHU6" s="451"/>
      <c r="CHV6" s="451"/>
      <c r="CHW6" s="451"/>
      <c r="CHX6" s="451"/>
      <c r="CHY6" s="451"/>
      <c r="CHZ6" s="451"/>
      <c r="CIA6" s="451"/>
      <c r="CIB6" s="451"/>
      <c r="CIC6" s="451"/>
      <c r="CID6" s="451"/>
      <c r="CIE6" s="451"/>
      <c r="CIF6" s="451"/>
      <c r="CIG6" s="451"/>
      <c r="CIH6" s="451"/>
      <c r="CII6" s="451"/>
      <c r="CIJ6" s="451"/>
      <c r="CIK6" s="451"/>
      <c r="CIL6" s="451"/>
      <c r="CIM6" s="451"/>
      <c r="CIN6" s="451"/>
      <c r="CIO6" s="451"/>
      <c r="CIP6" s="451"/>
      <c r="CIQ6" s="451"/>
      <c r="CIR6" s="451"/>
      <c r="CIS6" s="451"/>
      <c r="CIT6" s="451"/>
      <c r="CIU6" s="451"/>
      <c r="CIV6" s="451"/>
      <c r="CIW6" s="451"/>
      <c r="CIX6" s="451"/>
      <c r="CIY6" s="451"/>
      <c r="CIZ6" s="451"/>
      <c r="CJA6" s="451"/>
      <c r="CJB6" s="451"/>
      <c r="CJC6" s="451"/>
      <c r="CJD6" s="451"/>
      <c r="CJE6" s="451"/>
      <c r="CJF6" s="451"/>
      <c r="CJG6" s="451"/>
      <c r="CJH6" s="451"/>
      <c r="CJI6" s="451"/>
      <c r="CJJ6" s="451"/>
      <c r="CJK6" s="451"/>
      <c r="CJL6" s="451"/>
      <c r="CJM6" s="451"/>
      <c r="CJN6" s="451"/>
      <c r="CJO6" s="451"/>
      <c r="CJP6" s="451"/>
      <c r="CJQ6" s="451"/>
      <c r="CJR6" s="451"/>
      <c r="CJS6" s="451"/>
      <c r="CJT6" s="451"/>
      <c r="CJU6" s="451"/>
      <c r="CJV6" s="451"/>
      <c r="CJW6" s="451"/>
      <c r="CJX6" s="451"/>
      <c r="CJY6" s="451"/>
      <c r="CJZ6" s="451"/>
      <c r="CKA6" s="451"/>
      <c r="CKB6" s="451"/>
      <c r="CKC6" s="451"/>
      <c r="CKD6" s="451"/>
      <c r="CKE6" s="451"/>
      <c r="CKF6" s="451"/>
      <c r="CKG6" s="451"/>
      <c r="CKH6" s="451"/>
      <c r="CKI6" s="451"/>
      <c r="CKJ6" s="451"/>
      <c r="CKK6" s="451"/>
      <c r="CKL6" s="451"/>
      <c r="CKM6" s="451"/>
      <c r="CKN6" s="451"/>
      <c r="CKO6" s="451"/>
      <c r="CKP6" s="451"/>
      <c r="CKQ6" s="451"/>
      <c r="CKR6" s="451"/>
      <c r="CKS6" s="451"/>
      <c r="CKT6" s="451"/>
      <c r="CKU6" s="451"/>
      <c r="CKV6" s="451"/>
      <c r="CKW6" s="451"/>
      <c r="CKX6" s="451"/>
      <c r="CKY6" s="451"/>
      <c r="CKZ6" s="451"/>
      <c r="CLA6" s="451"/>
      <c r="CLB6" s="451"/>
      <c r="CLC6" s="451"/>
      <c r="CLD6" s="451"/>
      <c r="CLE6" s="451"/>
      <c r="CLF6" s="451"/>
      <c r="CLG6" s="451"/>
      <c r="CLH6" s="451"/>
      <c r="CLI6" s="451"/>
      <c r="CLJ6" s="451"/>
      <c r="CLK6" s="451"/>
      <c r="CLL6" s="451"/>
      <c r="CLM6" s="451"/>
      <c r="CLN6" s="451"/>
      <c r="CLO6" s="451"/>
      <c r="CLP6" s="451"/>
      <c r="CLQ6" s="451"/>
      <c r="CLR6" s="451"/>
      <c r="CLS6" s="451"/>
      <c r="CLT6" s="451"/>
      <c r="CLU6" s="451"/>
      <c r="CLV6" s="451"/>
      <c r="CLW6" s="451"/>
      <c r="CLX6" s="451"/>
      <c r="CLY6" s="451"/>
      <c r="CLZ6" s="451"/>
      <c r="CMA6" s="451"/>
      <c r="CMB6" s="451"/>
      <c r="CMC6" s="451"/>
      <c r="CMD6" s="451"/>
      <c r="CME6" s="451"/>
      <c r="CMF6" s="451"/>
      <c r="CMG6" s="451"/>
      <c r="CMH6" s="451"/>
      <c r="CMI6" s="451"/>
      <c r="CMJ6" s="451"/>
      <c r="CMK6" s="451"/>
      <c r="CML6" s="451"/>
      <c r="CMM6" s="451"/>
      <c r="CMN6" s="451"/>
      <c r="CMO6" s="451"/>
      <c r="CMP6" s="451"/>
      <c r="CMQ6" s="451"/>
      <c r="CMR6" s="451"/>
      <c r="CMS6" s="451"/>
      <c r="CMT6" s="451"/>
      <c r="CMU6" s="451"/>
      <c r="CMV6" s="451"/>
      <c r="CMW6" s="451"/>
      <c r="CMX6" s="451"/>
      <c r="CMY6" s="451"/>
      <c r="CMZ6" s="451"/>
      <c r="CNA6" s="451"/>
      <c r="CNB6" s="451"/>
      <c r="CNC6" s="451"/>
      <c r="CND6" s="451"/>
      <c r="CNE6" s="451"/>
      <c r="CNF6" s="451"/>
      <c r="CNG6" s="451"/>
      <c r="CNH6" s="451"/>
      <c r="CNI6" s="451"/>
      <c r="CNJ6" s="451"/>
      <c r="CNK6" s="451"/>
      <c r="CNL6" s="451"/>
      <c r="CNM6" s="451"/>
      <c r="CNN6" s="451"/>
      <c r="CNO6" s="451"/>
      <c r="CNP6" s="451"/>
      <c r="CNQ6" s="451"/>
      <c r="CNR6" s="451"/>
      <c r="CNS6" s="451"/>
      <c r="CNT6" s="451"/>
      <c r="CNU6" s="451"/>
      <c r="CNV6" s="451"/>
      <c r="CNW6" s="451"/>
      <c r="CNX6" s="451"/>
      <c r="CNY6" s="451"/>
      <c r="CNZ6" s="451"/>
      <c r="COA6" s="451"/>
      <c r="COB6" s="451"/>
      <c r="COC6" s="451"/>
      <c r="COD6" s="451"/>
      <c r="COE6" s="451"/>
      <c r="COF6" s="451"/>
      <c r="COG6" s="451"/>
      <c r="COH6" s="451"/>
      <c r="COI6" s="451"/>
      <c r="COJ6" s="451"/>
      <c r="COK6" s="451"/>
      <c r="COL6" s="451"/>
      <c r="COM6" s="451"/>
      <c r="CON6" s="451"/>
      <c r="COO6" s="451"/>
      <c r="COP6" s="451"/>
      <c r="COQ6" s="451"/>
      <c r="COR6" s="451"/>
      <c r="COS6" s="451"/>
      <c r="COT6" s="451"/>
      <c r="COU6" s="451"/>
      <c r="COV6" s="451"/>
      <c r="COW6" s="451"/>
      <c r="COX6" s="451"/>
      <c r="COY6" s="451"/>
      <c r="COZ6" s="451"/>
      <c r="CPA6" s="451"/>
      <c r="CPB6" s="451"/>
      <c r="CPC6" s="451"/>
      <c r="CPD6" s="451"/>
      <c r="CPE6" s="451"/>
      <c r="CPF6" s="451"/>
      <c r="CPG6" s="451"/>
      <c r="CPH6" s="451"/>
      <c r="CPI6" s="451"/>
      <c r="CPJ6" s="451"/>
      <c r="CPK6" s="451"/>
      <c r="CPL6" s="451"/>
      <c r="CPM6" s="451"/>
      <c r="CPN6" s="451"/>
      <c r="CPO6" s="451"/>
      <c r="CPP6" s="451"/>
      <c r="CPQ6" s="451"/>
      <c r="CPR6" s="451"/>
      <c r="CPS6" s="451"/>
      <c r="CPT6" s="451"/>
      <c r="CPU6" s="451"/>
      <c r="CPV6" s="451"/>
      <c r="CPW6" s="451"/>
      <c r="CPX6" s="451"/>
      <c r="CPY6" s="451"/>
      <c r="CPZ6" s="451"/>
      <c r="CQA6" s="451"/>
      <c r="CQB6" s="451"/>
      <c r="CQC6" s="451"/>
      <c r="CQD6" s="451"/>
      <c r="CQE6" s="451"/>
      <c r="CQF6" s="451"/>
      <c r="CQG6" s="451"/>
      <c r="CQH6" s="451"/>
      <c r="CQI6" s="451"/>
      <c r="CQJ6" s="451"/>
      <c r="CQK6" s="451"/>
      <c r="CQL6" s="451"/>
      <c r="CQM6" s="451"/>
      <c r="CQN6" s="451"/>
      <c r="CQO6" s="451"/>
      <c r="CQP6" s="451"/>
      <c r="CQQ6" s="451"/>
      <c r="CQR6" s="451"/>
      <c r="CQS6" s="451"/>
      <c r="CQT6" s="451"/>
      <c r="CQU6" s="451"/>
      <c r="CQV6" s="451"/>
      <c r="CQW6" s="451"/>
      <c r="CQX6" s="451"/>
      <c r="CQY6" s="451"/>
      <c r="CQZ6" s="451"/>
      <c r="CRA6" s="451"/>
      <c r="CRB6" s="451"/>
      <c r="CRC6" s="451"/>
      <c r="CRD6" s="451"/>
      <c r="CRE6" s="451"/>
      <c r="CRF6" s="451"/>
      <c r="CRG6" s="451"/>
      <c r="CRH6" s="451"/>
      <c r="CRI6" s="451"/>
      <c r="CRJ6" s="451"/>
      <c r="CRK6" s="451"/>
      <c r="CRL6" s="451"/>
      <c r="CRM6" s="451"/>
      <c r="CRN6" s="451"/>
      <c r="CRO6" s="451"/>
      <c r="CRP6" s="451"/>
      <c r="CRQ6" s="451"/>
      <c r="CRR6" s="451"/>
      <c r="CRS6" s="451"/>
      <c r="CRT6" s="451"/>
      <c r="CRU6" s="451"/>
      <c r="CRV6" s="451"/>
      <c r="CRW6" s="451"/>
      <c r="CRX6" s="451"/>
      <c r="CRY6" s="451"/>
      <c r="CRZ6" s="451"/>
      <c r="CSA6" s="451"/>
      <c r="CSB6" s="451"/>
      <c r="CSC6" s="451"/>
      <c r="CSD6" s="451"/>
      <c r="CSE6" s="451"/>
      <c r="CSF6" s="451"/>
      <c r="CSG6" s="451"/>
      <c r="CSH6" s="451"/>
      <c r="CSI6" s="451"/>
      <c r="CSJ6" s="451"/>
      <c r="CSK6" s="451"/>
      <c r="CSL6" s="451"/>
      <c r="CSM6" s="451"/>
      <c r="CSN6" s="451"/>
      <c r="CSO6" s="451"/>
      <c r="CSP6" s="451"/>
      <c r="CSQ6" s="451"/>
      <c r="CSR6" s="451"/>
      <c r="CSS6" s="451"/>
      <c r="CST6" s="451"/>
      <c r="CSU6" s="451"/>
      <c r="CSV6" s="451"/>
      <c r="CSW6" s="451"/>
      <c r="CSX6" s="451"/>
      <c r="CSY6" s="451"/>
      <c r="CSZ6" s="451"/>
      <c r="CTA6" s="451"/>
      <c r="CTB6" s="451"/>
      <c r="CTC6" s="451"/>
      <c r="CTD6" s="451"/>
      <c r="CTE6" s="451"/>
      <c r="CTF6" s="451"/>
      <c r="CTG6" s="451"/>
      <c r="CTH6" s="451"/>
      <c r="CTI6" s="451"/>
      <c r="CTJ6" s="451"/>
      <c r="CTK6" s="451"/>
      <c r="CTL6" s="451"/>
      <c r="CTM6" s="451"/>
      <c r="CTN6" s="451"/>
      <c r="CTO6" s="451"/>
      <c r="CTP6" s="451"/>
      <c r="CTQ6" s="451"/>
      <c r="CTR6" s="451"/>
      <c r="CTS6" s="451"/>
      <c r="CTT6" s="451"/>
      <c r="CTU6" s="451"/>
      <c r="CTV6" s="451"/>
      <c r="CTW6" s="451"/>
      <c r="CTX6" s="451"/>
      <c r="CTY6" s="451"/>
      <c r="CTZ6" s="451"/>
      <c r="CUA6" s="451"/>
      <c r="CUB6" s="451"/>
      <c r="CUC6" s="451"/>
      <c r="CUD6" s="451"/>
      <c r="CUE6" s="451"/>
      <c r="CUF6" s="451"/>
      <c r="CUG6" s="451"/>
      <c r="CUH6" s="451"/>
      <c r="CUI6" s="451"/>
      <c r="CUJ6" s="451"/>
      <c r="CUK6" s="451"/>
      <c r="CUL6" s="451"/>
      <c r="CUM6" s="451"/>
      <c r="CUN6" s="451"/>
      <c r="CUO6" s="451"/>
      <c r="CUP6" s="451"/>
      <c r="CUQ6" s="451"/>
      <c r="CUR6" s="451"/>
      <c r="CUS6" s="451"/>
      <c r="CUT6" s="451"/>
      <c r="CUU6" s="451"/>
      <c r="CUV6" s="451"/>
      <c r="CUW6" s="451"/>
      <c r="CUX6" s="451"/>
      <c r="CUY6" s="451"/>
      <c r="CUZ6" s="451"/>
      <c r="CVA6" s="451"/>
      <c r="CVB6" s="451"/>
      <c r="CVC6" s="451"/>
      <c r="CVD6" s="451"/>
      <c r="CVE6" s="451"/>
      <c r="CVF6" s="451"/>
      <c r="CVG6" s="451"/>
      <c r="CVH6" s="451"/>
      <c r="CVI6" s="451"/>
      <c r="CVJ6" s="451"/>
      <c r="CVK6" s="451"/>
      <c r="CVL6" s="451"/>
      <c r="CVM6" s="451"/>
      <c r="CVN6" s="451"/>
      <c r="CVO6" s="451"/>
      <c r="CVP6" s="451"/>
      <c r="CVQ6" s="451"/>
      <c r="CVR6" s="451"/>
      <c r="CVS6" s="451"/>
      <c r="CVT6" s="451"/>
      <c r="CVU6" s="451"/>
      <c r="CVV6" s="451"/>
      <c r="CVW6" s="451"/>
      <c r="CVX6" s="451"/>
      <c r="CVY6" s="451"/>
      <c r="CVZ6" s="451"/>
      <c r="CWA6" s="451"/>
      <c r="CWB6" s="451"/>
      <c r="CWC6" s="451"/>
      <c r="CWD6" s="451"/>
      <c r="CWE6" s="451"/>
      <c r="CWF6" s="451"/>
      <c r="CWG6" s="451"/>
      <c r="CWH6" s="451"/>
      <c r="CWI6" s="451"/>
      <c r="CWJ6" s="451"/>
      <c r="CWK6" s="451"/>
      <c r="CWL6" s="451"/>
      <c r="CWM6" s="451"/>
      <c r="CWN6" s="451"/>
      <c r="CWO6" s="451"/>
      <c r="CWP6" s="451"/>
      <c r="CWQ6" s="451"/>
      <c r="CWR6" s="451"/>
      <c r="CWS6" s="451"/>
      <c r="CWT6" s="451"/>
      <c r="CWU6" s="451"/>
      <c r="CWV6" s="451"/>
      <c r="CWW6" s="451"/>
      <c r="CWX6" s="451"/>
      <c r="CWY6" s="451"/>
      <c r="CWZ6" s="451"/>
      <c r="CXA6" s="451"/>
      <c r="CXB6" s="451"/>
      <c r="CXC6" s="451"/>
      <c r="CXD6" s="451"/>
      <c r="CXE6" s="451"/>
      <c r="CXF6" s="451"/>
      <c r="CXG6" s="451"/>
      <c r="CXH6" s="451"/>
      <c r="CXI6" s="451"/>
      <c r="CXJ6" s="451"/>
      <c r="CXK6" s="451"/>
      <c r="CXL6" s="451"/>
      <c r="CXM6" s="451"/>
      <c r="CXN6" s="451"/>
      <c r="CXO6" s="451"/>
      <c r="CXP6" s="451"/>
      <c r="CXQ6" s="451"/>
      <c r="CXR6" s="451"/>
      <c r="CXS6" s="451"/>
      <c r="CXT6" s="451"/>
      <c r="CXU6" s="451"/>
      <c r="CXV6" s="451"/>
      <c r="CXW6" s="451"/>
      <c r="CXX6" s="451"/>
      <c r="CXY6" s="451"/>
      <c r="CXZ6" s="451"/>
      <c r="CYA6" s="451"/>
      <c r="CYB6" s="451"/>
      <c r="CYC6" s="451"/>
      <c r="CYD6" s="451"/>
      <c r="CYE6" s="451"/>
      <c r="CYF6" s="451"/>
      <c r="CYG6" s="451"/>
      <c r="CYH6" s="451"/>
      <c r="CYI6" s="451"/>
      <c r="CYJ6" s="451"/>
      <c r="CYK6" s="451"/>
      <c r="CYL6" s="451"/>
      <c r="CYM6" s="451"/>
      <c r="CYN6" s="451"/>
      <c r="CYO6" s="451"/>
      <c r="CYP6" s="451"/>
      <c r="CYQ6" s="451"/>
      <c r="CYR6" s="451"/>
      <c r="CYS6" s="451"/>
      <c r="CYT6" s="451"/>
      <c r="CYU6" s="451"/>
      <c r="CYV6" s="451"/>
      <c r="CYW6" s="451"/>
      <c r="CYX6" s="451"/>
      <c r="CYY6" s="451"/>
      <c r="CYZ6" s="451"/>
      <c r="CZA6" s="451"/>
      <c r="CZB6" s="451"/>
      <c r="CZC6" s="451"/>
      <c r="CZD6" s="451"/>
      <c r="CZE6" s="451"/>
      <c r="CZF6" s="451"/>
      <c r="CZG6" s="451"/>
      <c r="CZH6" s="451"/>
      <c r="CZI6" s="451"/>
      <c r="CZJ6" s="451"/>
      <c r="CZK6" s="451"/>
      <c r="CZL6" s="451"/>
      <c r="CZM6" s="451"/>
      <c r="CZN6" s="451"/>
      <c r="CZO6" s="451"/>
      <c r="CZP6" s="451"/>
      <c r="CZQ6" s="451"/>
      <c r="CZR6" s="451"/>
      <c r="CZS6" s="451"/>
      <c r="CZT6" s="451"/>
      <c r="CZU6" s="451"/>
      <c r="CZV6" s="451"/>
      <c r="CZW6" s="451"/>
      <c r="CZX6" s="451"/>
      <c r="CZY6" s="451"/>
      <c r="CZZ6" s="451"/>
      <c r="DAA6" s="451"/>
      <c r="DAB6" s="451"/>
      <c r="DAC6" s="451"/>
      <c r="DAD6" s="451"/>
      <c r="DAE6" s="451"/>
      <c r="DAF6" s="451"/>
      <c r="DAG6" s="451"/>
      <c r="DAH6" s="451"/>
      <c r="DAI6" s="451"/>
      <c r="DAJ6" s="451"/>
      <c r="DAK6" s="451"/>
      <c r="DAL6" s="451"/>
      <c r="DAM6" s="451"/>
      <c r="DAN6" s="451"/>
      <c r="DAO6" s="451"/>
      <c r="DAP6" s="451"/>
      <c r="DAQ6" s="451"/>
      <c r="DAR6" s="451"/>
      <c r="DAS6" s="451"/>
      <c r="DAT6" s="451"/>
      <c r="DAU6" s="451"/>
      <c r="DAV6" s="451"/>
      <c r="DAW6" s="451"/>
      <c r="DAX6" s="451"/>
      <c r="DAY6" s="451"/>
      <c r="DAZ6" s="451"/>
      <c r="DBA6" s="451"/>
      <c r="DBB6" s="451"/>
      <c r="DBC6" s="451"/>
      <c r="DBD6" s="451"/>
      <c r="DBE6" s="451"/>
      <c r="DBF6" s="451"/>
      <c r="DBG6" s="451"/>
      <c r="DBH6" s="451"/>
      <c r="DBI6" s="451"/>
      <c r="DBJ6" s="451"/>
      <c r="DBK6" s="451"/>
      <c r="DBL6" s="451"/>
      <c r="DBM6" s="451"/>
      <c r="DBN6" s="451"/>
      <c r="DBO6" s="451"/>
      <c r="DBP6" s="451"/>
      <c r="DBQ6" s="451"/>
      <c r="DBR6" s="451"/>
      <c r="DBS6" s="451"/>
      <c r="DBT6" s="451"/>
      <c r="DBU6" s="451"/>
      <c r="DBV6" s="451"/>
      <c r="DBW6" s="451"/>
      <c r="DBX6" s="451"/>
      <c r="DBY6" s="451"/>
      <c r="DBZ6" s="451"/>
      <c r="DCA6" s="451"/>
      <c r="DCB6" s="451"/>
      <c r="DCC6" s="451"/>
      <c r="DCD6" s="451"/>
      <c r="DCE6" s="451"/>
      <c r="DCF6" s="451"/>
      <c r="DCG6" s="451"/>
      <c r="DCH6" s="451"/>
      <c r="DCI6" s="451"/>
      <c r="DCJ6" s="451"/>
      <c r="DCK6" s="451"/>
      <c r="DCL6" s="451"/>
      <c r="DCM6" s="451"/>
      <c r="DCN6" s="451"/>
      <c r="DCO6" s="451"/>
      <c r="DCP6" s="451"/>
      <c r="DCQ6" s="451"/>
      <c r="DCR6" s="451"/>
      <c r="DCS6" s="451"/>
      <c r="DCT6" s="451"/>
      <c r="DCU6" s="451"/>
      <c r="DCV6" s="451"/>
      <c r="DCW6" s="451"/>
      <c r="DCX6" s="451"/>
      <c r="DCY6" s="451"/>
      <c r="DCZ6" s="451"/>
      <c r="DDA6" s="451"/>
      <c r="DDB6" s="451"/>
      <c r="DDC6" s="451"/>
      <c r="DDD6" s="451"/>
      <c r="DDE6" s="451"/>
      <c r="DDF6" s="451"/>
      <c r="DDG6" s="451"/>
      <c r="DDH6" s="451"/>
      <c r="DDI6" s="451"/>
      <c r="DDJ6" s="451"/>
      <c r="DDK6" s="451"/>
      <c r="DDL6" s="451"/>
      <c r="DDM6" s="451"/>
      <c r="DDN6" s="451"/>
      <c r="DDO6" s="451"/>
      <c r="DDP6" s="451"/>
      <c r="DDQ6" s="451"/>
      <c r="DDR6" s="451"/>
      <c r="DDS6" s="451"/>
      <c r="DDT6" s="451"/>
      <c r="DDU6" s="451"/>
      <c r="DDV6" s="451"/>
      <c r="DDW6" s="451"/>
      <c r="DDX6" s="451"/>
      <c r="DDY6" s="451"/>
      <c r="DDZ6" s="451"/>
      <c r="DEA6" s="451"/>
      <c r="DEB6" s="451"/>
      <c r="DEC6" s="451"/>
      <c r="DED6" s="451"/>
      <c r="DEE6" s="451"/>
      <c r="DEF6" s="451"/>
      <c r="DEG6" s="451"/>
      <c r="DEH6" s="451"/>
      <c r="DEI6" s="451"/>
      <c r="DEJ6" s="451"/>
      <c r="DEK6" s="451"/>
      <c r="DEL6" s="451"/>
      <c r="DEM6" s="451"/>
      <c r="DEN6" s="451"/>
      <c r="DEO6" s="451"/>
      <c r="DEP6" s="451"/>
      <c r="DEQ6" s="451"/>
      <c r="DER6" s="451"/>
      <c r="DES6" s="451"/>
      <c r="DET6" s="451"/>
      <c r="DEU6" s="451"/>
      <c r="DEV6" s="451"/>
      <c r="DEW6" s="451"/>
      <c r="DEX6" s="451"/>
      <c r="DEY6" s="451"/>
      <c r="DEZ6" s="451"/>
      <c r="DFA6" s="451"/>
      <c r="DFB6" s="451"/>
      <c r="DFC6" s="451"/>
      <c r="DFD6" s="451"/>
      <c r="DFE6" s="451"/>
      <c r="DFF6" s="451"/>
      <c r="DFG6" s="451"/>
      <c r="DFH6" s="451"/>
      <c r="DFI6" s="451"/>
      <c r="DFJ6" s="451"/>
      <c r="DFK6" s="451"/>
      <c r="DFL6" s="451"/>
      <c r="DFM6" s="451"/>
      <c r="DFN6" s="451"/>
      <c r="DFO6" s="451"/>
      <c r="DFP6" s="451"/>
      <c r="DFQ6" s="451"/>
      <c r="DFR6" s="451"/>
      <c r="DFS6" s="451"/>
      <c r="DFT6" s="451"/>
      <c r="DFU6" s="451"/>
      <c r="DFV6" s="451"/>
      <c r="DFW6" s="451"/>
      <c r="DFX6" s="451"/>
      <c r="DFY6" s="451"/>
      <c r="DFZ6" s="451"/>
      <c r="DGA6" s="451"/>
      <c r="DGB6" s="451"/>
      <c r="DGC6" s="451"/>
      <c r="DGD6" s="451"/>
      <c r="DGE6" s="451"/>
      <c r="DGF6" s="451"/>
      <c r="DGG6" s="451"/>
      <c r="DGH6" s="451"/>
      <c r="DGI6" s="451"/>
      <c r="DGJ6" s="451"/>
      <c r="DGK6" s="451"/>
      <c r="DGL6" s="451"/>
      <c r="DGM6" s="451"/>
      <c r="DGN6" s="451"/>
      <c r="DGO6" s="451"/>
      <c r="DGP6" s="451"/>
      <c r="DGQ6" s="451"/>
      <c r="DGR6" s="451"/>
      <c r="DGS6" s="451"/>
      <c r="DGT6" s="451"/>
      <c r="DGU6" s="451"/>
      <c r="DGV6" s="451"/>
      <c r="DGW6" s="451"/>
      <c r="DGX6" s="451"/>
      <c r="DGY6" s="451"/>
      <c r="DGZ6" s="451"/>
      <c r="DHA6" s="451"/>
      <c r="DHB6" s="451"/>
      <c r="DHC6" s="451"/>
      <c r="DHD6" s="451"/>
      <c r="DHE6" s="451"/>
      <c r="DHF6" s="451"/>
      <c r="DHG6" s="451"/>
      <c r="DHH6" s="451"/>
      <c r="DHI6" s="451"/>
      <c r="DHJ6" s="451"/>
      <c r="DHK6" s="451"/>
      <c r="DHL6" s="451"/>
      <c r="DHM6" s="451"/>
      <c r="DHN6" s="451"/>
      <c r="DHO6" s="451"/>
      <c r="DHP6" s="451"/>
      <c r="DHQ6" s="451"/>
      <c r="DHR6" s="451"/>
      <c r="DHS6" s="451"/>
      <c r="DHT6" s="451"/>
      <c r="DHU6" s="451"/>
      <c r="DHV6" s="451"/>
      <c r="DHW6" s="451"/>
      <c r="DHX6" s="451"/>
      <c r="DHY6" s="451"/>
      <c r="DHZ6" s="451"/>
      <c r="DIA6" s="451"/>
      <c r="DIB6" s="451"/>
      <c r="DIC6" s="451"/>
      <c r="DID6" s="451"/>
      <c r="DIE6" s="451"/>
      <c r="DIF6" s="451"/>
      <c r="DIG6" s="451"/>
      <c r="DIH6" s="451"/>
      <c r="DII6" s="451"/>
      <c r="DIJ6" s="451"/>
      <c r="DIK6" s="451"/>
      <c r="DIL6" s="451"/>
      <c r="DIM6" s="451"/>
      <c r="DIN6" s="451"/>
      <c r="DIO6" s="451"/>
      <c r="DIP6" s="451"/>
      <c r="DIQ6" s="451"/>
      <c r="DIR6" s="451"/>
      <c r="DIS6" s="451"/>
      <c r="DIT6" s="451"/>
      <c r="DIU6" s="451"/>
      <c r="DIV6" s="451"/>
      <c r="DIW6" s="451"/>
      <c r="DIX6" s="451"/>
      <c r="DIY6" s="451"/>
      <c r="DIZ6" s="451"/>
      <c r="DJA6" s="451"/>
      <c r="DJB6" s="451"/>
      <c r="DJC6" s="451"/>
      <c r="DJD6" s="451"/>
      <c r="DJE6" s="451"/>
      <c r="DJF6" s="451"/>
      <c r="DJG6" s="451"/>
      <c r="DJH6" s="451"/>
      <c r="DJI6" s="451"/>
      <c r="DJJ6" s="451"/>
      <c r="DJK6" s="451"/>
      <c r="DJL6" s="451"/>
      <c r="DJM6" s="451"/>
      <c r="DJN6" s="451"/>
      <c r="DJO6" s="451"/>
      <c r="DJP6" s="451"/>
      <c r="DJQ6" s="451"/>
      <c r="DJR6" s="451"/>
      <c r="DJS6" s="451"/>
      <c r="DJT6" s="451"/>
      <c r="DJU6" s="451"/>
      <c r="DJV6" s="451"/>
      <c r="DJW6" s="451"/>
      <c r="DJX6" s="451"/>
      <c r="DJY6" s="451"/>
      <c r="DJZ6" s="451"/>
      <c r="DKA6" s="451"/>
      <c r="DKB6" s="451"/>
      <c r="DKC6" s="451"/>
      <c r="DKD6" s="451"/>
      <c r="DKE6" s="451"/>
      <c r="DKF6" s="451"/>
      <c r="DKG6" s="451"/>
      <c r="DKH6" s="451"/>
      <c r="DKI6" s="451"/>
      <c r="DKJ6" s="451"/>
      <c r="DKK6" s="451"/>
      <c r="DKL6" s="451"/>
      <c r="DKM6" s="451"/>
      <c r="DKN6" s="451"/>
      <c r="DKO6" s="451"/>
      <c r="DKP6" s="451"/>
      <c r="DKQ6" s="451"/>
      <c r="DKR6" s="451"/>
      <c r="DKS6" s="451"/>
      <c r="DKT6" s="451"/>
      <c r="DKU6" s="451"/>
      <c r="DKV6" s="451"/>
      <c r="DKW6" s="451"/>
      <c r="DKX6" s="451"/>
      <c r="DKY6" s="451"/>
      <c r="DKZ6" s="451"/>
      <c r="DLA6" s="451"/>
      <c r="DLB6" s="451"/>
      <c r="DLC6" s="451"/>
      <c r="DLD6" s="451"/>
      <c r="DLE6" s="451"/>
      <c r="DLF6" s="451"/>
      <c r="DLG6" s="451"/>
      <c r="DLH6" s="451"/>
      <c r="DLI6" s="451"/>
      <c r="DLJ6" s="451"/>
      <c r="DLK6" s="451"/>
      <c r="DLL6" s="451"/>
      <c r="DLM6" s="451"/>
      <c r="DLN6" s="451"/>
      <c r="DLO6" s="451"/>
      <c r="DLP6" s="451"/>
      <c r="DLQ6" s="451"/>
      <c r="DLR6" s="451"/>
      <c r="DLS6" s="451"/>
      <c r="DLT6" s="451"/>
      <c r="DLU6" s="451"/>
      <c r="DLV6" s="451"/>
      <c r="DLW6" s="451"/>
      <c r="DLX6" s="451"/>
      <c r="DLY6" s="451"/>
      <c r="DLZ6" s="451"/>
      <c r="DMA6" s="451"/>
      <c r="DMB6" s="451"/>
      <c r="DMC6" s="451"/>
      <c r="DMD6" s="451"/>
      <c r="DME6" s="451"/>
      <c r="DMF6" s="451"/>
      <c r="DMG6" s="451"/>
      <c r="DMH6" s="451"/>
      <c r="DMI6" s="451"/>
      <c r="DMJ6" s="451"/>
      <c r="DMK6" s="451"/>
      <c r="DML6" s="451"/>
      <c r="DMM6" s="451"/>
      <c r="DMN6" s="451"/>
      <c r="DMO6" s="451"/>
      <c r="DMP6" s="451"/>
      <c r="DMQ6" s="451"/>
      <c r="DMR6" s="451"/>
      <c r="DMS6" s="451"/>
      <c r="DMT6" s="451"/>
      <c r="DMU6" s="451"/>
      <c r="DMV6" s="451"/>
      <c r="DMW6" s="451"/>
      <c r="DMX6" s="451"/>
      <c r="DMY6" s="451"/>
      <c r="DMZ6" s="451"/>
      <c r="DNA6" s="451"/>
      <c r="DNB6" s="451"/>
      <c r="DNC6" s="451"/>
      <c r="DND6" s="451"/>
      <c r="DNE6" s="451"/>
      <c r="DNF6" s="451"/>
      <c r="DNG6" s="451"/>
      <c r="DNH6" s="451"/>
      <c r="DNI6" s="451"/>
      <c r="DNJ6" s="451"/>
      <c r="DNK6" s="451"/>
      <c r="DNL6" s="451"/>
      <c r="DNM6" s="451"/>
      <c r="DNN6" s="451"/>
      <c r="DNO6" s="451"/>
      <c r="DNP6" s="451"/>
      <c r="DNQ6" s="451"/>
      <c r="DNR6" s="451"/>
      <c r="DNS6" s="451"/>
      <c r="DNT6" s="451"/>
      <c r="DNU6" s="451"/>
      <c r="DNV6" s="451"/>
      <c r="DNW6" s="451"/>
      <c r="DNX6" s="451"/>
      <c r="DNY6" s="451"/>
      <c r="DNZ6" s="451"/>
      <c r="DOA6" s="451"/>
      <c r="DOB6" s="451"/>
      <c r="DOC6" s="451"/>
      <c r="DOD6" s="451"/>
      <c r="DOE6" s="451"/>
      <c r="DOF6" s="451"/>
      <c r="DOG6" s="451"/>
      <c r="DOH6" s="451"/>
      <c r="DOI6" s="451"/>
      <c r="DOJ6" s="451"/>
      <c r="DOK6" s="451"/>
      <c r="DOL6" s="451"/>
      <c r="DOM6" s="451"/>
      <c r="DON6" s="451"/>
      <c r="DOO6" s="451"/>
      <c r="DOP6" s="451"/>
      <c r="DOQ6" s="451"/>
      <c r="DOR6" s="451"/>
      <c r="DOS6" s="451"/>
      <c r="DOT6" s="451"/>
      <c r="DOU6" s="451"/>
      <c r="DOV6" s="451"/>
      <c r="DOW6" s="451"/>
      <c r="DOX6" s="451"/>
      <c r="DOY6" s="451"/>
      <c r="DOZ6" s="451"/>
      <c r="DPA6" s="451"/>
      <c r="DPB6" s="451"/>
      <c r="DPC6" s="451"/>
      <c r="DPD6" s="451"/>
      <c r="DPE6" s="451"/>
      <c r="DPF6" s="451"/>
      <c r="DPG6" s="451"/>
      <c r="DPH6" s="451"/>
      <c r="DPI6" s="451"/>
      <c r="DPJ6" s="451"/>
      <c r="DPK6" s="451"/>
      <c r="DPL6" s="451"/>
      <c r="DPM6" s="451"/>
      <c r="DPN6" s="451"/>
      <c r="DPO6" s="451"/>
      <c r="DPP6" s="451"/>
      <c r="DPQ6" s="451"/>
      <c r="DPR6" s="451"/>
      <c r="DPS6" s="451"/>
      <c r="DPT6" s="451"/>
      <c r="DPU6" s="451"/>
      <c r="DPV6" s="451"/>
      <c r="DPW6" s="451"/>
      <c r="DPX6" s="451"/>
      <c r="DPY6" s="451"/>
      <c r="DPZ6" s="451"/>
      <c r="DQA6" s="451"/>
      <c r="DQB6" s="451"/>
      <c r="DQC6" s="451"/>
      <c r="DQD6" s="451"/>
      <c r="DQE6" s="451"/>
      <c r="DQF6" s="451"/>
      <c r="DQG6" s="451"/>
      <c r="DQH6" s="451"/>
      <c r="DQI6" s="451"/>
      <c r="DQJ6" s="451"/>
      <c r="DQK6" s="451"/>
      <c r="DQL6" s="451"/>
      <c r="DQM6" s="451"/>
      <c r="DQN6" s="451"/>
      <c r="DQO6" s="451"/>
      <c r="DQP6" s="451"/>
      <c r="DQQ6" s="451"/>
      <c r="DQR6" s="451"/>
      <c r="DQS6" s="451"/>
      <c r="DQT6" s="451"/>
      <c r="DQU6" s="451"/>
      <c r="DQV6" s="451"/>
      <c r="DQW6" s="451"/>
      <c r="DQX6" s="451"/>
      <c r="DQY6" s="451"/>
      <c r="DQZ6" s="451"/>
      <c r="DRA6" s="451"/>
      <c r="DRB6" s="451"/>
      <c r="DRC6" s="451"/>
      <c r="DRD6" s="451"/>
      <c r="DRE6" s="451"/>
      <c r="DRF6" s="451"/>
      <c r="DRG6" s="451"/>
      <c r="DRH6" s="451"/>
      <c r="DRI6" s="451"/>
      <c r="DRJ6" s="451"/>
      <c r="DRK6" s="451"/>
      <c r="DRL6" s="451"/>
      <c r="DRM6" s="451"/>
      <c r="DRN6" s="451"/>
      <c r="DRO6" s="451"/>
      <c r="DRP6" s="451"/>
      <c r="DRQ6" s="451"/>
      <c r="DRR6" s="451"/>
      <c r="DRS6" s="451"/>
      <c r="DRT6" s="451"/>
      <c r="DRU6" s="451"/>
      <c r="DRV6" s="451"/>
      <c r="DRW6" s="451"/>
      <c r="DRX6" s="451"/>
      <c r="DRY6" s="451"/>
      <c r="DRZ6" s="451"/>
      <c r="DSA6" s="451"/>
      <c r="DSB6" s="451"/>
      <c r="DSC6" s="451"/>
      <c r="DSD6" s="451"/>
      <c r="DSE6" s="451"/>
      <c r="DSF6" s="451"/>
      <c r="DSG6" s="451"/>
      <c r="DSH6" s="451"/>
      <c r="DSI6" s="451"/>
      <c r="DSJ6" s="451"/>
      <c r="DSK6" s="451"/>
      <c r="DSL6" s="451"/>
      <c r="DSM6" s="451"/>
      <c r="DSN6" s="451"/>
      <c r="DSO6" s="451"/>
      <c r="DSP6" s="451"/>
      <c r="DSQ6" s="451"/>
      <c r="DSR6" s="451"/>
      <c r="DSS6" s="451"/>
      <c r="DST6" s="451"/>
      <c r="DSU6" s="451"/>
      <c r="DSV6" s="451"/>
      <c r="DSW6" s="451"/>
      <c r="DSX6" s="451"/>
      <c r="DSY6" s="451"/>
      <c r="DSZ6" s="451"/>
      <c r="DTA6" s="451"/>
      <c r="DTB6" s="451"/>
      <c r="DTC6" s="451"/>
      <c r="DTD6" s="451"/>
      <c r="DTE6" s="451"/>
      <c r="DTF6" s="451"/>
      <c r="DTG6" s="451"/>
      <c r="DTH6" s="451"/>
      <c r="DTI6" s="451"/>
      <c r="DTJ6" s="451"/>
      <c r="DTK6" s="451"/>
      <c r="DTL6" s="451"/>
      <c r="DTM6" s="451"/>
      <c r="DTN6" s="451"/>
      <c r="DTO6" s="451"/>
      <c r="DTP6" s="451"/>
      <c r="DTQ6" s="451"/>
      <c r="DTR6" s="451"/>
      <c r="DTS6" s="451"/>
      <c r="DTT6" s="451"/>
      <c r="DTU6" s="451"/>
      <c r="DTV6" s="451"/>
      <c r="DTW6" s="451"/>
      <c r="DTX6" s="451"/>
      <c r="DTY6" s="451"/>
      <c r="DTZ6" s="451"/>
      <c r="DUA6" s="451"/>
      <c r="DUB6" s="451"/>
      <c r="DUC6" s="451"/>
      <c r="DUD6" s="451"/>
      <c r="DUE6" s="451"/>
      <c r="DUF6" s="451"/>
      <c r="DUG6" s="451"/>
      <c r="DUH6" s="451"/>
      <c r="DUI6" s="451"/>
      <c r="DUJ6" s="451"/>
      <c r="DUK6" s="451"/>
      <c r="DUL6" s="451"/>
      <c r="DUM6" s="451"/>
      <c r="DUN6" s="451"/>
      <c r="DUO6" s="451"/>
      <c r="DUP6" s="451"/>
      <c r="DUQ6" s="451"/>
      <c r="DUR6" s="451"/>
      <c r="DUS6" s="451"/>
      <c r="DUT6" s="451"/>
      <c r="DUU6" s="451"/>
      <c r="DUV6" s="451"/>
      <c r="DUW6" s="451"/>
      <c r="DUX6" s="451"/>
      <c r="DUY6" s="451"/>
      <c r="DUZ6" s="451"/>
      <c r="DVA6" s="451"/>
      <c r="DVB6" s="451"/>
      <c r="DVC6" s="451"/>
      <c r="DVD6" s="451"/>
      <c r="DVE6" s="451"/>
      <c r="DVF6" s="451"/>
      <c r="DVG6" s="451"/>
      <c r="DVH6" s="451"/>
      <c r="DVI6" s="451"/>
      <c r="DVJ6" s="451"/>
      <c r="DVK6" s="451"/>
      <c r="DVL6" s="451"/>
      <c r="DVM6" s="451"/>
      <c r="DVN6" s="451"/>
      <c r="DVO6" s="451"/>
      <c r="DVP6" s="451"/>
      <c r="DVQ6" s="451"/>
      <c r="DVR6" s="451"/>
      <c r="DVS6" s="451"/>
      <c r="DVT6" s="451"/>
      <c r="DVU6" s="451"/>
      <c r="DVV6" s="451"/>
      <c r="DVW6" s="451"/>
      <c r="DVX6" s="451"/>
      <c r="DVY6" s="451"/>
      <c r="DVZ6" s="451"/>
      <c r="DWA6" s="451"/>
      <c r="DWB6" s="451"/>
      <c r="DWC6" s="451"/>
      <c r="DWD6" s="451"/>
      <c r="DWE6" s="451"/>
      <c r="DWF6" s="451"/>
      <c r="DWG6" s="451"/>
      <c r="DWH6" s="451"/>
      <c r="DWI6" s="451"/>
      <c r="DWJ6" s="451"/>
      <c r="DWK6" s="451"/>
      <c r="DWL6" s="451"/>
      <c r="DWM6" s="451"/>
      <c r="DWN6" s="451"/>
      <c r="DWO6" s="451"/>
      <c r="DWP6" s="451"/>
      <c r="DWQ6" s="451"/>
      <c r="DWR6" s="451"/>
      <c r="DWS6" s="451"/>
      <c r="DWT6" s="451"/>
      <c r="DWU6" s="451"/>
      <c r="DWV6" s="451"/>
      <c r="DWW6" s="451"/>
      <c r="DWX6" s="451"/>
      <c r="DWY6" s="451"/>
      <c r="DWZ6" s="451"/>
      <c r="DXA6" s="451"/>
      <c r="DXB6" s="451"/>
      <c r="DXC6" s="451"/>
      <c r="DXD6" s="451"/>
      <c r="DXE6" s="451"/>
      <c r="DXF6" s="451"/>
      <c r="DXG6" s="451"/>
      <c r="DXH6" s="451"/>
      <c r="DXI6" s="451"/>
      <c r="DXJ6" s="451"/>
      <c r="DXK6" s="451"/>
      <c r="DXL6" s="451"/>
      <c r="DXM6" s="451"/>
      <c r="DXN6" s="451"/>
      <c r="DXO6" s="451"/>
      <c r="DXP6" s="451"/>
      <c r="DXQ6" s="451"/>
      <c r="DXR6" s="451"/>
      <c r="DXS6" s="451"/>
      <c r="DXT6" s="451"/>
      <c r="DXU6" s="451"/>
      <c r="DXV6" s="451"/>
      <c r="DXW6" s="451"/>
      <c r="DXX6" s="451"/>
      <c r="DXY6" s="451"/>
      <c r="DXZ6" s="451"/>
      <c r="DYA6" s="451"/>
      <c r="DYB6" s="451"/>
      <c r="DYC6" s="451"/>
      <c r="DYD6" s="451"/>
      <c r="DYE6" s="451"/>
      <c r="DYF6" s="451"/>
      <c r="DYG6" s="451"/>
      <c r="DYH6" s="451"/>
      <c r="DYI6" s="451"/>
      <c r="DYJ6" s="451"/>
      <c r="DYK6" s="451"/>
      <c r="DYL6" s="451"/>
      <c r="DYM6" s="451"/>
      <c r="DYN6" s="451"/>
      <c r="DYO6" s="451"/>
      <c r="DYP6" s="451"/>
      <c r="DYQ6" s="451"/>
      <c r="DYR6" s="451"/>
      <c r="DYS6" s="451"/>
      <c r="DYT6" s="451"/>
      <c r="DYU6" s="451"/>
      <c r="DYV6" s="451"/>
      <c r="DYW6" s="451"/>
      <c r="DYX6" s="451"/>
      <c r="DYY6" s="451"/>
      <c r="DYZ6" s="451"/>
      <c r="DZA6" s="451"/>
      <c r="DZB6" s="451"/>
      <c r="DZC6" s="451"/>
      <c r="DZD6" s="451"/>
      <c r="DZE6" s="451"/>
      <c r="DZF6" s="451"/>
      <c r="DZG6" s="451"/>
      <c r="DZH6" s="451"/>
      <c r="DZI6" s="451"/>
      <c r="DZJ6" s="451"/>
      <c r="DZK6" s="451"/>
      <c r="DZL6" s="451"/>
      <c r="DZM6" s="451"/>
      <c r="DZN6" s="451"/>
      <c r="DZO6" s="451"/>
      <c r="DZP6" s="451"/>
      <c r="DZQ6" s="451"/>
      <c r="DZR6" s="451"/>
      <c r="DZS6" s="451"/>
      <c r="DZT6" s="451"/>
      <c r="DZU6" s="451"/>
      <c r="DZV6" s="451"/>
      <c r="DZW6" s="451"/>
      <c r="DZX6" s="451"/>
      <c r="DZY6" s="451"/>
      <c r="DZZ6" s="451"/>
      <c r="EAA6" s="451"/>
      <c r="EAB6" s="451"/>
      <c r="EAC6" s="451"/>
      <c r="EAD6" s="451"/>
      <c r="EAE6" s="451"/>
      <c r="EAF6" s="451"/>
      <c r="EAG6" s="451"/>
      <c r="EAH6" s="451"/>
      <c r="EAI6" s="451"/>
      <c r="EAJ6" s="451"/>
      <c r="EAK6" s="451"/>
      <c r="EAL6" s="451"/>
      <c r="EAM6" s="451"/>
      <c r="EAN6" s="451"/>
      <c r="EAO6" s="451"/>
      <c r="EAP6" s="451"/>
      <c r="EAQ6" s="451"/>
      <c r="EAR6" s="451"/>
      <c r="EAS6" s="451"/>
      <c r="EAT6" s="451"/>
      <c r="EAU6" s="451"/>
      <c r="EAV6" s="451"/>
      <c r="EAW6" s="451"/>
      <c r="EAX6" s="451"/>
      <c r="EAY6" s="451"/>
      <c r="EAZ6" s="451"/>
      <c r="EBA6" s="451"/>
      <c r="EBB6" s="451"/>
      <c r="EBC6" s="451"/>
      <c r="EBD6" s="451"/>
      <c r="EBE6" s="451"/>
      <c r="EBF6" s="451"/>
      <c r="EBG6" s="451"/>
      <c r="EBH6" s="451"/>
      <c r="EBI6" s="451"/>
      <c r="EBJ6" s="451"/>
      <c r="EBK6" s="451"/>
      <c r="EBL6" s="451"/>
      <c r="EBM6" s="451"/>
      <c r="EBN6" s="451"/>
      <c r="EBO6" s="451"/>
      <c r="EBP6" s="451"/>
      <c r="EBQ6" s="451"/>
      <c r="EBR6" s="451"/>
      <c r="EBS6" s="451"/>
      <c r="EBT6" s="451"/>
      <c r="EBU6" s="451"/>
      <c r="EBV6" s="451"/>
      <c r="EBW6" s="451"/>
      <c r="EBX6" s="451"/>
      <c r="EBY6" s="451"/>
      <c r="EBZ6" s="451"/>
      <c r="ECA6" s="451"/>
      <c r="ECB6" s="451"/>
      <c r="ECC6" s="451"/>
      <c r="ECD6" s="451"/>
      <c r="ECE6" s="451"/>
      <c r="ECF6" s="451"/>
      <c r="ECG6" s="451"/>
      <c r="ECH6" s="451"/>
      <c r="ECI6" s="451"/>
      <c r="ECJ6" s="451"/>
      <c r="ECK6" s="451"/>
      <c r="ECL6" s="451"/>
      <c r="ECM6" s="451"/>
      <c r="ECN6" s="451"/>
      <c r="ECO6" s="451"/>
      <c r="ECP6" s="451"/>
      <c r="ECQ6" s="451"/>
      <c r="ECR6" s="451"/>
      <c r="ECS6" s="451"/>
      <c r="ECT6" s="451"/>
      <c r="ECU6" s="451"/>
      <c r="ECV6" s="451"/>
      <c r="ECW6" s="451"/>
      <c r="ECX6" s="451"/>
      <c r="ECY6" s="451"/>
      <c r="ECZ6" s="451"/>
      <c r="EDA6" s="451"/>
      <c r="EDB6" s="451"/>
      <c r="EDC6" s="451"/>
      <c r="EDD6" s="451"/>
      <c r="EDE6" s="451"/>
      <c r="EDF6" s="451"/>
      <c r="EDG6" s="451"/>
      <c r="EDH6" s="451"/>
      <c r="EDI6" s="451"/>
      <c r="EDJ6" s="451"/>
      <c r="EDK6" s="451"/>
      <c r="EDL6" s="451"/>
      <c r="EDM6" s="451"/>
      <c r="EDN6" s="451"/>
      <c r="EDO6" s="451"/>
      <c r="EDP6" s="451"/>
      <c r="EDQ6" s="451"/>
      <c r="EDR6" s="451"/>
      <c r="EDS6" s="451"/>
      <c r="EDT6" s="451"/>
      <c r="EDU6" s="451"/>
      <c r="EDV6" s="451"/>
      <c r="EDW6" s="451"/>
      <c r="EDX6" s="451"/>
      <c r="EDY6" s="451"/>
      <c r="EDZ6" s="451"/>
      <c r="EEA6" s="451"/>
      <c r="EEB6" s="451"/>
      <c r="EEC6" s="451"/>
      <c r="EED6" s="451"/>
      <c r="EEE6" s="451"/>
      <c r="EEF6" s="451"/>
      <c r="EEG6" s="451"/>
      <c r="EEH6" s="451"/>
      <c r="EEI6" s="451"/>
      <c r="EEJ6" s="451"/>
      <c r="EEK6" s="451"/>
      <c r="EEL6" s="451"/>
      <c r="EEM6" s="451"/>
      <c r="EEN6" s="451"/>
      <c r="EEO6" s="451"/>
      <c r="EEP6" s="451"/>
      <c r="EEQ6" s="451"/>
      <c r="EER6" s="451"/>
      <c r="EES6" s="451"/>
      <c r="EET6" s="451"/>
      <c r="EEU6" s="451"/>
      <c r="EEV6" s="451"/>
      <c r="EEW6" s="451"/>
      <c r="EEX6" s="451"/>
      <c r="EEY6" s="451"/>
      <c r="EEZ6" s="451"/>
      <c r="EFA6" s="451"/>
      <c r="EFB6" s="451"/>
      <c r="EFC6" s="451"/>
      <c r="EFD6" s="451"/>
      <c r="EFE6" s="451"/>
      <c r="EFF6" s="451"/>
      <c r="EFG6" s="451"/>
      <c r="EFH6" s="451"/>
      <c r="EFI6" s="451"/>
      <c r="EFJ6" s="451"/>
      <c r="EFK6" s="451"/>
      <c r="EFL6" s="451"/>
      <c r="EFM6" s="451"/>
      <c r="EFN6" s="451"/>
      <c r="EFO6" s="451"/>
      <c r="EFP6" s="451"/>
      <c r="EFQ6" s="451"/>
      <c r="EFR6" s="451"/>
      <c r="EFS6" s="451"/>
      <c r="EFT6" s="451"/>
      <c r="EFU6" s="451"/>
      <c r="EFV6" s="451"/>
      <c r="EFW6" s="451"/>
      <c r="EFX6" s="451"/>
      <c r="EFY6" s="451"/>
      <c r="EFZ6" s="451"/>
      <c r="EGA6" s="451"/>
      <c r="EGB6" s="451"/>
      <c r="EGC6" s="451"/>
      <c r="EGD6" s="451"/>
      <c r="EGE6" s="451"/>
      <c r="EGF6" s="451"/>
      <c r="EGG6" s="451"/>
      <c r="EGH6" s="451"/>
      <c r="EGI6" s="451"/>
      <c r="EGJ6" s="451"/>
      <c r="EGK6" s="451"/>
      <c r="EGL6" s="451"/>
      <c r="EGM6" s="451"/>
      <c r="EGN6" s="451"/>
      <c r="EGO6" s="451"/>
      <c r="EGP6" s="451"/>
      <c r="EGQ6" s="451"/>
      <c r="EGR6" s="451"/>
      <c r="EGS6" s="451"/>
      <c r="EGT6" s="451"/>
      <c r="EGU6" s="451"/>
      <c r="EGV6" s="451"/>
      <c r="EGW6" s="451"/>
      <c r="EGX6" s="451"/>
      <c r="EGY6" s="451"/>
      <c r="EGZ6" s="451"/>
      <c r="EHA6" s="451"/>
      <c r="EHB6" s="451"/>
      <c r="EHC6" s="451"/>
      <c r="EHD6" s="451"/>
      <c r="EHE6" s="451"/>
      <c r="EHF6" s="451"/>
      <c r="EHG6" s="451"/>
      <c r="EHH6" s="451"/>
      <c r="EHI6" s="451"/>
      <c r="EHJ6" s="451"/>
      <c r="EHK6" s="451"/>
      <c r="EHL6" s="451"/>
      <c r="EHM6" s="451"/>
      <c r="EHN6" s="451"/>
      <c r="EHO6" s="451"/>
      <c r="EHP6" s="451"/>
      <c r="EHQ6" s="451"/>
      <c r="EHR6" s="451"/>
      <c r="EHS6" s="451"/>
      <c r="EHT6" s="451"/>
      <c r="EHU6" s="451"/>
      <c r="EHV6" s="451"/>
      <c r="EHW6" s="451"/>
      <c r="EHX6" s="451"/>
      <c r="EHY6" s="451"/>
      <c r="EHZ6" s="451"/>
      <c r="EIA6" s="451"/>
      <c r="EIB6" s="451"/>
      <c r="EIC6" s="451"/>
      <c r="EID6" s="451"/>
      <c r="EIE6" s="451"/>
      <c r="EIF6" s="451"/>
      <c r="EIG6" s="451"/>
      <c r="EIH6" s="451"/>
      <c r="EII6" s="451"/>
      <c r="EIJ6" s="451"/>
      <c r="EIK6" s="451"/>
      <c r="EIL6" s="451"/>
      <c r="EIM6" s="451"/>
      <c r="EIN6" s="451"/>
      <c r="EIO6" s="451"/>
      <c r="EIP6" s="451"/>
      <c r="EIQ6" s="451"/>
      <c r="EIR6" s="451"/>
      <c r="EIS6" s="451"/>
      <c r="EIT6" s="451"/>
      <c r="EIU6" s="451"/>
      <c r="EIV6" s="451"/>
      <c r="EIW6" s="451"/>
      <c r="EIX6" s="451"/>
      <c r="EIY6" s="451"/>
      <c r="EIZ6" s="451"/>
      <c r="EJA6" s="451"/>
      <c r="EJB6" s="451"/>
      <c r="EJC6" s="451"/>
      <c r="EJD6" s="451"/>
      <c r="EJE6" s="451"/>
      <c r="EJF6" s="451"/>
      <c r="EJG6" s="451"/>
      <c r="EJH6" s="451"/>
      <c r="EJI6" s="451"/>
      <c r="EJJ6" s="451"/>
      <c r="EJK6" s="451"/>
      <c r="EJL6" s="451"/>
      <c r="EJM6" s="451"/>
      <c r="EJN6" s="451"/>
      <c r="EJO6" s="451"/>
      <c r="EJP6" s="451"/>
      <c r="EJQ6" s="451"/>
      <c r="EJR6" s="451"/>
      <c r="EJS6" s="451"/>
      <c r="EJT6" s="451"/>
      <c r="EJU6" s="451"/>
      <c r="EJV6" s="451"/>
      <c r="EJW6" s="451"/>
      <c r="EJX6" s="451"/>
      <c r="EJY6" s="451"/>
      <c r="EJZ6" s="451"/>
      <c r="EKA6" s="451"/>
      <c r="EKB6" s="451"/>
      <c r="EKC6" s="451"/>
      <c r="EKD6" s="451"/>
      <c r="EKE6" s="451"/>
      <c r="EKF6" s="451"/>
      <c r="EKG6" s="451"/>
      <c r="EKH6" s="451"/>
      <c r="EKI6" s="451"/>
      <c r="EKJ6" s="451"/>
      <c r="EKK6" s="451"/>
      <c r="EKL6" s="451"/>
      <c r="EKM6" s="451"/>
      <c r="EKN6" s="451"/>
      <c r="EKO6" s="451"/>
      <c r="EKP6" s="451"/>
      <c r="EKQ6" s="451"/>
      <c r="EKR6" s="451"/>
      <c r="EKS6" s="451"/>
      <c r="EKT6" s="451"/>
      <c r="EKU6" s="451"/>
      <c r="EKV6" s="451"/>
      <c r="EKW6" s="451"/>
      <c r="EKX6" s="451"/>
      <c r="EKY6" s="451"/>
      <c r="EKZ6" s="451"/>
      <c r="ELA6" s="451"/>
      <c r="ELB6" s="451"/>
      <c r="ELC6" s="451"/>
      <c r="ELD6" s="451"/>
      <c r="ELE6" s="451"/>
      <c r="ELF6" s="451"/>
      <c r="ELG6" s="451"/>
      <c r="ELH6" s="451"/>
      <c r="ELI6" s="451"/>
      <c r="ELJ6" s="451"/>
      <c r="ELK6" s="451"/>
      <c r="ELL6" s="451"/>
      <c r="ELM6" s="451"/>
      <c r="ELN6" s="451"/>
      <c r="ELO6" s="451"/>
      <c r="ELP6" s="451"/>
      <c r="ELQ6" s="451"/>
      <c r="ELR6" s="451"/>
      <c r="ELS6" s="451"/>
      <c r="ELT6" s="451"/>
      <c r="ELU6" s="451"/>
      <c r="ELV6" s="451"/>
      <c r="ELW6" s="451"/>
      <c r="ELX6" s="451"/>
      <c r="ELY6" s="451"/>
      <c r="ELZ6" s="451"/>
      <c r="EMA6" s="451"/>
      <c r="EMB6" s="451"/>
      <c r="EMC6" s="451"/>
      <c r="EMD6" s="451"/>
      <c r="EME6" s="451"/>
      <c r="EMF6" s="451"/>
      <c r="EMG6" s="451"/>
      <c r="EMH6" s="451"/>
      <c r="EMI6" s="451"/>
      <c r="EMJ6" s="451"/>
      <c r="EMK6" s="451"/>
      <c r="EML6" s="451"/>
      <c r="EMM6" s="451"/>
      <c r="EMN6" s="451"/>
      <c r="EMO6" s="451"/>
      <c r="EMP6" s="451"/>
      <c r="EMQ6" s="451"/>
      <c r="EMR6" s="451"/>
      <c r="EMS6" s="451"/>
      <c r="EMT6" s="451"/>
      <c r="EMU6" s="451"/>
      <c r="EMV6" s="451"/>
      <c r="EMW6" s="451"/>
      <c r="EMX6" s="451"/>
      <c r="EMY6" s="451"/>
      <c r="EMZ6" s="451"/>
      <c r="ENA6" s="451"/>
      <c r="ENB6" s="451"/>
      <c r="ENC6" s="451"/>
      <c r="END6" s="451"/>
      <c r="ENE6" s="451"/>
      <c r="ENF6" s="451"/>
      <c r="ENG6" s="451"/>
      <c r="ENH6" s="451"/>
      <c r="ENI6" s="451"/>
      <c r="ENJ6" s="451"/>
      <c r="ENK6" s="451"/>
      <c r="ENL6" s="451"/>
      <c r="ENM6" s="451"/>
      <c r="ENN6" s="451"/>
      <c r="ENO6" s="451"/>
      <c r="ENP6" s="451"/>
      <c r="ENQ6" s="451"/>
      <c r="ENR6" s="451"/>
      <c r="ENS6" s="451"/>
      <c r="ENT6" s="451"/>
      <c r="ENU6" s="451"/>
      <c r="ENV6" s="451"/>
      <c r="ENW6" s="451"/>
      <c r="ENX6" s="451"/>
      <c r="ENY6" s="451"/>
      <c r="ENZ6" s="451"/>
      <c r="EOA6" s="451"/>
      <c r="EOB6" s="451"/>
      <c r="EOC6" s="451"/>
      <c r="EOD6" s="451"/>
      <c r="EOE6" s="451"/>
      <c r="EOF6" s="451"/>
      <c r="EOG6" s="451"/>
      <c r="EOH6" s="451"/>
      <c r="EOI6" s="451"/>
      <c r="EOJ6" s="451"/>
      <c r="EOK6" s="451"/>
      <c r="EOL6" s="451"/>
      <c r="EOM6" s="451"/>
      <c r="EON6" s="451"/>
      <c r="EOO6" s="451"/>
      <c r="EOP6" s="451"/>
      <c r="EOQ6" s="451"/>
      <c r="EOR6" s="451"/>
      <c r="EOS6" s="451"/>
      <c r="EOT6" s="451"/>
      <c r="EOU6" s="451"/>
      <c r="EOV6" s="451"/>
      <c r="EOW6" s="451"/>
      <c r="EOX6" s="451"/>
      <c r="EOY6" s="451"/>
      <c r="EOZ6" s="451"/>
      <c r="EPA6" s="451"/>
      <c r="EPB6" s="451"/>
      <c r="EPC6" s="451"/>
      <c r="EPD6" s="451"/>
      <c r="EPE6" s="451"/>
      <c r="EPF6" s="451"/>
      <c r="EPG6" s="451"/>
      <c r="EPH6" s="451"/>
      <c r="EPI6" s="451"/>
      <c r="EPJ6" s="451"/>
      <c r="EPK6" s="451"/>
      <c r="EPL6" s="451"/>
      <c r="EPM6" s="451"/>
      <c r="EPN6" s="451"/>
      <c r="EPO6" s="451"/>
      <c r="EPP6" s="451"/>
      <c r="EPQ6" s="451"/>
      <c r="EPR6" s="451"/>
      <c r="EPS6" s="451"/>
      <c r="EPT6" s="451"/>
      <c r="EPU6" s="451"/>
      <c r="EPV6" s="451"/>
      <c r="EPW6" s="451"/>
      <c r="EPX6" s="451"/>
      <c r="EPY6" s="451"/>
      <c r="EPZ6" s="451"/>
      <c r="EQA6" s="451"/>
      <c r="EQB6" s="451"/>
      <c r="EQC6" s="451"/>
      <c r="EQD6" s="451"/>
      <c r="EQE6" s="451"/>
      <c r="EQF6" s="451"/>
      <c r="EQG6" s="451"/>
      <c r="EQH6" s="451"/>
      <c r="EQI6" s="451"/>
      <c r="EQJ6" s="451"/>
      <c r="EQK6" s="451"/>
      <c r="EQL6" s="451"/>
      <c r="EQM6" s="451"/>
      <c r="EQN6" s="451"/>
      <c r="EQO6" s="451"/>
      <c r="EQP6" s="451"/>
      <c r="EQQ6" s="451"/>
      <c r="EQR6" s="451"/>
      <c r="EQS6" s="451"/>
      <c r="EQT6" s="451"/>
      <c r="EQU6" s="451"/>
      <c r="EQV6" s="451"/>
      <c r="EQW6" s="451"/>
      <c r="EQX6" s="451"/>
      <c r="EQY6" s="451"/>
      <c r="EQZ6" s="451"/>
      <c r="ERA6" s="451"/>
      <c r="ERB6" s="451"/>
      <c r="ERC6" s="451"/>
      <c r="ERD6" s="451"/>
      <c r="ERE6" s="451"/>
      <c r="ERF6" s="451"/>
      <c r="ERG6" s="451"/>
      <c r="ERH6" s="451"/>
      <c r="ERI6" s="451"/>
      <c r="ERJ6" s="451"/>
      <c r="ERK6" s="451"/>
      <c r="ERL6" s="451"/>
      <c r="ERM6" s="451"/>
      <c r="ERN6" s="451"/>
      <c r="ERO6" s="451"/>
      <c r="ERP6" s="451"/>
      <c r="ERQ6" s="451"/>
      <c r="ERR6" s="451"/>
      <c r="ERS6" s="451"/>
      <c r="ERT6" s="451"/>
      <c r="ERU6" s="451"/>
      <c r="ERV6" s="451"/>
      <c r="ERW6" s="451"/>
      <c r="ERX6" s="451"/>
      <c r="ERY6" s="451"/>
      <c r="ERZ6" s="451"/>
      <c r="ESA6" s="451"/>
      <c r="ESB6" s="451"/>
      <c r="ESC6" s="451"/>
      <c r="ESD6" s="451"/>
      <c r="ESE6" s="451"/>
      <c r="ESF6" s="451"/>
      <c r="ESG6" s="451"/>
      <c r="ESH6" s="451"/>
      <c r="ESI6" s="451"/>
      <c r="ESJ6" s="451"/>
      <c r="ESK6" s="451"/>
      <c r="ESL6" s="451"/>
      <c r="ESM6" s="451"/>
      <c r="ESN6" s="451"/>
      <c r="ESO6" s="451"/>
      <c r="ESP6" s="451"/>
      <c r="ESQ6" s="451"/>
      <c r="ESR6" s="451"/>
      <c r="ESS6" s="451"/>
      <c r="EST6" s="451"/>
      <c r="ESU6" s="451"/>
      <c r="ESV6" s="451"/>
      <c r="ESW6" s="451"/>
      <c r="ESX6" s="451"/>
      <c r="ESY6" s="451"/>
      <c r="ESZ6" s="451"/>
      <c r="ETA6" s="451"/>
      <c r="ETB6" s="451"/>
      <c r="ETC6" s="451"/>
      <c r="ETD6" s="451"/>
      <c r="ETE6" s="451"/>
      <c r="ETF6" s="451"/>
      <c r="ETG6" s="451"/>
      <c r="ETH6" s="451"/>
      <c r="ETI6" s="451"/>
      <c r="ETJ6" s="451"/>
      <c r="ETK6" s="451"/>
      <c r="ETL6" s="451"/>
      <c r="ETM6" s="451"/>
      <c r="ETN6" s="451"/>
      <c r="ETO6" s="451"/>
      <c r="ETP6" s="451"/>
      <c r="ETQ6" s="451"/>
      <c r="ETR6" s="451"/>
      <c r="ETS6" s="451"/>
      <c r="ETT6" s="451"/>
      <c r="ETU6" s="451"/>
      <c r="ETV6" s="451"/>
      <c r="ETW6" s="451"/>
      <c r="ETX6" s="451"/>
      <c r="ETY6" s="451"/>
      <c r="ETZ6" s="451"/>
      <c r="EUA6" s="451"/>
      <c r="EUB6" s="451"/>
      <c r="EUC6" s="451"/>
      <c r="EUD6" s="451"/>
      <c r="EUE6" s="451"/>
      <c r="EUF6" s="451"/>
      <c r="EUG6" s="451"/>
      <c r="EUH6" s="451"/>
      <c r="EUI6" s="451"/>
      <c r="EUJ6" s="451"/>
      <c r="EUK6" s="451"/>
      <c r="EUL6" s="451"/>
      <c r="EUM6" s="451"/>
      <c r="EUN6" s="451"/>
      <c r="EUO6" s="451"/>
      <c r="EUP6" s="451"/>
      <c r="EUQ6" s="451"/>
      <c r="EUR6" s="451"/>
      <c r="EUS6" s="451"/>
      <c r="EUT6" s="451"/>
      <c r="EUU6" s="451"/>
      <c r="EUV6" s="451"/>
      <c r="EUW6" s="451"/>
      <c r="EUX6" s="451"/>
      <c r="EUY6" s="451"/>
      <c r="EUZ6" s="451"/>
      <c r="EVA6" s="451"/>
      <c r="EVB6" s="451"/>
      <c r="EVC6" s="451"/>
      <c r="EVD6" s="451"/>
      <c r="EVE6" s="451"/>
      <c r="EVF6" s="451"/>
      <c r="EVG6" s="451"/>
      <c r="EVH6" s="451"/>
      <c r="EVI6" s="451"/>
      <c r="EVJ6" s="451"/>
      <c r="EVK6" s="451"/>
      <c r="EVL6" s="451"/>
      <c r="EVM6" s="451"/>
      <c r="EVN6" s="451"/>
      <c r="EVO6" s="451"/>
      <c r="EVP6" s="451"/>
      <c r="EVQ6" s="451"/>
      <c r="EVR6" s="451"/>
      <c r="EVS6" s="451"/>
      <c r="EVT6" s="451"/>
      <c r="EVU6" s="451"/>
      <c r="EVV6" s="451"/>
      <c r="EVW6" s="451"/>
      <c r="EVX6" s="451"/>
      <c r="EVY6" s="451"/>
      <c r="EVZ6" s="451"/>
      <c r="EWA6" s="451"/>
      <c r="EWB6" s="451"/>
      <c r="EWC6" s="451"/>
      <c r="EWD6" s="451"/>
      <c r="EWE6" s="451"/>
      <c r="EWF6" s="451"/>
      <c r="EWG6" s="451"/>
      <c r="EWH6" s="451"/>
      <c r="EWI6" s="451"/>
      <c r="EWJ6" s="451"/>
      <c r="EWK6" s="451"/>
      <c r="EWL6" s="451"/>
      <c r="EWM6" s="451"/>
      <c r="EWN6" s="451"/>
      <c r="EWO6" s="451"/>
      <c r="EWP6" s="451"/>
      <c r="EWQ6" s="451"/>
      <c r="EWR6" s="451"/>
      <c r="EWS6" s="451"/>
      <c r="EWT6" s="451"/>
      <c r="EWU6" s="451"/>
      <c r="EWV6" s="451"/>
      <c r="EWW6" s="451"/>
      <c r="EWX6" s="451"/>
      <c r="EWY6" s="451"/>
      <c r="EWZ6" s="451"/>
      <c r="EXA6" s="451"/>
      <c r="EXB6" s="451"/>
      <c r="EXC6" s="451"/>
      <c r="EXD6" s="451"/>
      <c r="EXE6" s="451"/>
      <c r="EXF6" s="451"/>
      <c r="EXG6" s="451"/>
      <c r="EXH6" s="451"/>
      <c r="EXI6" s="451"/>
      <c r="EXJ6" s="451"/>
      <c r="EXK6" s="451"/>
      <c r="EXL6" s="451"/>
      <c r="EXM6" s="451"/>
      <c r="EXN6" s="451"/>
      <c r="EXO6" s="451"/>
      <c r="EXP6" s="451"/>
      <c r="EXQ6" s="451"/>
      <c r="EXR6" s="451"/>
      <c r="EXS6" s="451"/>
      <c r="EXT6" s="451"/>
      <c r="EXU6" s="451"/>
      <c r="EXV6" s="451"/>
      <c r="EXW6" s="451"/>
      <c r="EXX6" s="451"/>
      <c r="EXY6" s="451"/>
      <c r="EXZ6" s="451"/>
      <c r="EYA6" s="451"/>
      <c r="EYB6" s="451"/>
      <c r="EYC6" s="451"/>
      <c r="EYD6" s="451"/>
      <c r="EYE6" s="451"/>
      <c r="EYF6" s="451"/>
      <c r="EYG6" s="451"/>
      <c r="EYH6" s="451"/>
      <c r="EYI6" s="451"/>
      <c r="EYJ6" s="451"/>
      <c r="EYK6" s="451"/>
      <c r="EYL6" s="451"/>
      <c r="EYM6" s="451"/>
      <c r="EYN6" s="451"/>
      <c r="EYO6" s="451"/>
      <c r="EYP6" s="451"/>
      <c r="EYQ6" s="451"/>
      <c r="EYR6" s="451"/>
      <c r="EYS6" s="451"/>
      <c r="EYT6" s="451"/>
      <c r="EYU6" s="451"/>
      <c r="EYV6" s="451"/>
      <c r="EYW6" s="451"/>
      <c r="EYX6" s="451"/>
      <c r="EYY6" s="451"/>
      <c r="EYZ6" s="451"/>
      <c r="EZA6" s="451"/>
      <c r="EZB6" s="451"/>
      <c r="EZC6" s="451"/>
      <c r="EZD6" s="451"/>
      <c r="EZE6" s="451"/>
      <c r="EZF6" s="451"/>
      <c r="EZG6" s="451"/>
      <c r="EZH6" s="451"/>
      <c r="EZI6" s="451"/>
      <c r="EZJ6" s="451"/>
      <c r="EZK6" s="451"/>
      <c r="EZL6" s="451"/>
      <c r="EZM6" s="451"/>
      <c r="EZN6" s="451"/>
      <c r="EZO6" s="451"/>
      <c r="EZP6" s="451"/>
      <c r="EZQ6" s="451"/>
      <c r="EZR6" s="451"/>
      <c r="EZS6" s="451"/>
      <c r="EZT6" s="451"/>
      <c r="EZU6" s="451"/>
      <c r="EZV6" s="451"/>
      <c r="EZW6" s="451"/>
      <c r="EZX6" s="451"/>
      <c r="EZY6" s="451"/>
      <c r="EZZ6" s="451"/>
      <c r="FAA6" s="451"/>
      <c r="FAB6" s="451"/>
      <c r="FAC6" s="451"/>
      <c r="FAD6" s="451"/>
      <c r="FAE6" s="451"/>
      <c r="FAF6" s="451"/>
      <c r="FAG6" s="451"/>
      <c r="FAH6" s="451"/>
      <c r="FAI6" s="451"/>
      <c r="FAJ6" s="451"/>
      <c r="FAK6" s="451"/>
      <c r="FAL6" s="451"/>
      <c r="FAM6" s="451"/>
      <c r="FAN6" s="451"/>
      <c r="FAO6" s="451"/>
      <c r="FAP6" s="451"/>
      <c r="FAQ6" s="451"/>
      <c r="FAR6" s="451"/>
      <c r="FAS6" s="451"/>
      <c r="FAT6" s="451"/>
      <c r="FAU6" s="451"/>
      <c r="FAV6" s="451"/>
      <c r="FAW6" s="451"/>
      <c r="FAX6" s="451"/>
      <c r="FAY6" s="451"/>
      <c r="FAZ6" s="451"/>
      <c r="FBA6" s="451"/>
      <c r="FBB6" s="451"/>
      <c r="FBC6" s="451"/>
      <c r="FBD6" s="451"/>
      <c r="FBE6" s="451"/>
      <c r="FBF6" s="451"/>
      <c r="FBG6" s="451"/>
      <c r="FBH6" s="451"/>
      <c r="FBI6" s="451"/>
      <c r="FBJ6" s="451"/>
      <c r="FBK6" s="451"/>
      <c r="FBL6" s="451"/>
      <c r="FBM6" s="451"/>
      <c r="FBN6" s="451"/>
      <c r="FBO6" s="451"/>
      <c r="FBP6" s="451"/>
      <c r="FBQ6" s="451"/>
      <c r="FBR6" s="451"/>
      <c r="FBS6" s="451"/>
      <c r="FBT6" s="451"/>
      <c r="FBU6" s="451"/>
      <c r="FBV6" s="451"/>
      <c r="FBW6" s="451"/>
      <c r="FBX6" s="451"/>
      <c r="FBY6" s="451"/>
      <c r="FBZ6" s="451"/>
      <c r="FCA6" s="451"/>
      <c r="FCB6" s="451"/>
      <c r="FCC6" s="451"/>
      <c r="FCD6" s="451"/>
      <c r="FCE6" s="451"/>
      <c r="FCF6" s="451"/>
      <c r="FCG6" s="451"/>
      <c r="FCH6" s="451"/>
      <c r="FCI6" s="451"/>
      <c r="FCJ6" s="451"/>
      <c r="FCK6" s="451"/>
      <c r="FCL6" s="451"/>
      <c r="FCM6" s="451"/>
      <c r="FCN6" s="451"/>
      <c r="FCO6" s="451"/>
      <c r="FCP6" s="451"/>
      <c r="FCQ6" s="451"/>
      <c r="FCR6" s="451"/>
      <c r="FCS6" s="451"/>
      <c r="FCT6" s="451"/>
      <c r="FCU6" s="451"/>
      <c r="FCV6" s="451"/>
      <c r="FCW6" s="451"/>
      <c r="FCX6" s="451"/>
      <c r="FCY6" s="451"/>
      <c r="FCZ6" s="451"/>
      <c r="FDA6" s="451"/>
      <c r="FDB6" s="451"/>
      <c r="FDC6" s="451"/>
      <c r="FDD6" s="451"/>
      <c r="FDE6" s="451"/>
      <c r="FDF6" s="451"/>
      <c r="FDG6" s="451"/>
      <c r="FDH6" s="451"/>
      <c r="FDI6" s="451"/>
      <c r="FDJ6" s="451"/>
      <c r="FDK6" s="451"/>
      <c r="FDL6" s="451"/>
      <c r="FDM6" s="451"/>
      <c r="FDN6" s="451"/>
      <c r="FDO6" s="451"/>
      <c r="FDP6" s="451"/>
      <c r="FDQ6" s="451"/>
      <c r="FDR6" s="451"/>
      <c r="FDS6" s="451"/>
      <c r="FDT6" s="451"/>
      <c r="FDU6" s="451"/>
      <c r="FDV6" s="451"/>
      <c r="FDW6" s="451"/>
      <c r="FDX6" s="451"/>
      <c r="FDY6" s="451"/>
      <c r="FDZ6" s="451"/>
      <c r="FEA6" s="451"/>
      <c r="FEB6" s="451"/>
      <c r="FEC6" s="451"/>
      <c r="FED6" s="451"/>
      <c r="FEE6" s="451"/>
      <c r="FEF6" s="451"/>
      <c r="FEG6" s="451"/>
      <c r="FEH6" s="451"/>
      <c r="FEI6" s="451"/>
      <c r="FEJ6" s="451"/>
      <c r="FEK6" s="451"/>
      <c r="FEL6" s="451"/>
      <c r="FEM6" s="451"/>
      <c r="FEN6" s="451"/>
      <c r="FEO6" s="451"/>
      <c r="FEP6" s="451"/>
      <c r="FEQ6" s="451"/>
      <c r="FER6" s="451"/>
      <c r="FES6" s="451"/>
      <c r="FET6" s="451"/>
      <c r="FEU6" s="451"/>
      <c r="FEV6" s="451"/>
      <c r="FEW6" s="451"/>
      <c r="FEX6" s="451"/>
      <c r="FEY6" s="451"/>
      <c r="FEZ6" s="451"/>
      <c r="FFA6" s="451"/>
      <c r="FFB6" s="451"/>
      <c r="FFC6" s="451"/>
      <c r="FFD6" s="451"/>
      <c r="FFE6" s="451"/>
      <c r="FFF6" s="451"/>
      <c r="FFG6" s="451"/>
      <c r="FFH6" s="451"/>
      <c r="FFI6" s="451"/>
      <c r="FFJ6" s="451"/>
      <c r="FFK6" s="451"/>
      <c r="FFL6" s="451"/>
      <c r="FFM6" s="451"/>
      <c r="FFN6" s="451"/>
      <c r="FFO6" s="451"/>
      <c r="FFP6" s="451"/>
      <c r="FFQ6" s="451"/>
      <c r="FFR6" s="451"/>
      <c r="FFS6" s="451"/>
      <c r="FFT6" s="451"/>
      <c r="FFU6" s="451"/>
      <c r="FFV6" s="451"/>
      <c r="FFW6" s="451"/>
      <c r="FFX6" s="451"/>
      <c r="FFY6" s="451"/>
      <c r="FFZ6" s="451"/>
      <c r="FGA6" s="451"/>
      <c r="FGB6" s="451"/>
      <c r="FGC6" s="451"/>
      <c r="FGD6" s="451"/>
      <c r="FGE6" s="451"/>
      <c r="FGF6" s="451"/>
      <c r="FGG6" s="451"/>
      <c r="FGH6" s="451"/>
      <c r="FGI6" s="451"/>
      <c r="FGJ6" s="451"/>
      <c r="FGK6" s="451"/>
      <c r="FGL6" s="451"/>
      <c r="FGM6" s="451"/>
      <c r="FGN6" s="451"/>
      <c r="FGO6" s="451"/>
      <c r="FGP6" s="451"/>
      <c r="FGQ6" s="451"/>
      <c r="FGR6" s="451"/>
      <c r="FGS6" s="451"/>
      <c r="FGT6" s="451"/>
      <c r="FGU6" s="451"/>
      <c r="FGV6" s="451"/>
      <c r="FGW6" s="451"/>
      <c r="FGX6" s="451"/>
      <c r="FGY6" s="451"/>
      <c r="FGZ6" s="451"/>
      <c r="FHA6" s="451"/>
      <c r="FHB6" s="451"/>
      <c r="FHC6" s="451"/>
      <c r="FHD6" s="451"/>
      <c r="FHE6" s="451"/>
      <c r="FHF6" s="451"/>
      <c r="FHG6" s="451"/>
      <c r="FHH6" s="451"/>
      <c r="FHI6" s="451"/>
      <c r="FHJ6" s="451"/>
      <c r="FHK6" s="451"/>
      <c r="FHL6" s="451"/>
      <c r="FHM6" s="451"/>
      <c r="FHN6" s="451"/>
      <c r="FHO6" s="451"/>
      <c r="FHP6" s="451"/>
      <c r="FHQ6" s="451"/>
      <c r="FHR6" s="451"/>
      <c r="FHS6" s="451"/>
      <c r="FHT6" s="451"/>
      <c r="FHU6" s="451"/>
      <c r="FHV6" s="451"/>
      <c r="FHW6" s="451"/>
      <c r="FHX6" s="451"/>
      <c r="FHY6" s="451"/>
      <c r="FHZ6" s="451"/>
      <c r="FIA6" s="451"/>
      <c r="FIB6" s="451"/>
      <c r="FIC6" s="451"/>
      <c r="FID6" s="451"/>
      <c r="FIE6" s="451"/>
      <c r="FIF6" s="451"/>
      <c r="FIG6" s="451"/>
      <c r="FIH6" s="451"/>
      <c r="FII6" s="451"/>
      <c r="FIJ6" s="451"/>
      <c r="FIK6" s="451"/>
      <c r="FIL6" s="451"/>
      <c r="FIM6" s="451"/>
      <c r="FIN6" s="451"/>
      <c r="FIO6" s="451"/>
      <c r="FIP6" s="451"/>
      <c r="FIQ6" s="451"/>
      <c r="FIR6" s="451"/>
      <c r="FIS6" s="451"/>
      <c r="FIT6" s="451"/>
      <c r="FIU6" s="451"/>
      <c r="FIV6" s="451"/>
      <c r="FIW6" s="451"/>
      <c r="FIX6" s="451"/>
      <c r="FIY6" s="451"/>
      <c r="FIZ6" s="451"/>
      <c r="FJA6" s="451"/>
      <c r="FJB6" s="451"/>
      <c r="FJC6" s="451"/>
      <c r="FJD6" s="451"/>
      <c r="FJE6" s="451"/>
      <c r="FJF6" s="451"/>
      <c r="FJG6" s="451"/>
      <c r="FJH6" s="451"/>
      <c r="FJI6" s="451"/>
      <c r="FJJ6" s="451"/>
      <c r="FJK6" s="451"/>
      <c r="FJL6" s="451"/>
      <c r="FJM6" s="451"/>
      <c r="FJN6" s="451"/>
      <c r="FJO6" s="451"/>
      <c r="FJP6" s="451"/>
      <c r="FJQ6" s="451"/>
      <c r="FJR6" s="451"/>
      <c r="FJS6" s="451"/>
      <c r="FJT6" s="451"/>
      <c r="FJU6" s="451"/>
      <c r="FJV6" s="451"/>
      <c r="FJW6" s="451"/>
      <c r="FJX6" s="451"/>
      <c r="FJY6" s="451"/>
      <c r="FJZ6" s="451"/>
      <c r="FKA6" s="451"/>
      <c r="FKB6" s="451"/>
      <c r="FKC6" s="451"/>
      <c r="FKD6" s="451"/>
      <c r="FKE6" s="451"/>
      <c r="FKF6" s="451"/>
      <c r="FKG6" s="451"/>
      <c r="FKH6" s="451"/>
      <c r="FKI6" s="451"/>
      <c r="FKJ6" s="451"/>
      <c r="FKK6" s="451"/>
      <c r="FKL6" s="451"/>
      <c r="FKM6" s="451"/>
      <c r="FKN6" s="451"/>
      <c r="FKO6" s="451"/>
      <c r="FKP6" s="451"/>
      <c r="FKQ6" s="451"/>
      <c r="FKR6" s="451"/>
      <c r="FKS6" s="451"/>
      <c r="FKT6" s="451"/>
      <c r="FKU6" s="451"/>
      <c r="FKV6" s="451"/>
      <c r="FKW6" s="451"/>
      <c r="FKX6" s="451"/>
      <c r="FKY6" s="451"/>
      <c r="FKZ6" s="451"/>
      <c r="FLA6" s="451"/>
      <c r="FLB6" s="451"/>
      <c r="FLC6" s="451"/>
      <c r="FLD6" s="451"/>
      <c r="FLE6" s="451"/>
      <c r="FLF6" s="451"/>
      <c r="FLG6" s="451"/>
      <c r="FLH6" s="451"/>
      <c r="FLI6" s="451"/>
      <c r="FLJ6" s="451"/>
      <c r="FLK6" s="451"/>
      <c r="FLL6" s="451"/>
      <c r="FLM6" s="451"/>
      <c r="FLN6" s="451"/>
      <c r="FLO6" s="451"/>
      <c r="FLP6" s="451"/>
      <c r="FLQ6" s="451"/>
      <c r="FLR6" s="451"/>
      <c r="FLS6" s="451"/>
      <c r="FLT6" s="451"/>
      <c r="FLU6" s="451"/>
      <c r="FLV6" s="451"/>
      <c r="FLW6" s="451"/>
      <c r="FLX6" s="451"/>
      <c r="FLY6" s="451"/>
      <c r="FLZ6" s="451"/>
      <c r="FMA6" s="451"/>
      <c r="FMB6" s="451"/>
      <c r="FMC6" s="451"/>
      <c r="FMD6" s="451"/>
      <c r="FME6" s="451"/>
      <c r="FMF6" s="451"/>
      <c r="FMG6" s="451"/>
      <c r="FMH6" s="451"/>
      <c r="FMI6" s="451"/>
      <c r="FMJ6" s="451"/>
      <c r="FMK6" s="451"/>
      <c r="FML6" s="451"/>
      <c r="FMM6" s="451"/>
      <c r="FMN6" s="451"/>
      <c r="FMO6" s="451"/>
      <c r="FMP6" s="451"/>
      <c r="FMQ6" s="451"/>
      <c r="FMR6" s="451"/>
      <c r="FMS6" s="451"/>
      <c r="FMT6" s="451"/>
      <c r="FMU6" s="451"/>
      <c r="FMV6" s="451"/>
      <c r="FMW6" s="451"/>
      <c r="FMX6" s="451"/>
      <c r="FMY6" s="451"/>
      <c r="FMZ6" s="451"/>
      <c r="FNA6" s="451"/>
      <c r="FNB6" s="451"/>
      <c r="FNC6" s="451"/>
      <c r="FND6" s="451"/>
      <c r="FNE6" s="451"/>
      <c r="FNF6" s="451"/>
      <c r="FNG6" s="451"/>
      <c r="FNH6" s="451"/>
      <c r="FNI6" s="451"/>
      <c r="FNJ6" s="451"/>
      <c r="FNK6" s="451"/>
      <c r="FNL6" s="451"/>
      <c r="FNM6" s="451"/>
      <c r="FNN6" s="451"/>
      <c r="FNO6" s="451"/>
      <c r="FNP6" s="451"/>
      <c r="FNQ6" s="451"/>
      <c r="FNR6" s="451"/>
      <c r="FNS6" s="451"/>
      <c r="FNT6" s="451"/>
      <c r="FNU6" s="451"/>
      <c r="FNV6" s="451"/>
      <c r="FNW6" s="451"/>
      <c r="FNX6" s="451"/>
      <c r="FNY6" s="451"/>
      <c r="FNZ6" s="451"/>
      <c r="FOA6" s="451"/>
      <c r="FOB6" s="451"/>
      <c r="FOC6" s="451"/>
      <c r="FOD6" s="451"/>
      <c r="FOE6" s="451"/>
      <c r="FOF6" s="451"/>
      <c r="FOG6" s="451"/>
      <c r="FOH6" s="451"/>
      <c r="FOI6" s="451"/>
      <c r="FOJ6" s="451"/>
      <c r="FOK6" s="451"/>
      <c r="FOL6" s="451"/>
      <c r="FOM6" s="451"/>
      <c r="FON6" s="451"/>
      <c r="FOO6" s="451"/>
      <c r="FOP6" s="451"/>
      <c r="FOQ6" s="451"/>
      <c r="FOR6" s="451"/>
      <c r="FOS6" s="451"/>
      <c r="FOT6" s="451"/>
      <c r="FOU6" s="451"/>
      <c r="FOV6" s="451"/>
      <c r="FOW6" s="451"/>
      <c r="FOX6" s="451"/>
      <c r="FOY6" s="451"/>
      <c r="FOZ6" s="451"/>
      <c r="FPA6" s="451"/>
      <c r="FPB6" s="451"/>
      <c r="FPC6" s="451"/>
      <c r="FPD6" s="451"/>
      <c r="FPE6" s="451"/>
      <c r="FPF6" s="451"/>
      <c r="FPG6" s="451"/>
      <c r="FPH6" s="451"/>
      <c r="FPI6" s="451"/>
      <c r="FPJ6" s="451"/>
      <c r="FPK6" s="451"/>
      <c r="FPL6" s="451"/>
      <c r="FPM6" s="451"/>
      <c r="FPN6" s="451"/>
      <c r="FPO6" s="451"/>
      <c r="FPP6" s="451"/>
      <c r="FPQ6" s="451"/>
      <c r="FPR6" s="451"/>
      <c r="FPS6" s="451"/>
      <c r="FPT6" s="451"/>
      <c r="FPU6" s="451"/>
      <c r="FPV6" s="451"/>
      <c r="FPW6" s="451"/>
      <c r="FPX6" s="451"/>
      <c r="FPY6" s="451"/>
      <c r="FPZ6" s="451"/>
      <c r="FQA6" s="451"/>
      <c r="FQB6" s="451"/>
      <c r="FQC6" s="451"/>
      <c r="FQD6" s="451"/>
      <c r="FQE6" s="451"/>
      <c r="FQF6" s="451"/>
      <c r="FQG6" s="451"/>
      <c r="FQH6" s="451"/>
      <c r="FQI6" s="451"/>
      <c r="FQJ6" s="451"/>
      <c r="FQK6" s="451"/>
      <c r="FQL6" s="451"/>
      <c r="FQM6" s="451"/>
      <c r="FQN6" s="451"/>
      <c r="FQO6" s="451"/>
      <c r="FQP6" s="451"/>
      <c r="FQQ6" s="451"/>
      <c r="FQR6" s="451"/>
      <c r="FQS6" s="451"/>
      <c r="FQT6" s="451"/>
      <c r="FQU6" s="451"/>
      <c r="FQV6" s="451"/>
      <c r="FQW6" s="451"/>
      <c r="FQX6" s="451"/>
      <c r="FQY6" s="451"/>
      <c r="FQZ6" s="451"/>
      <c r="FRA6" s="451"/>
      <c r="FRB6" s="451"/>
      <c r="FRC6" s="451"/>
      <c r="FRD6" s="451"/>
      <c r="FRE6" s="451"/>
      <c r="FRF6" s="451"/>
      <c r="FRG6" s="451"/>
      <c r="FRH6" s="451"/>
      <c r="FRI6" s="451"/>
      <c r="FRJ6" s="451"/>
      <c r="FRK6" s="451"/>
      <c r="FRL6" s="451"/>
      <c r="FRM6" s="451"/>
      <c r="FRN6" s="451"/>
      <c r="FRO6" s="451"/>
      <c r="FRP6" s="451"/>
      <c r="FRQ6" s="451"/>
      <c r="FRR6" s="451"/>
      <c r="FRS6" s="451"/>
      <c r="FRT6" s="451"/>
      <c r="FRU6" s="451"/>
      <c r="FRV6" s="451"/>
      <c r="FRW6" s="451"/>
      <c r="FRX6" s="451"/>
      <c r="FRY6" s="451"/>
      <c r="FRZ6" s="451"/>
      <c r="FSA6" s="451"/>
      <c r="FSB6" s="451"/>
      <c r="FSC6" s="451"/>
      <c r="FSD6" s="451"/>
      <c r="FSE6" s="451"/>
      <c r="FSF6" s="451"/>
      <c r="FSG6" s="451"/>
      <c r="FSH6" s="451"/>
      <c r="FSI6" s="451"/>
      <c r="FSJ6" s="451"/>
      <c r="FSK6" s="451"/>
      <c r="FSL6" s="451"/>
      <c r="FSM6" s="451"/>
      <c r="FSN6" s="451"/>
      <c r="FSO6" s="451"/>
      <c r="FSP6" s="451"/>
      <c r="FSQ6" s="451"/>
      <c r="FSR6" s="451"/>
      <c r="FSS6" s="451"/>
      <c r="FST6" s="451"/>
      <c r="FSU6" s="451"/>
      <c r="FSV6" s="451"/>
      <c r="FSW6" s="451"/>
      <c r="FSX6" s="451"/>
      <c r="FSY6" s="451"/>
      <c r="FSZ6" s="451"/>
      <c r="FTA6" s="451"/>
      <c r="FTB6" s="451"/>
      <c r="FTC6" s="451"/>
      <c r="FTD6" s="451"/>
      <c r="FTE6" s="451"/>
      <c r="FTF6" s="451"/>
      <c r="FTG6" s="451"/>
      <c r="FTH6" s="451"/>
      <c r="FTI6" s="451"/>
      <c r="FTJ6" s="451"/>
      <c r="FTK6" s="451"/>
      <c r="FTL6" s="451"/>
      <c r="FTM6" s="451"/>
      <c r="FTN6" s="451"/>
      <c r="FTO6" s="451"/>
      <c r="FTP6" s="451"/>
      <c r="FTQ6" s="451"/>
      <c r="FTR6" s="451"/>
      <c r="FTS6" s="451"/>
      <c r="FTT6" s="451"/>
      <c r="FTU6" s="451"/>
      <c r="FTV6" s="451"/>
      <c r="FTW6" s="451"/>
      <c r="FTX6" s="451"/>
      <c r="FTY6" s="451"/>
      <c r="FTZ6" s="451"/>
      <c r="FUA6" s="451"/>
      <c r="FUB6" s="451"/>
      <c r="FUC6" s="451"/>
      <c r="FUD6" s="451"/>
      <c r="FUE6" s="451"/>
      <c r="FUF6" s="451"/>
      <c r="FUG6" s="451"/>
      <c r="FUH6" s="451"/>
      <c r="FUI6" s="451"/>
      <c r="FUJ6" s="451"/>
      <c r="FUK6" s="451"/>
      <c r="FUL6" s="451"/>
      <c r="FUM6" s="451"/>
      <c r="FUN6" s="451"/>
      <c r="FUO6" s="451"/>
      <c r="FUP6" s="451"/>
      <c r="FUQ6" s="451"/>
      <c r="FUR6" s="451"/>
      <c r="FUS6" s="451"/>
      <c r="FUT6" s="451"/>
      <c r="FUU6" s="451"/>
      <c r="FUV6" s="451"/>
      <c r="FUW6" s="451"/>
      <c r="FUX6" s="451"/>
      <c r="FUY6" s="451"/>
      <c r="FUZ6" s="451"/>
      <c r="FVA6" s="451"/>
      <c r="FVB6" s="451"/>
      <c r="FVC6" s="451"/>
      <c r="FVD6" s="451"/>
      <c r="FVE6" s="451"/>
      <c r="FVF6" s="451"/>
      <c r="FVG6" s="451"/>
      <c r="FVH6" s="451"/>
      <c r="FVI6" s="451"/>
      <c r="FVJ6" s="451"/>
      <c r="FVK6" s="451"/>
      <c r="FVL6" s="451"/>
      <c r="FVM6" s="451"/>
      <c r="FVN6" s="451"/>
      <c r="FVO6" s="451"/>
      <c r="FVP6" s="451"/>
      <c r="FVQ6" s="451"/>
      <c r="FVR6" s="451"/>
      <c r="FVS6" s="451"/>
      <c r="FVT6" s="451"/>
      <c r="FVU6" s="451"/>
      <c r="FVV6" s="451"/>
      <c r="FVW6" s="451"/>
      <c r="FVX6" s="451"/>
      <c r="FVY6" s="451"/>
      <c r="FVZ6" s="451"/>
      <c r="FWA6" s="451"/>
      <c r="FWB6" s="451"/>
      <c r="FWC6" s="451"/>
      <c r="FWD6" s="451"/>
      <c r="FWE6" s="451"/>
      <c r="FWF6" s="451"/>
      <c r="FWG6" s="451"/>
      <c r="FWH6" s="451"/>
      <c r="FWI6" s="451"/>
      <c r="FWJ6" s="451"/>
      <c r="FWK6" s="451"/>
      <c r="FWL6" s="451"/>
      <c r="FWM6" s="451"/>
      <c r="FWN6" s="451"/>
      <c r="FWO6" s="451"/>
      <c r="FWP6" s="451"/>
      <c r="FWQ6" s="451"/>
      <c r="FWR6" s="451"/>
      <c r="FWS6" s="451"/>
      <c r="FWT6" s="451"/>
      <c r="FWU6" s="451"/>
      <c r="FWV6" s="451"/>
      <c r="FWW6" s="451"/>
      <c r="FWX6" s="451"/>
      <c r="FWY6" s="451"/>
      <c r="FWZ6" s="451"/>
      <c r="FXA6" s="451"/>
      <c r="FXB6" s="451"/>
      <c r="FXC6" s="451"/>
      <c r="FXD6" s="451"/>
      <c r="FXE6" s="451"/>
      <c r="FXF6" s="451"/>
      <c r="FXG6" s="451"/>
      <c r="FXH6" s="451"/>
      <c r="FXI6" s="451"/>
      <c r="FXJ6" s="451"/>
      <c r="FXK6" s="451"/>
      <c r="FXL6" s="451"/>
      <c r="FXM6" s="451"/>
      <c r="FXN6" s="451"/>
      <c r="FXO6" s="451"/>
      <c r="FXP6" s="451"/>
      <c r="FXQ6" s="451"/>
      <c r="FXR6" s="451"/>
      <c r="FXS6" s="451"/>
      <c r="FXT6" s="451"/>
      <c r="FXU6" s="451"/>
      <c r="FXV6" s="451"/>
      <c r="FXW6" s="451"/>
      <c r="FXX6" s="451"/>
      <c r="FXY6" s="451"/>
      <c r="FXZ6" s="451"/>
      <c r="FYA6" s="451"/>
      <c r="FYB6" s="451"/>
      <c r="FYC6" s="451"/>
      <c r="FYD6" s="451"/>
      <c r="FYE6" s="451"/>
      <c r="FYF6" s="451"/>
      <c r="FYG6" s="451"/>
      <c r="FYH6" s="451"/>
      <c r="FYI6" s="451"/>
      <c r="FYJ6" s="451"/>
      <c r="FYK6" s="451"/>
      <c r="FYL6" s="451"/>
      <c r="FYM6" s="451"/>
      <c r="FYN6" s="451"/>
      <c r="FYO6" s="451"/>
      <c r="FYP6" s="451"/>
      <c r="FYQ6" s="451"/>
      <c r="FYR6" s="451"/>
      <c r="FYS6" s="451"/>
      <c r="FYT6" s="451"/>
      <c r="FYU6" s="451"/>
      <c r="FYV6" s="451"/>
      <c r="FYW6" s="451"/>
      <c r="FYX6" s="451"/>
      <c r="FYY6" s="451"/>
      <c r="FYZ6" s="451"/>
      <c r="FZA6" s="451"/>
      <c r="FZB6" s="451"/>
      <c r="FZC6" s="451"/>
      <c r="FZD6" s="451"/>
      <c r="FZE6" s="451"/>
      <c r="FZF6" s="451"/>
      <c r="FZG6" s="451"/>
      <c r="FZH6" s="451"/>
      <c r="FZI6" s="451"/>
      <c r="FZJ6" s="451"/>
      <c r="FZK6" s="451"/>
      <c r="FZL6" s="451"/>
      <c r="FZM6" s="451"/>
      <c r="FZN6" s="451"/>
      <c r="FZO6" s="451"/>
      <c r="FZP6" s="451"/>
      <c r="FZQ6" s="451"/>
      <c r="FZR6" s="451"/>
      <c r="FZS6" s="451"/>
      <c r="FZT6" s="451"/>
      <c r="FZU6" s="451"/>
      <c r="FZV6" s="451"/>
      <c r="FZW6" s="451"/>
      <c r="FZX6" s="451"/>
      <c r="FZY6" s="451"/>
      <c r="FZZ6" s="451"/>
      <c r="GAA6" s="451"/>
      <c r="GAB6" s="451"/>
      <c r="GAC6" s="451"/>
      <c r="GAD6" s="451"/>
      <c r="GAE6" s="451"/>
      <c r="GAF6" s="451"/>
      <c r="GAG6" s="451"/>
      <c r="GAH6" s="451"/>
      <c r="GAI6" s="451"/>
      <c r="GAJ6" s="451"/>
      <c r="GAK6" s="451"/>
      <c r="GAL6" s="451"/>
      <c r="GAM6" s="451"/>
      <c r="GAN6" s="451"/>
      <c r="GAO6" s="451"/>
      <c r="GAP6" s="451"/>
      <c r="GAQ6" s="451"/>
      <c r="GAR6" s="451"/>
      <c r="GAS6" s="451"/>
      <c r="GAT6" s="451"/>
      <c r="GAU6" s="451"/>
      <c r="GAV6" s="451"/>
      <c r="GAW6" s="451"/>
      <c r="GAX6" s="451"/>
      <c r="GAY6" s="451"/>
      <c r="GAZ6" s="451"/>
      <c r="GBA6" s="451"/>
      <c r="GBB6" s="451"/>
      <c r="GBC6" s="451"/>
      <c r="GBD6" s="451"/>
      <c r="GBE6" s="451"/>
      <c r="GBF6" s="451"/>
      <c r="GBG6" s="451"/>
      <c r="GBH6" s="451"/>
      <c r="GBI6" s="451"/>
      <c r="GBJ6" s="451"/>
      <c r="GBK6" s="451"/>
      <c r="GBL6" s="451"/>
      <c r="GBM6" s="451"/>
      <c r="GBN6" s="451"/>
      <c r="GBO6" s="451"/>
      <c r="GBP6" s="451"/>
      <c r="GBQ6" s="451"/>
      <c r="GBR6" s="451"/>
      <c r="GBS6" s="451"/>
      <c r="GBT6" s="451"/>
      <c r="GBU6" s="451"/>
      <c r="GBV6" s="451"/>
      <c r="GBW6" s="451"/>
      <c r="GBX6" s="451"/>
      <c r="GBY6" s="451"/>
      <c r="GBZ6" s="451"/>
      <c r="GCA6" s="451"/>
      <c r="GCB6" s="451"/>
      <c r="GCC6" s="451"/>
      <c r="GCD6" s="451"/>
      <c r="GCE6" s="451"/>
      <c r="GCF6" s="451"/>
      <c r="GCG6" s="451"/>
      <c r="GCH6" s="451"/>
      <c r="GCI6" s="451"/>
      <c r="GCJ6" s="451"/>
      <c r="GCK6" s="451"/>
      <c r="GCL6" s="451"/>
      <c r="GCM6" s="451"/>
      <c r="GCN6" s="451"/>
      <c r="GCO6" s="451"/>
      <c r="GCP6" s="451"/>
      <c r="GCQ6" s="451"/>
      <c r="GCR6" s="451"/>
      <c r="GCS6" s="451"/>
      <c r="GCT6" s="451"/>
      <c r="GCU6" s="451"/>
      <c r="GCV6" s="451"/>
      <c r="GCW6" s="451"/>
      <c r="GCX6" s="451"/>
      <c r="GCY6" s="451"/>
      <c r="GCZ6" s="451"/>
      <c r="GDA6" s="451"/>
      <c r="GDB6" s="451"/>
      <c r="GDC6" s="451"/>
      <c r="GDD6" s="451"/>
      <c r="GDE6" s="451"/>
      <c r="GDF6" s="451"/>
      <c r="GDG6" s="451"/>
      <c r="GDH6" s="451"/>
      <c r="GDI6" s="451"/>
      <c r="GDJ6" s="451"/>
      <c r="GDK6" s="451"/>
      <c r="GDL6" s="451"/>
      <c r="GDM6" s="451"/>
      <c r="GDN6" s="451"/>
      <c r="GDO6" s="451"/>
      <c r="GDP6" s="451"/>
      <c r="GDQ6" s="451"/>
      <c r="GDR6" s="451"/>
      <c r="GDS6" s="451"/>
      <c r="GDT6" s="451"/>
      <c r="GDU6" s="451"/>
      <c r="GDV6" s="451"/>
      <c r="GDW6" s="451"/>
      <c r="GDX6" s="451"/>
      <c r="GDY6" s="451"/>
      <c r="GDZ6" s="451"/>
      <c r="GEA6" s="451"/>
      <c r="GEB6" s="451"/>
      <c r="GEC6" s="451"/>
      <c r="GED6" s="451"/>
      <c r="GEE6" s="451"/>
      <c r="GEF6" s="451"/>
      <c r="GEG6" s="451"/>
      <c r="GEH6" s="451"/>
      <c r="GEI6" s="451"/>
      <c r="GEJ6" s="451"/>
      <c r="GEK6" s="451"/>
      <c r="GEL6" s="451"/>
      <c r="GEM6" s="451"/>
      <c r="GEN6" s="451"/>
      <c r="GEO6" s="451"/>
      <c r="GEP6" s="451"/>
      <c r="GEQ6" s="451"/>
      <c r="GER6" s="451"/>
      <c r="GES6" s="451"/>
      <c r="GET6" s="451"/>
      <c r="GEU6" s="451"/>
      <c r="GEV6" s="451"/>
      <c r="GEW6" s="451"/>
      <c r="GEX6" s="451"/>
      <c r="GEY6" s="451"/>
      <c r="GEZ6" s="451"/>
      <c r="GFA6" s="451"/>
      <c r="GFB6" s="451"/>
      <c r="GFC6" s="451"/>
      <c r="GFD6" s="451"/>
      <c r="GFE6" s="451"/>
      <c r="GFF6" s="451"/>
      <c r="GFG6" s="451"/>
      <c r="GFH6" s="451"/>
      <c r="GFI6" s="451"/>
      <c r="GFJ6" s="451"/>
      <c r="GFK6" s="451"/>
      <c r="GFL6" s="451"/>
      <c r="GFM6" s="451"/>
      <c r="GFN6" s="451"/>
      <c r="GFO6" s="451"/>
      <c r="GFP6" s="451"/>
      <c r="GFQ6" s="451"/>
      <c r="GFR6" s="451"/>
      <c r="GFS6" s="451"/>
      <c r="GFT6" s="451"/>
      <c r="GFU6" s="451"/>
      <c r="GFV6" s="451"/>
      <c r="GFW6" s="451"/>
      <c r="GFX6" s="451"/>
      <c r="GFY6" s="451"/>
      <c r="GFZ6" s="451"/>
      <c r="GGA6" s="451"/>
      <c r="GGB6" s="451"/>
      <c r="GGC6" s="451"/>
      <c r="GGD6" s="451"/>
      <c r="GGE6" s="451"/>
      <c r="GGF6" s="451"/>
      <c r="GGG6" s="451"/>
      <c r="GGH6" s="451"/>
      <c r="GGI6" s="451"/>
      <c r="GGJ6" s="451"/>
      <c r="GGK6" s="451"/>
      <c r="GGL6" s="451"/>
      <c r="GGM6" s="451"/>
      <c r="GGN6" s="451"/>
      <c r="GGO6" s="451"/>
      <c r="GGP6" s="451"/>
      <c r="GGQ6" s="451"/>
      <c r="GGR6" s="451"/>
      <c r="GGS6" s="451"/>
      <c r="GGT6" s="451"/>
      <c r="GGU6" s="451"/>
      <c r="GGV6" s="451"/>
      <c r="GGW6" s="451"/>
      <c r="GGX6" s="451"/>
      <c r="GGY6" s="451"/>
      <c r="GGZ6" s="451"/>
      <c r="GHA6" s="451"/>
      <c r="GHB6" s="451"/>
      <c r="GHC6" s="451"/>
      <c r="GHD6" s="451"/>
      <c r="GHE6" s="451"/>
      <c r="GHF6" s="451"/>
      <c r="GHG6" s="451"/>
      <c r="GHH6" s="451"/>
      <c r="GHI6" s="451"/>
      <c r="GHJ6" s="451"/>
      <c r="GHK6" s="451"/>
      <c r="GHL6" s="451"/>
      <c r="GHM6" s="451"/>
      <c r="GHN6" s="451"/>
      <c r="GHO6" s="451"/>
      <c r="GHP6" s="451"/>
      <c r="GHQ6" s="451"/>
      <c r="GHR6" s="451"/>
      <c r="GHS6" s="451"/>
      <c r="GHT6" s="451"/>
      <c r="GHU6" s="451"/>
      <c r="GHV6" s="451"/>
      <c r="GHW6" s="451"/>
      <c r="GHX6" s="451"/>
      <c r="GHY6" s="451"/>
      <c r="GHZ6" s="451"/>
      <c r="GIA6" s="451"/>
      <c r="GIB6" s="451"/>
      <c r="GIC6" s="451"/>
      <c r="GID6" s="451"/>
      <c r="GIE6" s="451"/>
      <c r="GIF6" s="451"/>
      <c r="GIG6" s="451"/>
      <c r="GIH6" s="451"/>
      <c r="GII6" s="451"/>
      <c r="GIJ6" s="451"/>
      <c r="GIK6" s="451"/>
      <c r="GIL6" s="451"/>
      <c r="GIM6" s="451"/>
      <c r="GIN6" s="451"/>
      <c r="GIO6" s="451"/>
      <c r="GIP6" s="451"/>
      <c r="GIQ6" s="451"/>
      <c r="GIR6" s="451"/>
      <c r="GIS6" s="451"/>
      <c r="GIT6" s="451"/>
      <c r="GIU6" s="451"/>
      <c r="GIV6" s="451"/>
      <c r="GIW6" s="451"/>
      <c r="GIX6" s="451"/>
      <c r="GIY6" s="451"/>
      <c r="GIZ6" s="451"/>
      <c r="GJA6" s="451"/>
      <c r="GJB6" s="451"/>
      <c r="GJC6" s="451"/>
      <c r="GJD6" s="451"/>
      <c r="GJE6" s="451"/>
      <c r="GJF6" s="451"/>
      <c r="GJG6" s="451"/>
      <c r="GJH6" s="451"/>
      <c r="GJI6" s="451"/>
      <c r="GJJ6" s="451"/>
      <c r="GJK6" s="451"/>
      <c r="GJL6" s="451"/>
      <c r="GJM6" s="451"/>
      <c r="GJN6" s="451"/>
      <c r="GJO6" s="451"/>
      <c r="GJP6" s="451"/>
      <c r="GJQ6" s="451"/>
      <c r="GJR6" s="451"/>
      <c r="GJS6" s="451"/>
      <c r="GJT6" s="451"/>
      <c r="GJU6" s="451"/>
      <c r="GJV6" s="451"/>
      <c r="GJW6" s="451"/>
      <c r="GJX6" s="451"/>
      <c r="GJY6" s="451"/>
      <c r="GJZ6" s="451"/>
      <c r="GKA6" s="451"/>
      <c r="GKB6" s="451"/>
      <c r="GKC6" s="451"/>
      <c r="GKD6" s="451"/>
      <c r="GKE6" s="451"/>
      <c r="GKF6" s="451"/>
      <c r="GKG6" s="451"/>
      <c r="GKH6" s="451"/>
      <c r="GKI6" s="451"/>
      <c r="GKJ6" s="451"/>
      <c r="GKK6" s="451"/>
      <c r="GKL6" s="451"/>
      <c r="GKM6" s="451"/>
      <c r="GKN6" s="451"/>
      <c r="GKO6" s="451"/>
      <c r="GKP6" s="451"/>
      <c r="GKQ6" s="451"/>
      <c r="GKR6" s="451"/>
      <c r="GKS6" s="451"/>
      <c r="GKT6" s="451"/>
      <c r="GKU6" s="451"/>
      <c r="GKV6" s="451"/>
      <c r="GKW6" s="451"/>
      <c r="GKX6" s="451"/>
      <c r="GKY6" s="451"/>
      <c r="GKZ6" s="451"/>
      <c r="GLA6" s="451"/>
      <c r="GLB6" s="451"/>
      <c r="GLC6" s="451"/>
      <c r="GLD6" s="451"/>
      <c r="GLE6" s="451"/>
      <c r="GLF6" s="451"/>
      <c r="GLG6" s="451"/>
      <c r="GLH6" s="451"/>
      <c r="GLI6" s="451"/>
      <c r="GLJ6" s="451"/>
      <c r="GLK6" s="451"/>
      <c r="GLL6" s="451"/>
      <c r="GLM6" s="451"/>
      <c r="GLN6" s="451"/>
      <c r="GLO6" s="451"/>
      <c r="GLP6" s="451"/>
      <c r="GLQ6" s="451"/>
      <c r="GLR6" s="451"/>
      <c r="GLS6" s="451"/>
      <c r="GLT6" s="451"/>
      <c r="GLU6" s="451"/>
      <c r="GLV6" s="451"/>
      <c r="GLW6" s="451"/>
      <c r="GLX6" s="451"/>
      <c r="GLY6" s="451"/>
      <c r="GLZ6" s="451"/>
      <c r="GMA6" s="451"/>
      <c r="GMB6" s="451"/>
      <c r="GMC6" s="451"/>
      <c r="GMD6" s="451"/>
      <c r="GME6" s="451"/>
      <c r="GMF6" s="451"/>
      <c r="GMG6" s="451"/>
      <c r="GMH6" s="451"/>
      <c r="GMI6" s="451"/>
      <c r="GMJ6" s="451"/>
      <c r="GMK6" s="451"/>
      <c r="GML6" s="451"/>
      <c r="GMM6" s="451"/>
      <c r="GMN6" s="451"/>
      <c r="GMO6" s="451"/>
      <c r="GMP6" s="451"/>
      <c r="GMQ6" s="451"/>
      <c r="GMR6" s="451"/>
      <c r="GMS6" s="451"/>
      <c r="GMT6" s="451"/>
      <c r="GMU6" s="451"/>
      <c r="GMV6" s="451"/>
      <c r="GMW6" s="451"/>
      <c r="GMX6" s="451"/>
      <c r="GMY6" s="451"/>
      <c r="GMZ6" s="451"/>
      <c r="GNA6" s="451"/>
      <c r="GNB6" s="451"/>
      <c r="GNC6" s="451"/>
      <c r="GND6" s="451"/>
      <c r="GNE6" s="451"/>
      <c r="GNF6" s="451"/>
      <c r="GNG6" s="451"/>
      <c r="GNH6" s="451"/>
      <c r="GNI6" s="451"/>
      <c r="GNJ6" s="451"/>
      <c r="GNK6" s="451"/>
      <c r="GNL6" s="451"/>
      <c r="GNM6" s="451"/>
      <c r="GNN6" s="451"/>
      <c r="GNO6" s="451"/>
      <c r="GNP6" s="451"/>
      <c r="GNQ6" s="451"/>
      <c r="GNR6" s="451"/>
      <c r="GNS6" s="451"/>
      <c r="GNT6" s="451"/>
      <c r="GNU6" s="451"/>
      <c r="GNV6" s="451"/>
      <c r="GNW6" s="451"/>
      <c r="GNX6" s="451"/>
      <c r="GNY6" s="451"/>
      <c r="GNZ6" s="451"/>
      <c r="GOA6" s="451"/>
      <c r="GOB6" s="451"/>
      <c r="GOC6" s="451"/>
      <c r="GOD6" s="451"/>
      <c r="GOE6" s="451"/>
      <c r="GOF6" s="451"/>
      <c r="GOG6" s="451"/>
      <c r="GOH6" s="451"/>
      <c r="GOI6" s="451"/>
      <c r="GOJ6" s="451"/>
      <c r="GOK6" s="451"/>
      <c r="GOL6" s="451"/>
      <c r="GOM6" s="451"/>
      <c r="GON6" s="451"/>
      <c r="GOO6" s="451"/>
      <c r="GOP6" s="451"/>
      <c r="GOQ6" s="451"/>
      <c r="GOR6" s="451"/>
      <c r="GOS6" s="451"/>
      <c r="GOT6" s="451"/>
      <c r="GOU6" s="451"/>
      <c r="GOV6" s="451"/>
      <c r="GOW6" s="451"/>
      <c r="GOX6" s="451"/>
      <c r="GOY6" s="451"/>
      <c r="GOZ6" s="451"/>
      <c r="GPA6" s="451"/>
      <c r="GPB6" s="451"/>
      <c r="GPC6" s="451"/>
      <c r="GPD6" s="451"/>
      <c r="GPE6" s="451"/>
      <c r="GPF6" s="451"/>
      <c r="GPG6" s="451"/>
      <c r="GPH6" s="451"/>
      <c r="GPI6" s="451"/>
      <c r="GPJ6" s="451"/>
      <c r="GPK6" s="451"/>
      <c r="GPL6" s="451"/>
      <c r="GPM6" s="451"/>
      <c r="GPN6" s="451"/>
      <c r="GPO6" s="451"/>
      <c r="GPP6" s="451"/>
      <c r="GPQ6" s="451"/>
      <c r="GPR6" s="451"/>
      <c r="GPS6" s="451"/>
      <c r="GPT6" s="451"/>
      <c r="GPU6" s="451"/>
      <c r="GPV6" s="451"/>
      <c r="GPW6" s="451"/>
      <c r="GPX6" s="451"/>
      <c r="GPY6" s="451"/>
      <c r="GPZ6" s="451"/>
      <c r="GQA6" s="451"/>
      <c r="GQB6" s="451"/>
      <c r="GQC6" s="451"/>
      <c r="GQD6" s="451"/>
      <c r="GQE6" s="451"/>
      <c r="GQF6" s="451"/>
      <c r="GQG6" s="451"/>
      <c r="GQH6" s="451"/>
      <c r="GQI6" s="451"/>
      <c r="GQJ6" s="451"/>
      <c r="GQK6" s="451"/>
      <c r="GQL6" s="451"/>
      <c r="GQM6" s="451"/>
      <c r="GQN6" s="451"/>
      <c r="GQO6" s="451"/>
      <c r="GQP6" s="451"/>
      <c r="GQQ6" s="451"/>
      <c r="GQR6" s="451"/>
      <c r="GQS6" s="451"/>
      <c r="GQT6" s="451"/>
      <c r="GQU6" s="451"/>
      <c r="GQV6" s="451"/>
      <c r="GQW6" s="451"/>
      <c r="GQX6" s="451"/>
      <c r="GQY6" s="451"/>
      <c r="GQZ6" s="451"/>
      <c r="GRA6" s="451"/>
      <c r="GRB6" s="451"/>
      <c r="GRC6" s="451"/>
      <c r="GRD6" s="451"/>
      <c r="GRE6" s="451"/>
      <c r="GRF6" s="451"/>
      <c r="GRG6" s="451"/>
      <c r="GRH6" s="451"/>
      <c r="GRI6" s="451"/>
      <c r="GRJ6" s="451"/>
      <c r="GRK6" s="451"/>
      <c r="GRL6" s="451"/>
      <c r="GRM6" s="451"/>
      <c r="GRN6" s="451"/>
      <c r="GRO6" s="451"/>
      <c r="GRP6" s="451"/>
      <c r="GRQ6" s="451"/>
      <c r="GRR6" s="451"/>
      <c r="GRS6" s="451"/>
      <c r="GRT6" s="451"/>
      <c r="GRU6" s="451"/>
      <c r="GRV6" s="451"/>
      <c r="GRW6" s="451"/>
      <c r="GRX6" s="451"/>
      <c r="GRY6" s="451"/>
      <c r="GRZ6" s="451"/>
      <c r="GSA6" s="451"/>
      <c r="GSB6" s="451"/>
      <c r="GSC6" s="451"/>
      <c r="GSD6" s="451"/>
      <c r="GSE6" s="451"/>
      <c r="GSF6" s="451"/>
      <c r="GSG6" s="451"/>
      <c r="GSH6" s="451"/>
      <c r="GSI6" s="451"/>
      <c r="GSJ6" s="451"/>
      <c r="GSK6" s="451"/>
      <c r="GSL6" s="451"/>
      <c r="GSM6" s="451"/>
      <c r="GSN6" s="451"/>
      <c r="GSO6" s="451"/>
      <c r="GSP6" s="451"/>
      <c r="GSQ6" s="451"/>
      <c r="GSR6" s="451"/>
      <c r="GSS6" s="451"/>
      <c r="GST6" s="451"/>
      <c r="GSU6" s="451"/>
      <c r="GSV6" s="451"/>
      <c r="GSW6" s="451"/>
      <c r="GSX6" s="451"/>
      <c r="GSY6" s="451"/>
      <c r="GSZ6" s="451"/>
      <c r="GTA6" s="451"/>
      <c r="GTB6" s="451"/>
      <c r="GTC6" s="451"/>
      <c r="GTD6" s="451"/>
      <c r="GTE6" s="451"/>
      <c r="GTF6" s="451"/>
      <c r="GTG6" s="451"/>
      <c r="GTH6" s="451"/>
      <c r="GTI6" s="451"/>
      <c r="GTJ6" s="451"/>
      <c r="GTK6" s="451"/>
      <c r="GTL6" s="451"/>
      <c r="GTM6" s="451"/>
      <c r="GTN6" s="451"/>
      <c r="GTO6" s="451"/>
      <c r="GTP6" s="451"/>
      <c r="GTQ6" s="451"/>
      <c r="GTR6" s="451"/>
      <c r="GTS6" s="451"/>
      <c r="GTT6" s="451"/>
      <c r="GTU6" s="451"/>
      <c r="GTV6" s="451"/>
      <c r="GTW6" s="451"/>
      <c r="GTX6" s="451"/>
      <c r="GTY6" s="451"/>
      <c r="GTZ6" s="451"/>
      <c r="GUA6" s="451"/>
      <c r="GUB6" s="451"/>
      <c r="GUC6" s="451"/>
      <c r="GUD6" s="451"/>
      <c r="GUE6" s="451"/>
      <c r="GUF6" s="451"/>
      <c r="GUG6" s="451"/>
      <c r="GUH6" s="451"/>
      <c r="GUI6" s="451"/>
      <c r="GUJ6" s="451"/>
      <c r="GUK6" s="451"/>
      <c r="GUL6" s="451"/>
      <c r="GUM6" s="451"/>
      <c r="GUN6" s="451"/>
      <c r="GUO6" s="451"/>
      <c r="GUP6" s="451"/>
      <c r="GUQ6" s="451"/>
      <c r="GUR6" s="451"/>
      <c r="GUS6" s="451"/>
      <c r="GUT6" s="451"/>
      <c r="GUU6" s="451"/>
      <c r="GUV6" s="451"/>
      <c r="GUW6" s="451"/>
      <c r="GUX6" s="451"/>
      <c r="GUY6" s="451"/>
      <c r="GUZ6" s="451"/>
      <c r="GVA6" s="451"/>
      <c r="GVB6" s="451"/>
      <c r="GVC6" s="451"/>
      <c r="GVD6" s="451"/>
      <c r="GVE6" s="451"/>
      <c r="GVF6" s="451"/>
      <c r="GVG6" s="451"/>
      <c r="GVH6" s="451"/>
      <c r="GVI6" s="451"/>
      <c r="GVJ6" s="451"/>
      <c r="GVK6" s="451"/>
      <c r="GVL6" s="451"/>
      <c r="GVM6" s="451"/>
      <c r="GVN6" s="451"/>
      <c r="GVO6" s="451"/>
      <c r="GVP6" s="451"/>
      <c r="GVQ6" s="451"/>
      <c r="GVR6" s="451"/>
      <c r="GVS6" s="451"/>
      <c r="GVT6" s="451"/>
      <c r="GVU6" s="451"/>
      <c r="GVV6" s="451"/>
      <c r="GVW6" s="451"/>
      <c r="GVX6" s="451"/>
      <c r="GVY6" s="451"/>
      <c r="GVZ6" s="451"/>
      <c r="GWA6" s="451"/>
      <c r="GWB6" s="451"/>
      <c r="GWC6" s="451"/>
      <c r="GWD6" s="451"/>
      <c r="GWE6" s="451"/>
      <c r="GWF6" s="451"/>
      <c r="GWG6" s="451"/>
      <c r="GWH6" s="451"/>
      <c r="GWI6" s="451"/>
      <c r="GWJ6" s="451"/>
      <c r="GWK6" s="451"/>
      <c r="GWL6" s="451"/>
      <c r="GWM6" s="451"/>
      <c r="GWN6" s="451"/>
      <c r="GWO6" s="451"/>
      <c r="GWP6" s="451"/>
      <c r="GWQ6" s="451"/>
      <c r="GWR6" s="451"/>
      <c r="GWS6" s="451"/>
      <c r="GWT6" s="451"/>
      <c r="GWU6" s="451"/>
      <c r="GWV6" s="451"/>
      <c r="GWW6" s="451"/>
      <c r="GWX6" s="451"/>
      <c r="GWY6" s="451"/>
      <c r="GWZ6" s="451"/>
      <c r="GXA6" s="451"/>
      <c r="GXB6" s="451"/>
      <c r="GXC6" s="451"/>
      <c r="GXD6" s="451"/>
      <c r="GXE6" s="451"/>
      <c r="GXF6" s="451"/>
      <c r="GXG6" s="451"/>
      <c r="GXH6" s="451"/>
      <c r="GXI6" s="451"/>
      <c r="GXJ6" s="451"/>
      <c r="GXK6" s="451"/>
      <c r="GXL6" s="451"/>
      <c r="GXM6" s="451"/>
      <c r="GXN6" s="451"/>
      <c r="GXO6" s="451"/>
      <c r="GXP6" s="451"/>
      <c r="GXQ6" s="451"/>
      <c r="GXR6" s="451"/>
      <c r="GXS6" s="451"/>
      <c r="GXT6" s="451"/>
      <c r="GXU6" s="451"/>
      <c r="GXV6" s="451"/>
      <c r="GXW6" s="451"/>
      <c r="GXX6" s="451"/>
      <c r="GXY6" s="451"/>
      <c r="GXZ6" s="451"/>
      <c r="GYA6" s="451"/>
      <c r="GYB6" s="451"/>
      <c r="GYC6" s="451"/>
      <c r="GYD6" s="451"/>
      <c r="GYE6" s="451"/>
      <c r="GYF6" s="451"/>
      <c r="GYG6" s="451"/>
      <c r="GYH6" s="451"/>
      <c r="GYI6" s="451"/>
      <c r="GYJ6" s="451"/>
      <c r="GYK6" s="451"/>
      <c r="GYL6" s="451"/>
      <c r="GYM6" s="451"/>
      <c r="GYN6" s="451"/>
      <c r="GYO6" s="451"/>
      <c r="GYP6" s="451"/>
      <c r="GYQ6" s="451"/>
      <c r="GYR6" s="451"/>
      <c r="GYS6" s="451"/>
      <c r="GYT6" s="451"/>
      <c r="GYU6" s="451"/>
      <c r="GYV6" s="451"/>
      <c r="GYW6" s="451"/>
      <c r="GYX6" s="451"/>
      <c r="GYY6" s="451"/>
      <c r="GYZ6" s="451"/>
      <c r="GZA6" s="451"/>
      <c r="GZB6" s="451"/>
      <c r="GZC6" s="451"/>
      <c r="GZD6" s="451"/>
      <c r="GZE6" s="451"/>
      <c r="GZF6" s="451"/>
      <c r="GZG6" s="451"/>
      <c r="GZH6" s="451"/>
      <c r="GZI6" s="451"/>
      <c r="GZJ6" s="451"/>
      <c r="GZK6" s="451"/>
      <c r="GZL6" s="451"/>
      <c r="GZM6" s="451"/>
      <c r="GZN6" s="451"/>
      <c r="GZO6" s="451"/>
      <c r="GZP6" s="451"/>
      <c r="GZQ6" s="451"/>
      <c r="GZR6" s="451"/>
      <c r="GZS6" s="451"/>
      <c r="GZT6" s="451"/>
      <c r="GZU6" s="451"/>
      <c r="GZV6" s="451"/>
      <c r="GZW6" s="451"/>
      <c r="GZX6" s="451"/>
      <c r="GZY6" s="451"/>
      <c r="GZZ6" s="451"/>
      <c r="HAA6" s="451"/>
      <c r="HAB6" s="451"/>
      <c r="HAC6" s="451"/>
      <c r="HAD6" s="451"/>
      <c r="HAE6" s="451"/>
      <c r="HAF6" s="451"/>
      <c r="HAG6" s="451"/>
      <c r="HAH6" s="451"/>
      <c r="HAI6" s="451"/>
      <c r="HAJ6" s="451"/>
      <c r="HAK6" s="451"/>
      <c r="HAL6" s="451"/>
      <c r="HAM6" s="451"/>
      <c r="HAN6" s="451"/>
      <c r="HAO6" s="451"/>
      <c r="HAP6" s="451"/>
      <c r="HAQ6" s="451"/>
      <c r="HAR6" s="451"/>
      <c r="HAS6" s="451"/>
      <c r="HAT6" s="451"/>
      <c r="HAU6" s="451"/>
      <c r="HAV6" s="451"/>
      <c r="HAW6" s="451"/>
      <c r="HAX6" s="451"/>
      <c r="HAY6" s="451"/>
      <c r="HAZ6" s="451"/>
      <c r="HBA6" s="451"/>
      <c r="HBB6" s="451"/>
      <c r="HBC6" s="451"/>
      <c r="HBD6" s="451"/>
      <c r="HBE6" s="451"/>
      <c r="HBF6" s="451"/>
      <c r="HBG6" s="451"/>
      <c r="HBH6" s="451"/>
      <c r="HBI6" s="451"/>
      <c r="HBJ6" s="451"/>
      <c r="HBK6" s="451"/>
      <c r="HBL6" s="451"/>
      <c r="HBM6" s="451"/>
      <c r="HBN6" s="451"/>
      <c r="HBO6" s="451"/>
      <c r="HBP6" s="451"/>
      <c r="HBQ6" s="451"/>
      <c r="HBR6" s="451"/>
      <c r="HBS6" s="451"/>
      <c r="HBT6" s="451"/>
      <c r="HBU6" s="451"/>
      <c r="HBV6" s="451"/>
      <c r="HBW6" s="451"/>
      <c r="HBX6" s="451"/>
      <c r="HBY6" s="451"/>
      <c r="HBZ6" s="451"/>
      <c r="HCA6" s="451"/>
      <c r="HCB6" s="451"/>
      <c r="HCC6" s="451"/>
      <c r="HCD6" s="451"/>
      <c r="HCE6" s="451"/>
      <c r="HCF6" s="451"/>
      <c r="HCG6" s="451"/>
      <c r="HCH6" s="451"/>
      <c r="HCI6" s="451"/>
      <c r="HCJ6" s="451"/>
      <c r="HCK6" s="451"/>
      <c r="HCL6" s="451"/>
      <c r="HCM6" s="451"/>
      <c r="HCN6" s="451"/>
      <c r="HCO6" s="451"/>
      <c r="HCP6" s="451"/>
      <c r="HCQ6" s="451"/>
      <c r="HCR6" s="451"/>
      <c r="HCS6" s="451"/>
      <c r="HCT6" s="451"/>
      <c r="HCU6" s="451"/>
      <c r="HCV6" s="451"/>
      <c r="HCW6" s="451"/>
      <c r="HCX6" s="451"/>
      <c r="HCY6" s="451"/>
      <c r="HCZ6" s="451"/>
      <c r="HDA6" s="451"/>
      <c r="HDB6" s="451"/>
      <c r="HDC6" s="451"/>
      <c r="HDD6" s="451"/>
      <c r="HDE6" s="451"/>
      <c r="HDF6" s="451"/>
      <c r="HDG6" s="451"/>
      <c r="HDH6" s="451"/>
      <c r="HDI6" s="451"/>
      <c r="HDJ6" s="451"/>
      <c r="HDK6" s="451"/>
      <c r="HDL6" s="451"/>
      <c r="HDM6" s="451"/>
      <c r="HDN6" s="451"/>
      <c r="HDO6" s="451"/>
      <c r="HDP6" s="451"/>
      <c r="HDQ6" s="451"/>
      <c r="HDR6" s="451"/>
      <c r="HDS6" s="451"/>
      <c r="HDT6" s="451"/>
      <c r="HDU6" s="451"/>
      <c r="HDV6" s="451"/>
      <c r="HDW6" s="451"/>
      <c r="HDX6" s="451"/>
      <c r="HDY6" s="451"/>
      <c r="HDZ6" s="451"/>
      <c r="HEA6" s="451"/>
      <c r="HEB6" s="451"/>
      <c r="HEC6" s="451"/>
      <c r="HED6" s="451"/>
      <c r="HEE6" s="451"/>
      <c r="HEF6" s="451"/>
      <c r="HEG6" s="451"/>
      <c r="HEH6" s="451"/>
      <c r="HEI6" s="451"/>
      <c r="HEJ6" s="451"/>
      <c r="HEK6" s="451"/>
      <c r="HEL6" s="451"/>
      <c r="HEM6" s="451"/>
      <c r="HEN6" s="451"/>
      <c r="HEO6" s="451"/>
      <c r="HEP6" s="451"/>
      <c r="HEQ6" s="451"/>
      <c r="HER6" s="451"/>
      <c r="HES6" s="451"/>
      <c r="HET6" s="451"/>
      <c r="HEU6" s="451"/>
      <c r="HEV6" s="451"/>
      <c r="HEW6" s="451"/>
      <c r="HEX6" s="451"/>
      <c r="HEY6" s="451"/>
      <c r="HEZ6" s="451"/>
      <c r="HFA6" s="451"/>
      <c r="HFB6" s="451"/>
      <c r="HFC6" s="451"/>
      <c r="HFD6" s="451"/>
      <c r="HFE6" s="451"/>
      <c r="HFF6" s="451"/>
      <c r="HFG6" s="451"/>
      <c r="HFH6" s="451"/>
      <c r="HFI6" s="451"/>
      <c r="HFJ6" s="451"/>
      <c r="HFK6" s="451"/>
      <c r="HFL6" s="451"/>
      <c r="HFM6" s="451"/>
      <c r="HFN6" s="451"/>
      <c r="HFO6" s="451"/>
      <c r="HFP6" s="451"/>
      <c r="HFQ6" s="451"/>
      <c r="HFR6" s="451"/>
      <c r="HFS6" s="451"/>
      <c r="HFT6" s="451"/>
      <c r="HFU6" s="451"/>
      <c r="HFV6" s="451"/>
      <c r="HFW6" s="451"/>
      <c r="HFX6" s="451"/>
      <c r="HFY6" s="451"/>
      <c r="HFZ6" s="451"/>
      <c r="HGA6" s="451"/>
      <c r="HGB6" s="451"/>
      <c r="HGC6" s="451"/>
      <c r="HGD6" s="451"/>
      <c r="HGE6" s="451"/>
      <c r="HGF6" s="451"/>
      <c r="HGG6" s="451"/>
      <c r="HGH6" s="451"/>
      <c r="HGI6" s="451"/>
      <c r="HGJ6" s="451"/>
      <c r="HGK6" s="451"/>
      <c r="HGL6" s="451"/>
      <c r="HGM6" s="451"/>
      <c r="HGN6" s="451"/>
      <c r="HGO6" s="451"/>
      <c r="HGP6" s="451"/>
      <c r="HGQ6" s="451"/>
      <c r="HGR6" s="451"/>
      <c r="HGS6" s="451"/>
      <c r="HGT6" s="451"/>
      <c r="HGU6" s="451"/>
      <c r="HGV6" s="451"/>
      <c r="HGW6" s="451"/>
      <c r="HGX6" s="451"/>
      <c r="HGY6" s="451"/>
      <c r="HGZ6" s="451"/>
      <c r="HHA6" s="451"/>
      <c r="HHB6" s="451"/>
      <c r="HHC6" s="451"/>
      <c r="HHD6" s="451"/>
      <c r="HHE6" s="451"/>
      <c r="HHF6" s="451"/>
      <c r="HHG6" s="451"/>
      <c r="HHH6" s="451"/>
      <c r="HHI6" s="451"/>
      <c r="HHJ6" s="451"/>
      <c r="HHK6" s="451"/>
      <c r="HHL6" s="451"/>
      <c r="HHM6" s="451"/>
      <c r="HHN6" s="451"/>
      <c r="HHO6" s="451"/>
      <c r="HHP6" s="451"/>
      <c r="HHQ6" s="451"/>
      <c r="HHR6" s="451"/>
      <c r="HHS6" s="451"/>
      <c r="HHT6" s="451"/>
      <c r="HHU6" s="451"/>
      <c r="HHV6" s="451"/>
      <c r="HHW6" s="451"/>
      <c r="HHX6" s="451"/>
      <c r="HHY6" s="451"/>
      <c r="HHZ6" s="451"/>
      <c r="HIA6" s="451"/>
      <c r="HIB6" s="451"/>
      <c r="HIC6" s="451"/>
      <c r="HID6" s="451"/>
      <c r="HIE6" s="451"/>
      <c r="HIF6" s="451"/>
      <c r="HIG6" s="451"/>
      <c r="HIH6" s="451"/>
      <c r="HII6" s="451"/>
      <c r="HIJ6" s="451"/>
      <c r="HIK6" s="451"/>
      <c r="HIL6" s="451"/>
      <c r="HIM6" s="451"/>
      <c r="HIN6" s="451"/>
      <c r="HIO6" s="451"/>
      <c r="HIP6" s="451"/>
      <c r="HIQ6" s="451"/>
      <c r="HIR6" s="451"/>
      <c r="HIS6" s="451"/>
      <c r="HIT6" s="451"/>
      <c r="HIU6" s="451"/>
      <c r="HIV6" s="451"/>
      <c r="HIW6" s="451"/>
      <c r="HIX6" s="451"/>
      <c r="HIY6" s="451"/>
      <c r="HIZ6" s="451"/>
      <c r="HJA6" s="451"/>
      <c r="HJB6" s="451"/>
      <c r="HJC6" s="451"/>
      <c r="HJD6" s="451"/>
      <c r="HJE6" s="451"/>
      <c r="HJF6" s="451"/>
      <c r="HJG6" s="451"/>
      <c r="HJH6" s="451"/>
      <c r="HJI6" s="451"/>
      <c r="HJJ6" s="451"/>
      <c r="HJK6" s="451"/>
      <c r="HJL6" s="451"/>
      <c r="HJM6" s="451"/>
      <c r="HJN6" s="451"/>
      <c r="HJO6" s="451"/>
      <c r="HJP6" s="451"/>
      <c r="HJQ6" s="451"/>
      <c r="HJR6" s="451"/>
      <c r="HJS6" s="451"/>
      <c r="HJT6" s="451"/>
      <c r="HJU6" s="451"/>
      <c r="HJV6" s="451"/>
      <c r="HJW6" s="451"/>
      <c r="HJX6" s="451"/>
      <c r="HJY6" s="451"/>
      <c r="HJZ6" s="451"/>
      <c r="HKA6" s="451"/>
      <c r="HKB6" s="451"/>
      <c r="HKC6" s="451"/>
      <c r="HKD6" s="451"/>
      <c r="HKE6" s="451"/>
      <c r="HKF6" s="451"/>
      <c r="HKG6" s="451"/>
      <c r="HKH6" s="451"/>
      <c r="HKI6" s="451"/>
      <c r="HKJ6" s="451"/>
      <c r="HKK6" s="451"/>
      <c r="HKL6" s="451"/>
      <c r="HKM6" s="451"/>
      <c r="HKN6" s="451"/>
      <c r="HKO6" s="451"/>
      <c r="HKP6" s="451"/>
      <c r="HKQ6" s="451"/>
      <c r="HKR6" s="451"/>
      <c r="HKS6" s="451"/>
      <c r="HKT6" s="451"/>
      <c r="HKU6" s="451"/>
      <c r="HKV6" s="451"/>
      <c r="HKW6" s="451"/>
      <c r="HKX6" s="451"/>
      <c r="HKY6" s="451"/>
      <c r="HKZ6" s="451"/>
      <c r="HLA6" s="451"/>
      <c r="HLB6" s="451"/>
      <c r="HLC6" s="451"/>
      <c r="HLD6" s="451"/>
      <c r="HLE6" s="451"/>
      <c r="HLF6" s="451"/>
      <c r="HLG6" s="451"/>
      <c r="HLH6" s="451"/>
      <c r="HLI6" s="451"/>
      <c r="HLJ6" s="451"/>
      <c r="HLK6" s="451"/>
      <c r="HLL6" s="451"/>
      <c r="HLM6" s="451"/>
      <c r="HLN6" s="451"/>
      <c r="HLO6" s="451"/>
      <c r="HLP6" s="451"/>
      <c r="HLQ6" s="451"/>
      <c r="HLR6" s="451"/>
      <c r="HLS6" s="451"/>
      <c r="HLT6" s="451"/>
      <c r="HLU6" s="451"/>
      <c r="HLV6" s="451"/>
      <c r="HLW6" s="451"/>
      <c r="HLX6" s="451"/>
      <c r="HLY6" s="451"/>
      <c r="HLZ6" s="451"/>
      <c r="HMA6" s="451"/>
      <c r="HMB6" s="451"/>
      <c r="HMC6" s="451"/>
      <c r="HMD6" s="451"/>
      <c r="HME6" s="451"/>
      <c r="HMF6" s="451"/>
      <c r="HMG6" s="451"/>
      <c r="HMH6" s="451"/>
      <c r="HMI6" s="451"/>
      <c r="HMJ6" s="451"/>
      <c r="HMK6" s="451"/>
      <c r="HML6" s="451"/>
      <c r="HMM6" s="451"/>
      <c r="HMN6" s="451"/>
      <c r="HMO6" s="451"/>
      <c r="HMP6" s="451"/>
      <c r="HMQ6" s="451"/>
      <c r="HMR6" s="451"/>
      <c r="HMS6" s="451"/>
      <c r="HMT6" s="451"/>
      <c r="HMU6" s="451"/>
      <c r="HMV6" s="451"/>
      <c r="HMW6" s="451"/>
      <c r="HMX6" s="451"/>
      <c r="HMY6" s="451"/>
      <c r="HMZ6" s="451"/>
      <c r="HNA6" s="451"/>
      <c r="HNB6" s="451"/>
      <c r="HNC6" s="451"/>
      <c r="HND6" s="451"/>
      <c r="HNE6" s="451"/>
      <c r="HNF6" s="451"/>
      <c r="HNG6" s="451"/>
      <c r="HNH6" s="451"/>
      <c r="HNI6" s="451"/>
      <c r="HNJ6" s="451"/>
      <c r="HNK6" s="451"/>
      <c r="HNL6" s="451"/>
      <c r="HNM6" s="451"/>
      <c r="HNN6" s="451"/>
      <c r="HNO6" s="451"/>
      <c r="HNP6" s="451"/>
      <c r="HNQ6" s="451"/>
      <c r="HNR6" s="451"/>
      <c r="HNS6" s="451"/>
      <c r="HNT6" s="451"/>
      <c r="HNU6" s="451"/>
      <c r="HNV6" s="451"/>
      <c r="HNW6" s="451"/>
      <c r="HNX6" s="451"/>
      <c r="HNY6" s="451"/>
      <c r="HNZ6" s="451"/>
      <c r="HOA6" s="451"/>
      <c r="HOB6" s="451"/>
      <c r="HOC6" s="451"/>
      <c r="HOD6" s="451"/>
      <c r="HOE6" s="451"/>
      <c r="HOF6" s="451"/>
      <c r="HOG6" s="451"/>
      <c r="HOH6" s="451"/>
      <c r="HOI6" s="451"/>
      <c r="HOJ6" s="451"/>
      <c r="HOK6" s="451"/>
      <c r="HOL6" s="451"/>
      <c r="HOM6" s="451"/>
      <c r="HON6" s="451"/>
      <c r="HOO6" s="451"/>
      <c r="HOP6" s="451"/>
      <c r="HOQ6" s="451"/>
      <c r="HOR6" s="451"/>
      <c r="HOS6" s="451"/>
      <c r="HOT6" s="451"/>
      <c r="HOU6" s="451"/>
      <c r="HOV6" s="451"/>
      <c r="HOW6" s="451"/>
      <c r="HOX6" s="451"/>
      <c r="HOY6" s="451"/>
      <c r="HOZ6" s="451"/>
      <c r="HPA6" s="451"/>
      <c r="HPB6" s="451"/>
      <c r="HPC6" s="451"/>
      <c r="HPD6" s="451"/>
      <c r="HPE6" s="451"/>
      <c r="HPF6" s="451"/>
      <c r="HPG6" s="451"/>
      <c r="HPH6" s="451"/>
      <c r="HPI6" s="451"/>
      <c r="HPJ6" s="451"/>
      <c r="HPK6" s="451"/>
      <c r="HPL6" s="451"/>
      <c r="HPM6" s="451"/>
      <c r="HPN6" s="451"/>
      <c r="HPO6" s="451"/>
      <c r="HPP6" s="451"/>
      <c r="HPQ6" s="451"/>
      <c r="HPR6" s="451"/>
      <c r="HPS6" s="451"/>
      <c r="HPT6" s="451"/>
      <c r="HPU6" s="451"/>
      <c r="HPV6" s="451"/>
      <c r="HPW6" s="451"/>
      <c r="HPX6" s="451"/>
      <c r="HPY6" s="451"/>
      <c r="HPZ6" s="451"/>
      <c r="HQA6" s="451"/>
      <c r="HQB6" s="451"/>
      <c r="HQC6" s="451"/>
      <c r="HQD6" s="451"/>
      <c r="HQE6" s="451"/>
      <c r="HQF6" s="451"/>
      <c r="HQG6" s="451"/>
      <c r="HQH6" s="451"/>
      <c r="HQI6" s="451"/>
      <c r="HQJ6" s="451"/>
      <c r="HQK6" s="451"/>
      <c r="HQL6" s="451"/>
      <c r="HQM6" s="451"/>
      <c r="HQN6" s="451"/>
      <c r="HQO6" s="451"/>
      <c r="HQP6" s="451"/>
      <c r="HQQ6" s="451"/>
      <c r="HQR6" s="451"/>
      <c r="HQS6" s="451"/>
      <c r="HQT6" s="451"/>
      <c r="HQU6" s="451"/>
      <c r="HQV6" s="451"/>
      <c r="HQW6" s="451"/>
      <c r="HQX6" s="451"/>
      <c r="HQY6" s="451"/>
      <c r="HQZ6" s="451"/>
      <c r="HRA6" s="451"/>
      <c r="HRB6" s="451"/>
      <c r="HRC6" s="451"/>
      <c r="HRD6" s="451"/>
      <c r="HRE6" s="451"/>
      <c r="HRF6" s="451"/>
      <c r="HRG6" s="451"/>
      <c r="HRH6" s="451"/>
      <c r="HRI6" s="451"/>
      <c r="HRJ6" s="451"/>
      <c r="HRK6" s="451"/>
      <c r="HRL6" s="451"/>
      <c r="HRM6" s="451"/>
      <c r="HRN6" s="451"/>
      <c r="HRO6" s="451"/>
      <c r="HRP6" s="451"/>
      <c r="HRQ6" s="451"/>
      <c r="HRR6" s="451"/>
      <c r="HRS6" s="451"/>
      <c r="HRT6" s="451"/>
      <c r="HRU6" s="451"/>
      <c r="HRV6" s="451"/>
      <c r="HRW6" s="451"/>
      <c r="HRX6" s="451"/>
      <c r="HRY6" s="451"/>
      <c r="HRZ6" s="451"/>
      <c r="HSA6" s="451"/>
      <c r="HSB6" s="451"/>
      <c r="HSC6" s="451"/>
      <c r="HSD6" s="451"/>
      <c r="HSE6" s="451"/>
      <c r="HSF6" s="451"/>
      <c r="HSG6" s="451"/>
      <c r="HSH6" s="451"/>
      <c r="HSI6" s="451"/>
      <c r="HSJ6" s="451"/>
      <c r="HSK6" s="451"/>
      <c r="HSL6" s="451"/>
      <c r="HSM6" s="451"/>
      <c r="HSN6" s="451"/>
      <c r="HSO6" s="451"/>
      <c r="HSP6" s="451"/>
      <c r="HSQ6" s="451"/>
      <c r="HSR6" s="451"/>
      <c r="HSS6" s="451"/>
      <c r="HST6" s="451"/>
      <c r="HSU6" s="451"/>
      <c r="HSV6" s="451"/>
      <c r="HSW6" s="451"/>
      <c r="HSX6" s="451"/>
      <c r="HSY6" s="451"/>
      <c r="HSZ6" s="451"/>
      <c r="HTA6" s="451"/>
      <c r="HTB6" s="451"/>
      <c r="HTC6" s="451"/>
      <c r="HTD6" s="451"/>
      <c r="HTE6" s="451"/>
      <c r="HTF6" s="451"/>
      <c r="HTG6" s="451"/>
      <c r="HTH6" s="451"/>
      <c r="HTI6" s="451"/>
      <c r="HTJ6" s="451"/>
      <c r="HTK6" s="451"/>
      <c r="HTL6" s="451"/>
      <c r="HTM6" s="451"/>
      <c r="HTN6" s="451"/>
      <c r="HTO6" s="451"/>
      <c r="HTP6" s="451"/>
      <c r="HTQ6" s="451"/>
      <c r="HTR6" s="451"/>
      <c r="HTS6" s="451"/>
      <c r="HTT6" s="451"/>
      <c r="HTU6" s="451"/>
      <c r="HTV6" s="451"/>
      <c r="HTW6" s="451"/>
      <c r="HTX6" s="451"/>
      <c r="HTY6" s="451"/>
      <c r="HTZ6" s="451"/>
      <c r="HUA6" s="451"/>
      <c r="HUB6" s="451"/>
      <c r="HUC6" s="451"/>
      <c r="HUD6" s="451"/>
      <c r="HUE6" s="451"/>
      <c r="HUF6" s="451"/>
      <c r="HUG6" s="451"/>
      <c r="HUH6" s="451"/>
      <c r="HUI6" s="451"/>
      <c r="HUJ6" s="451"/>
      <c r="HUK6" s="451"/>
      <c r="HUL6" s="451"/>
      <c r="HUM6" s="451"/>
      <c r="HUN6" s="451"/>
      <c r="HUO6" s="451"/>
      <c r="HUP6" s="451"/>
      <c r="HUQ6" s="451"/>
      <c r="HUR6" s="451"/>
      <c r="HUS6" s="451"/>
      <c r="HUT6" s="451"/>
      <c r="HUU6" s="451"/>
      <c r="HUV6" s="451"/>
      <c r="HUW6" s="451"/>
      <c r="HUX6" s="451"/>
      <c r="HUY6" s="451"/>
      <c r="HUZ6" s="451"/>
      <c r="HVA6" s="451"/>
      <c r="HVB6" s="451"/>
      <c r="HVC6" s="451"/>
      <c r="HVD6" s="451"/>
      <c r="HVE6" s="451"/>
      <c r="HVF6" s="451"/>
      <c r="HVG6" s="451"/>
      <c r="HVH6" s="451"/>
      <c r="HVI6" s="451"/>
      <c r="HVJ6" s="451"/>
      <c r="HVK6" s="451"/>
      <c r="HVL6" s="451"/>
      <c r="HVM6" s="451"/>
      <c r="HVN6" s="451"/>
      <c r="HVO6" s="451"/>
      <c r="HVP6" s="451"/>
      <c r="HVQ6" s="451"/>
      <c r="HVR6" s="451"/>
      <c r="HVS6" s="451"/>
      <c r="HVT6" s="451"/>
      <c r="HVU6" s="451"/>
      <c r="HVV6" s="451"/>
      <c r="HVW6" s="451"/>
      <c r="HVX6" s="451"/>
      <c r="HVY6" s="451"/>
      <c r="HVZ6" s="451"/>
      <c r="HWA6" s="451"/>
      <c r="HWB6" s="451"/>
      <c r="HWC6" s="451"/>
      <c r="HWD6" s="451"/>
      <c r="HWE6" s="451"/>
      <c r="HWF6" s="451"/>
      <c r="HWG6" s="451"/>
      <c r="HWH6" s="451"/>
      <c r="HWI6" s="451"/>
      <c r="HWJ6" s="451"/>
      <c r="HWK6" s="451"/>
      <c r="HWL6" s="451"/>
      <c r="HWM6" s="451"/>
      <c r="HWN6" s="451"/>
      <c r="HWO6" s="451"/>
      <c r="HWP6" s="451"/>
      <c r="HWQ6" s="451"/>
      <c r="HWR6" s="451"/>
      <c r="HWS6" s="451"/>
      <c r="HWT6" s="451"/>
      <c r="HWU6" s="451"/>
      <c r="HWV6" s="451"/>
      <c r="HWW6" s="451"/>
      <c r="HWX6" s="451"/>
      <c r="HWY6" s="451"/>
      <c r="HWZ6" s="451"/>
      <c r="HXA6" s="451"/>
      <c r="HXB6" s="451"/>
      <c r="HXC6" s="451"/>
      <c r="HXD6" s="451"/>
      <c r="HXE6" s="451"/>
      <c r="HXF6" s="451"/>
      <c r="HXG6" s="451"/>
      <c r="HXH6" s="451"/>
      <c r="HXI6" s="451"/>
      <c r="HXJ6" s="451"/>
      <c r="HXK6" s="451"/>
      <c r="HXL6" s="451"/>
      <c r="HXM6" s="451"/>
      <c r="HXN6" s="451"/>
      <c r="HXO6" s="451"/>
      <c r="HXP6" s="451"/>
      <c r="HXQ6" s="451"/>
      <c r="HXR6" s="451"/>
      <c r="HXS6" s="451"/>
      <c r="HXT6" s="451"/>
      <c r="HXU6" s="451"/>
      <c r="HXV6" s="451"/>
      <c r="HXW6" s="451"/>
      <c r="HXX6" s="451"/>
      <c r="HXY6" s="451"/>
      <c r="HXZ6" s="451"/>
      <c r="HYA6" s="451"/>
      <c r="HYB6" s="451"/>
      <c r="HYC6" s="451"/>
      <c r="HYD6" s="451"/>
      <c r="HYE6" s="451"/>
      <c r="HYF6" s="451"/>
      <c r="HYG6" s="451"/>
      <c r="HYH6" s="451"/>
      <c r="HYI6" s="451"/>
      <c r="HYJ6" s="451"/>
      <c r="HYK6" s="451"/>
      <c r="HYL6" s="451"/>
      <c r="HYM6" s="451"/>
      <c r="HYN6" s="451"/>
      <c r="HYO6" s="451"/>
      <c r="HYP6" s="451"/>
      <c r="HYQ6" s="451"/>
      <c r="HYR6" s="451"/>
      <c r="HYS6" s="451"/>
      <c r="HYT6" s="451"/>
      <c r="HYU6" s="451"/>
      <c r="HYV6" s="451"/>
      <c r="HYW6" s="451"/>
      <c r="HYX6" s="451"/>
      <c r="HYY6" s="451"/>
      <c r="HYZ6" s="451"/>
      <c r="HZA6" s="451"/>
      <c r="HZB6" s="451"/>
      <c r="HZC6" s="451"/>
      <c r="HZD6" s="451"/>
      <c r="HZE6" s="451"/>
      <c r="HZF6" s="451"/>
      <c r="HZG6" s="451"/>
      <c r="HZH6" s="451"/>
      <c r="HZI6" s="451"/>
      <c r="HZJ6" s="451"/>
      <c r="HZK6" s="451"/>
      <c r="HZL6" s="451"/>
      <c r="HZM6" s="451"/>
      <c r="HZN6" s="451"/>
      <c r="HZO6" s="451"/>
      <c r="HZP6" s="451"/>
      <c r="HZQ6" s="451"/>
      <c r="HZR6" s="451"/>
      <c r="HZS6" s="451"/>
      <c r="HZT6" s="451"/>
      <c r="HZU6" s="451"/>
      <c r="HZV6" s="451"/>
      <c r="HZW6" s="451"/>
      <c r="HZX6" s="451"/>
      <c r="HZY6" s="451"/>
      <c r="HZZ6" s="451"/>
      <c r="IAA6" s="451"/>
      <c r="IAB6" s="451"/>
      <c r="IAC6" s="451"/>
      <c r="IAD6" s="451"/>
      <c r="IAE6" s="451"/>
      <c r="IAF6" s="451"/>
      <c r="IAG6" s="451"/>
      <c r="IAH6" s="451"/>
      <c r="IAI6" s="451"/>
      <c r="IAJ6" s="451"/>
      <c r="IAK6" s="451"/>
      <c r="IAL6" s="451"/>
      <c r="IAM6" s="451"/>
      <c r="IAN6" s="451"/>
      <c r="IAO6" s="451"/>
      <c r="IAP6" s="451"/>
      <c r="IAQ6" s="451"/>
      <c r="IAR6" s="451"/>
      <c r="IAS6" s="451"/>
      <c r="IAT6" s="451"/>
      <c r="IAU6" s="451"/>
      <c r="IAV6" s="451"/>
      <c r="IAW6" s="451"/>
      <c r="IAX6" s="451"/>
      <c r="IAY6" s="451"/>
      <c r="IAZ6" s="451"/>
      <c r="IBA6" s="451"/>
      <c r="IBB6" s="451"/>
      <c r="IBC6" s="451"/>
      <c r="IBD6" s="451"/>
      <c r="IBE6" s="451"/>
      <c r="IBF6" s="451"/>
      <c r="IBG6" s="451"/>
      <c r="IBH6" s="451"/>
      <c r="IBI6" s="451"/>
      <c r="IBJ6" s="451"/>
      <c r="IBK6" s="451"/>
      <c r="IBL6" s="451"/>
      <c r="IBM6" s="451"/>
      <c r="IBN6" s="451"/>
      <c r="IBO6" s="451"/>
      <c r="IBP6" s="451"/>
      <c r="IBQ6" s="451"/>
      <c r="IBR6" s="451"/>
      <c r="IBS6" s="451"/>
      <c r="IBT6" s="451"/>
      <c r="IBU6" s="451"/>
      <c r="IBV6" s="451"/>
      <c r="IBW6" s="451"/>
      <c r="IBX6" s="451"/>
      <c r="IBY6" s="451"/>
      <c r="IBZ6" s="451"/>
      <c r="ICA6" s="451"/>
      <c r="ICB6" s="451"/>
      <c r="ICC6" s="451"/>
      <c r="ICD6" s="451"/>
      <c r="ICE6" s="451"/>
      <c r="ICF6" s="451"/>
      <c r="ICG6" s="451"/>
      <c r="ICH6" s="451"/>
      <c r="ICI6" s="451"/>
      <c r="ICJ6" s="451"/>
      <c r="ICK6" s="451"/>
      <c r="ICL6" s="451"/>
      <c r="ICM6" s="451"/>
      <c r="ICN6" s="451"/>
      <c r="ICO6" s="451"/>
      <c r="ICP6" s="451"/>
      <c r="ICQ6" s="451"/>
      <c r="ICR6" s="451"/>
      <c r="ICS6" s="451"/>
      <c r="ICT6" s="451"/>
      <c r="ICU6" s="451"/>
      <c r="ICV6" s="451"/>
      <c r="ICW6" s="451"/>
      <c r="ICX6" s="451"/>
      <c r="ICY6" s="451"/>
      <c r="ICZ6" s="451"/>
      <c r="IDA6" s="451"/>
      <c r="IDB6" s="451"/>
      <c r="IDC6" s="451"/>
      <c r="IDD6" s="451"/>
      <c r="IDE6" s="451"/>
      <c r="IDF6" s="451"/>
      <c r="IDG6" s="451"/>
      <c r="IDH6" s="451"/>
      <c r="IDI6" s="451"/>
      <c r="IDJ6" s="451"/>
      <c r="IDK6" s="451"/>
      <c r="IDL6" s="451"/>
      <c r="IDM6" s="451"/>
      <c r="IDN6" s="451"/>
      <c r="IDO6" s="451"/>
      <c r="IDP6" s="451"/>
      <c r="IDQ6" s="451"/>
      <c r="IDR6" s="451"/>
      <c r="IDS6" s="451"/>
      <c r="IDT6" s="451"/>
      <c r="IDU6" s="451"/>
      <c r="IDV6" s="451"/>
      <c r="IDW6" s="451"/>
      <c r="IDX6" s="451"/>
      <c r="IDY6" s="451"/>
      <c r="IDZ6" s="451"/>
      <c r="IEA6" s="451"/>
      <c r="IEB6" s="451"/>
      <c r="IEC6" s="451"/>
      <c r="IED6" s="451"/>
      <c r="IEE6" s="451"/>
      <c r="IEF6" s="451"/>
      <c r="IEG6" s="451"/>
      <c r="IEH6" s="451"/>
      <c r="IEI6" s="451"/>
      <c r="IEJ6" s="451"/>
      <c r="IEK6" s="451"/>
      <c r="IEL6" s="451"/>
      <c r="IEM6" s="451"/>
      <c r="IEN6" s="451"/>
      <c r="IEO6" s="451"/>
      <c r="IEP6" s="451"/>
      <c r="IEQ6" s="451"/>
      <c r="IER6" s="451"/>
      <c r="IES6" s="451"/>
      <c r="IET6" s="451"/>
      <c r="IEU6" s="451"/>
      <c r="IEV6" s="451"/>
      <c r="IEW6" s="451"/>
      <c r="IEX6" s="451"/>
      <c r="IEY6" s="451"/>
      <c r="IEZ6" s="451"/>
      <c r="IFA6" s="451"/>
      <c r="IFB6" s="451"/>
      <c r="IFC6" s="451"/>
      <c r="IFD6" s="451"/>
      <c r="IFE6" s="451"/>
      <c r="IFF6" s="451"/>
      <c r="IFG6" s="451"/>
      <c r="IFH6" s="451"/>
      <c r="IFI6" s="451"/>
      <c r="IFJ6" s="451"/>
      <c r="IFK6" s="451"/>
      <c r="IFL6" s="451"/>
      <c r="IFM6" s="451"/>
      <c r="IFN6" s="451"/>
      <c r="IFO6" s="451"/>
      <c r="IFP6" s="451"/>
      <c r="IFQ6" s="451"/>
      <c r="IFR6" s="451"/>
      <c r="IFS6" s="451"/>
      <c r="IFT6" s="451"/>
      <c r="IFU6" s="451"/>
      <c r="IFV6" s="451"/>
      <c r="IFW6" s="451"/>
      <c r="IFX6" s="451"/>
      <c r="IFY6" s="451"/>
      <c r="IFZ6" s="451"/>
      <c r="IGA6" s="451"/>
      <c r="IGB6" s="451"/>
      <c r="IGC6" s="451"/>
      <c r="IGD6" s="451"/>
      <c r="IGE6" s="451"/>
      <c r="IGF6" s="451"/>
      <c r="IGG6" s="451"/>
      <c r="IGH6" s="451"/>
      <c r="IGI6" s="451"/>
      <c r="IGJ6" s="451"/>
      <c r="IGK6" s="451"/>
      <c r="IGL6" s="451"/>
      <c r="IGM6" s="451"/>
      <c r="IGN6" s="451"/>
      <c r="IGO6" s="451"/>
      <c r="IGP6" s="451"/>
      <c r="IGQ6" s="451"/>
      <c r="IGR6" s="451"/>
      <c r="IGS6" s="451"/>
      <c r="IGT6" s="451"/>
      <c r="IGU6" s="451"/>
      <c r="IGV6" s="451"/>
      <c r="IGW6" s="451"/>
      <c r="IGX6" s="451"/>
      <c r="IGY6" s="451"/>
      <c r="IGZ6" s="451"/>
      <c r="IHA6" s="451"/>
      <c r="IHB6" s="451"/>
      <c r="IHC6" s="451"/>
      <c r="IHD6" s="451"/>
      <c r="IHE6" s="451"/>
      <c r="IHF6" s="451"/>
      <c r="IHG6" s="451"/>
      <c r="IHH6" s="451"/>
      <c r="IHI6" s="451"/>
      <c r="IHJ6" s="451"/>
      <c r="IHK6" s="451"/>
      <c r="IHL6" s="451"/>
      <c r="IHM6" s="451"/>
      <c r="IHN6" s="451"/>
      <c r="IHO6" s="451"/>
      <c r="IHP6" s="451"/>
      <c r="IHQ6" s="451"/>
      <c r="IHR6" s="451"/>
      <c r="IHS6" s="451"/>
      <c r="IHT6" s="451"/>
      <c r="IHU6" s="451"/>
      <c r="IHV6" s="451"/>
      <c r="IHW6" s="451"/>
      <c r="IHX6" s="451"/>
      <c r="IHY6" s="451"/>
      <c r="IHZ6" s="451"/>
      <c r="IIA6" s="451"/>
      <c r="IIB6" s="451"/>
      <c r="IIC6" s="451"/>
      <c r="IID6" s="451"/>
      <c r="IIE6" s="451"/>
      <c r="IIF6" s="451"/>
      <c r="IIG6" s="451"/>
      <c r="IIH6" s="451"/>
      <c r="III6" s="451"/>
      <c r="IIJ6" s="451"/>
      <c r="IIK6" s="451"/>
      <c r="IIL6" s="451"/>
      <c r="IIM6" s="451"/>
      <c r="IIN6" s="451"/>
      <c r="IIO6" s="451"/>
      <c r="IIP6" s="451"/>
      <c r="IIQ6" s="451"/>
      <c r="IIR6" s="451"/>
      <c r="IIS6" s="451"/>
      <c r="IIT6" s="451"/>
      <c r="IIU6" s="451"/>
      <c r="IIV6" s="451"/>
      <c r="IIW6" s="451"/>
      <c r="IIX6" s="451"/>
      <c r="IIY6" s="451"/>
      <c r="IIZ6" s="451"/>
      <c r="IJA6" s="451"/>
      <c r="IJB6" s="451"/>
      <c r="IJC6" s="451"/>
      <c r="IJD6" s="451"/>
      <c r="IJE6" s="451"/>
      <c r="IJF6" s="451"/>
      <c r="IJG6" s="451"/>
      <c r="IJH6" s="451"/>
      <c r="IJI6" s="451"/>
      <c r="IJJ6" s="451"/>
      <c r="IJK6" s="451"/>
      <c r="IJL6" s="451"/>
      <c r="IJM6" s="451"/>
      <c r="IJN6" s="451"/>
      <c r="IJO6" s="451"/>
      <c r="IJP6" s="451"/>
      <c r="IJQ6" s="451"/>
      <c r="IJR6" s="451"/>
      <c r="IJS6" s="451"/>
      <c r="IJT6" s="451"/>
      <c r="IJU6" s="451"/>
      <c r="IJV6" s="451"/>
      <c r="IJW6" s="451"/>
      <c r="IJX6" s="451"/>
      <c r="IJY6" s="451"/>
      <c r="IJZ6" s="451"/>
      <c r="IKA6" s="451"/>
      <c r="IKB6" s="451"/>
      <c r="IKC6" s="451"/>
      <c r="IKD6" s="451"/>
      <c r="IKE6" s="451"/>
      <c r="IKF6" s="451"/>
      <c r="IKG6" s="451"/>
      <c r="IKH6" s="451"/>
      <c r="IKI6" s="451"/>
      <c r="IKJ6" s="451"/>
      <c r="IKK6" s="451"/>
      <c r="IKL6" s="451"/>
      <c r="IKM6" s="451"/>
      <c r="IKN6" s="451"/>
      <c r="IKO6" s="451"/>
      <c r="IKP6" s="451"/>
      <c r="IKQ6" s="451"/>
      <c r="IKR6" s="451"/>
      <c r="IKS6" s="451"/>
      <c r="IKT6" s="451"/>
      <c r="IKU6" s="451"/>
      <c r="IKV6" s="451"/>
      <c r="IKW6" s="451"/>
      <c r="IKX6" s="451"/>
      <c r="IKY6" s="451"/>
      <c r="IKZ6" s="451"/>
      <c r="ILA6" s="451"/>
      <c r="ILB6" s="451"/>
      <c r="ILC6" s="451"/>
      <c r="ILD6" s="451"/>
      <c r="ILE6" s="451"/>
      <c r="ILF6" s="451"/>
      <c r="ILG6" s="451"/>
      <c r="ILH6" s="451"/>
      <c r="ILI6" s="451"/>
      <c r="ILJ6" s="451"/>
      <c r="ILK6" s="451"/>
      <c r="ILL6" s="451"/>
      <c r="ILM6" s="451"/>
      <c r="ILN6" s="451"/>
      <c r="ILO6" s="451"/>
      <c r="ILP6" s="451"/>
      <c r="ILQ6" s="451"/>
      <c r="ILR6" s="451"/>
      <c r="ILS6" s="451"/>
      <c r="ILT6" s="451"/>
      <c r="ILU6" s="451"/>
      <c r="ILV6" s="451"/>
      <c r="ILW6" s="451"/>
      <c r="ILX6" s="451"/>
      <c r="ILY6" s="451"/>
      <c r="ILZ6" s="451"/>
      <c r="IMA6" s="451"/>
      <c r="IMB6" s="451"/>
      <c r="IMC6" s="451"/>
      <c r="IMD6" s="451"/>
      <c r="IME6" s="451"/>
      <c r="IMF6" s="451"/>
      <c r="IMG6" s="451"/>
      <c r="IMH6" s="451"/>
      <c r="IMI6" s="451"/>
      <c r="IMJ6" s="451"/>
      <c r="IMK6" s="451"/>
      <c r="IML6" s="451"/>
      <c r="IMM6" s="451"/>
      <c r="IMN6" s="451"/>
      <c r="IMO6" s="451"/>
      <c r="IMP6" s="451"/>
      <c r="IMQ6" s="451"/>
      <c r="IMR6" s="451"/>
      <c r="IMS6" s="451"/>
      <c r="IMT6" s="451"/>
      <c r="IMU6" s="451"/>
      <c r="IMV6" s="451"/>
      <c r="IMW6" s="451"/>
      <c r="IMX6" s="451"/>
      <c r="IMY6" s="451"/>
      <c r="IMZ6" s="451"/>
      <c r="INA6" s="451"/>
      <c r="INB6" s="451"/>
      <c r="INC6" s="451"/>
      <c r="IND6" s="451"/>
      <c r="INE6" s="451"/>
      <c r="INF6" s="451"/>
      <c r="ING6" s="451"/>
      <c r="INH6" s="451"/>
      <c r="INI6" s="451"/>
      <c r="INJ6" s="451"/>
      <c r="INK6" s="451"/>
      <c r="INL6" s="451"/>
      <c r="INM6" s="451"/>
      <c r="INN6" s="451"/>
      <c r="INO6" s="451"/>
      <c r="INP6" s="451"/>
      <c r="INQ6" s="451"/>
      <c r="INR6" s="451"/>
      <c r="INS6" s="451"/>
      <c r="INT6" s="451"/>
      <c r="INU6" s="451"/>
      <c r="INV6" s="451"/>
      <c r="INW6" s="451"/>
      <c r="INX6" s="451"/>
      <c r="INY6" s="451"/>
      <c r="INZ6" s="451"/>
      <c r="IOA6" s="451"/>
      <c r="IOB6" s="451"/>
      <c r="IOC6" s="451"/>
      <c r="IOD6" s="451"/>
      <c r="IOE6" s="451"/>
      <c r="IOF6" s="451"/>
      <c r="IOG6" s="451"/>
      <c r="IOH6" s="451"/>
      <c r="IOI6" s="451"/>
      <c r="IOJ6" s="451"/>
      <c r="IOK6" s="451"/>
      <c r="IOL6" s="451"/>
      <c r="IOM6" s="451"/>
      <c r="ION6" s="451"/>
      <c r="IOO6" s="451"/>
      <c r="IOP6" s="451"/>
      <c r="IOQ6" s="451"/>
      <c r="IOR6" s="451"/>
      <c r="IOS6" s="451"/>
      <c r="IOT6" s="451"/>
      <c r="IOU6" s="451"/>
      <c r="IOV6" s="451"/>
      <c r="IOW6" s="451"/>
      <c r="IOX6" s="451"/>
      <c r="IOY6" s="451"/>
      <c r="IOZ6" s="451"/>
      <c r="IPA6" s="451"/>
      <c r="IPB6" s="451"/>
      <c r="IPC6" s="451"/>
      <c r="IPD6" s="451"/>
      <c r="IPE6" s="451"/>
      <c r="IPF6" s="451"/>
      <c r="IPG6" s="451"/>
      <c r="IPH6" s="451"/>
      <c r="IPI6" s="451"/>
      <c r="IPJ6" s="451"/>
      <c r="IPK6" s="451"/>
      <c r="IPL6" s="451"/>
      <c r="IPM6" s="451"/>
      <c r="IPN6" s="451"/>
      <c r="IPO6" s="451"/>
      <c r="IPP6" s="451"/>
      <c r="IPQ6" s="451"/>
      <c r="IPR6" s="451"/>
      <c r="IPS6" s="451"/>
      <c r="IPT6" s="451"/>
      <c r="IPU6" s="451"/>
      <c r="IPV6" s="451"/>
      <c r="IPW6" s="451"/>
      <c r="IPX6" s="451"/>
      <c r="IPY6" s="451"/>
      <c r="IPZ6" s="451"/>
      <c r="IQA6" s="451"/>
      <c r="IQB6" s="451"/>
      <c r="IQC6" s="451"/>
      <c r="IQD6" s="451"/>
      <c r="IQE6" s="451"/>
      <c r="IQF6" s="451"/>
      <c r="IQG6" s="451"/>
      <c r="IQH6" s="451"/>
      <c r="IQI6" s="451"/>
      <c r="IQJ6" s="451"/>
      <c r="IQK6" s="451"/>
      <c r="IQL6" s="451"/>
      <c r="IQM6" s="451"/>
      <c r="IQN6" s="451"/>
      <c r="IQO6" s="451"/>
      <c r="IQP6" s="451"/>
      <c r="IQQ6" s="451"/>
      <c r="IQR6" s="451"/>
      <c r="IQS6" s="451"/>
      <c r="IQT6" s="451"/>
      <c r="IQU6" s="451"/>
      <c r="IQV6" s="451"/>
      <c r="IQW6" s="451"/>
      <c r="IQX6" s="451"/>
      <c r="IQY6" s="451"/>
      <c r="IQZ6" s="451"/>
      <c r="IRA6" s="451"/>
      <c r="IRB6" s="451"/>
      <c r="IRC6" s="451"/>
      <c r="IRD6" s="451"/>
      <c r="IRE6" s="451"/>
      <c r="IRF6" s="451"/>
      <c r="IRG6" s="451"/>
      <c r="IRH6" s="451"/>
      <c r="IRI6" s="451"/>
      <c r="IRJ6" s="451"/>
      <c r="IRK6" s="451"/>
      <c r="IRL6" s="451"/>
      <c r="IRM6" s="451"/>
      <c r="IRN6" s="451"/>
      <c r="IRO6" s="451"/>
      <c r="IRP6" s="451"/>
      <c r="IRQ6" s="451"/>
      <c r="IRR6" s="451"/>
      <c r="IRS6" s="451"/>
      <c r="IRT6" s="451"/>
      <c r="IRU6" s="451"/>
      <c r="IRV6" s="451"/>
      <c r="IRW6" s="451"/>
      <c r="IRX6" s="451"/>
      <c r="IRY6" s="451"/>
      <c r="IRZ6" s="451"/>
      <c r="ISA6" s="451"/>
      <c r="ISB6" s="451"/>
      <c r="ISC6" s="451"/>
      <c r="ISD6" s="451"/>
      <c r="ISE6" s="451"/>
      <c r="ISF6" s="451"/>
      <c r="ISG6" s="451"/>
      <c r="ISH6" s="451"/>
      <c r="ISI6" s="451"/>
      <c r="ISJ6" s="451"/>
      <c r="ISK6" s="451"/>
      <c r="ISL6" s="451"/>
      <c r="ISM6" s="451"/>
      <c r="ISN6" s="451"/>
      <c r="ISO6" s="451"/>
      <c r="ISP6" s="451"/>
      <c r="ISQ6" s="451"/>
      <c r="ISR6" s="451"/>
      <c r="ISS6" s="451"/>
      <c r="IST6" s="451"/>
      <c r="ISU6" s="451"/>
      <c r="ISV6" s="451"/>
      <c r="ISW6" s="451"/>
      <c r="ISX6" s="451"/>
      <c r="ISY6" s="451"/>
      <c r="ISZ6" s="451"/>
      <c r="ITA6" s="451"/>
      <c r="ITB6" s="451"/>
      <c r="ITC6" s="451"/>
      <c r="ITD6" s="451"/>
      <c r="ITE6" s="451"/>
      <c r="ITF6" s="451"/>
      <c r="ITG6" s="451"/>
      <c r="ITH6" s="451"/>
      <c r="ITI6" s="451"/>
      <c r="ITJ6" s="451"/>
      <c r="ITK6" s="451"/>
      <c r="ITL6" s="451"/>
      <c r="ITM6" s="451"/>
      <c r="ITN6" s="451"/>
      <c r="ITO6" s="451"/>
      <c r="ITP6" s="451"/>
      <c r="ITQ6" s="451"/>
      <c r="ITR6" s="451"/>
      <c r="ITS6" s="451"/>
      <c r="ITT6" s="451"/>
      <c r="ITU6" s="451"/>
      <c r="ITV6" s="451"/>
      <c r="ITW6" s="451"/>
      <c r="ITX6" s="451"/>
      <c r="ITY6" s="451"/>
      <c r="ITZ6" s="451"/>
      <c r="IUA6" s="451"/>
      <c r="IUB6" s="451"/>
      <c r="IUC6" s="451"/>
      <c r="IUD6" s="451"/>
      <c r="IUE6" s="451"/>
      <c r="IUF6" s="451"/>
      <c r="IUG6" s="451"/>
      <c r="IUH6" s="451"/>
      <c r="IUI6" s="451"/>
      <c r="IUJ6" s="451"/>
      <c r="IUK6" s="451"/>
      <c r="IUL6" s="451"/>
      <c r="IUM6" s="451"/>
      <c r="IUN6" s="451"/>
      <c r="IUO6" s="451"/>
      <c r="IUP6" s="451"/>
      <c r="IUQ6" s="451"/>
      <c r="IUR6" s="451"/>
      <c r="IUS6" s="451"/>
      <c r="IUT6" s="451"/>
      <c r="IUU6" s="451"/>
      <c r="IUV6" s="451"/>
      <c r="IUW6" s="451"/>
      <c r="IUX6" s="451"/>
      <c r="IUY6" s="451"/>
      <c r="IUZ6" s="451"/>
      <c r="IVA6" s="451"/>
      <c r="IVB6" s="451"/>
      <c r="IVC6" s="451"/>
      <c r="IVD6" s="451"/>
      <c r="IVE6" s="451"/>
      <c r="IVF6" s="451"/>
      <c r="IVG6" s="451"/>
      <c r="IVH6" s="451"/>
      <c r="IVI6" s="451"/>
      <c r="IVJ6" s="451"/>
      <c r="IVK6" s="451"/>
      <c r="IVL6" s="451"/>
      <c r="IVM6" s="451"/>
      <c r="IVN6" s="451"/>
      <c r="IVO6" s="451"/>
      <c r="IVP6" s="451"/>
      <c r="IVQ6" s="451"/>
      <c r="IVR6" s="451"/>
      <c r="IVS6" s="451"/>
      <c r="IVT6" s="451"/>
      <c r="IVU6" s="451"/>
      <c r="IVV6" s="451"/>
      <c r="IVW6" s="451"/>
      <c r="IVX6" s="451"/>
      <c r="IVY6" s="451"/>
      <c r="IVZ6" s="451"/>
      <c r="IWA6" s="451"/>
      <c r="IWB6" s="451"/>
      <c r="IWC6" s="451"/>
      <c r="IWD6" s="451"/>
      <c r="IWE6" s="451"/>
      <c r="IWF6" s="451"/>
      <c r="IWG6" s="451"/>
      <c r="IWH6" s="451"/>
      <c r="IWI6" s="451"/>
      <c r="IWJ6" s="451"/>
      <c r="IWK6" s="451"/>
      <c r="IWL6" s="451"/>
      <c r="IWM6" s="451"/>
      <c r="IWN6" s="451"/>
      <c r="IWO6" s="451"/>
      <c r="IWP6" s="451"/>
      <c r="IWQ6" s="451"/>
      <c r="IWR6" s="451"/>
      <c r="IWS6" s="451"/>
      <c r="IWT6" s="451"/>
      <c r="IWU6" s="451"/>
      <c r="IWV6" s="451"/>
      <c r="IWW6" s="451"/>
      <c r="IWX6" s="451"/>
      <c r="IWY6" s="451"/>
      <c r="IWZ6" s="451"/>
      <c r="IXA6" s="451"/>
      <c r="IXB6" s="451"/>
      <c r="IXC6" s="451"/>
      <c r="IXD6" s="451"/>
      <c r="IXE6" s="451"/>
      <c r="IXF6" s="451"/>
      <c r="IXG6" s="451"/>
      <c r="IXH6" s="451"/>
      <c r="IXI6" s="451"/>
      <c r="IXJ6" s="451"/>
      <c r="IXK6" s="451"/>
      <c r="IXL6" s="451"/>
      <c r="IXM6" s="451"/>
      <c r="IXN6" s="451"/>
      <c r="IXO6" s="451"/>
      <c r="IXP6" s="451"/>
      <c r="IXQ6" s="451"/>
      <c r="IXR6" s="451"/>
      <c r="IXS6" s="451"/>
      <c r="IXT6" s="451"/>
      <c r="IXU6" s="451"/>
      <c r="IXV6" s="451"/>
      <c r="IXW6" s="451"/>
      <c r="IXX6" s="451"/>
      <c r="IXY6" s="451"/>
      <c r="IXZ6" s="451"/>
      <c r="IYA6" s="451"/>
      <c r="IYB6" s="451"/>
      <c r="IYC6" s="451"/>
      <c r="IYD6" s="451"/>
      <c r="IYE6" s="451"/>
      <c r="IYF6" s="451"/>
      <c r="IYG6" s="451"/>
      <c r="IYH6" s="451"/>
      <c r="IYI6" s="451"/>
      <c r="IYJ6" s="451"/>
      <c r="IYK6" s="451"/>
      <c r="IYL6" s="451"/>
      <c r="IYM6" s="451"/>
      <c r="IYN6" s="451"/>
      <c r="IYO6" s="451"/>
      <c r="IYP6" s="451"/>
      <c r="IYQ6" s="451"/>
      <c r="IYR6" s="451"/>
      <c r="IYS6" s="451"/>
      <c r="IYT6" s="451"/>
      <c r="IYU6" s="451"/>
      <c r="IYV6" s="451"/>
      <c r="IYW6" s="451"/>
      <c r="IYX6" s="451"/>
      <c r="IYY6" s="451"/>
      <c r="IYZ6" s="451"/>
      <c r="IZA6" s="451"/>
      <c r="IZB6" s="451"/>
      <c r="IZC6" s="451"/>
      <c r="IZD6" s="451"/>
      <c r="IZE6" s="451"/>
      <c r="IZF6" s="451"/>
      <c r="IZG6" s="451"/>
      <c r="IZH6" s="451"/>
      <c r="IZI6" s="451"/>
      <c r="IZJ6" s="451"/>
      <c r="IZK6" s="451"/>
      <c r="IZL6" s="451"/>
      <c r="IZM6" s="451"/>
      <c r="IZN6" s="451"/>
      <c r="IZO6" s="451"/>
      <c r="IZP6" s="451"/>
      <c r="IZQ6" s="451"/>
      <c r="IZR6" s="451"/>
      <c r="IZS6" s="451"/>
      <c r="IZT6" s="451"/>
      <c r="IZU6" s="451"/>
      <c r="IZV6" s="451"/>
      <c r="IZW6" s="451"/>
      <c r="IZX6" s="451"/>
      <c r="IZY6" s="451"/>
      <c r="IZZ6" s="451"/>
      <c r="JAA6" s="451"/>
      <c r="JAB6" s="451"/>
      <c r="JAC6" s="451"/>
      <c r="JAD6" s="451"/>
      <c r="JAE6" s="451"/>
      <c r="JAF6" s="451"/>
      <c r="JAG6" s="451"/>
      <c r="JAH6" s="451"/>
      <c r="JAI6" s="451"/>
      <c r="JAJ6" s="451"/>
      <c r="JAK6" s="451"/>
      <c r="JAL6" s="451"/>
      <c r="JAM6" s="451"/>
      <c r="JAN6" s="451"/>
      <c r="JAO6" s="451"/>
      <c r="JAP6" s="451"/>
      <c r="JAQ6" s="451"/>
      <c r="JAR6" s="451"/>
      <c r="JAS6" s="451"/>
      <c r="JAT6" s="451"/>
      <c r="JAU6" s="451"/>
      <c r="JAV6" s="451"/>
      <c r="JAW6" s="451"/>
      <c r="JAX6" s="451"/>
      <c r="JAY6" s="451"/>
      <c r="JAZ6" s="451"/>
      <c r="JBA6" s="451"/>
      <c r="JBB6" s="451"/>
      <c r="JBC6" s="451"/>
      <c r="JBD6" s="451"/>
      <c r="JBE6" s="451"/>
      <c r="JBF6" s="451"/>
      <c r="JBG6" s="451"/>
      <c r="JBH6" s="451"/>
      <c r="JBI6" s="451"/>
      <c r="JBJ6" s="451"/>
      <c r="JBK6" s="451"/>
      <c r="JBL6" s="451"/>
      <c r="JBM6" s="451"/>
      <c r="JBN6" s="451"/>
      <c r="JBO6" s="451"/>
      <c r="JBP6" s="451"/>
      <c r="JBQ6" s="451"/>
      <c r="JBR6" s="451"/>
      <c r="JBS6" s="451"/>
      <c r="JBT6" s="451"/>
      <c r="JBU6" s="451"/>
      <c r="JBV6" s="451"/>
      <c r="JBW6" s="451"/>
      <c r="JBX6" s="451"/>
      <c r="JBY6" s="451"/>
      <c r="JBZ6" s="451"/>
      <c r="JCA6" s="451"/>
      <c r="JCB6" s="451"/>
      <c r="JCC6" s="451"/>
      <c r="JCD6" s="451"/>
      <c r="JCE6" s="451"/>
      <c r="JCF6" s="451"/>
      <c r="JCG6" s="451"/>
      <c r="JCH6" s="451"/>
      <c r="JCI6" s="451"/>
      <c r="JCJ6" s="451"/>
      <c r="JCK6" s="451"/>
      <c r="JCL6" s="451"/>
      <c r="JCM6" s="451"/>
      <c r="JCN6" s="451"/>
      <c r="JCO6" s="451"/>
      <c r="JCP6" s="451"/>
      <c r="JCQ6" s="451"/>
      <c r="JCR6" s="451"/>
      <c r="JCS6" s="451"/>
      <c r="JCT6" s="451"/>
      <c r="JCU6" s="451"/>
      <c r="JCV6" s="451"/>
      <c r="JCW6" s="451"/>
      <c r="JCX6" s="451"/>
      <c r="JCY6" s="451"/>
      <c r="JCZ6" s="451"/>
      <c r="JDA6" s="451"/>
      <c r="JDB6" s="451"/>
      <c r="JDC6" s="451"/>
      <c r="JDD6" s="451"/>
      <c r="JDE6" s="451"/>
      <c r="JDF6" s="451"/>
      <c r="JDG6" s="451"/>
      <c r="JDH6" s="451"/>
      <c r="JDI6" s="451"/>
      <c r="JDJ6" s="451"/>
      <c r="JDK6" s="451"/>
      <c r="JDL6" s="451"/>
      <c r="JDM6" s="451"/>
      <c r="JDN6" s="451"/>
      <c r="JDO6" s="451"/>
      <c r="JDP6" s="451"/>
      <c r="JDQ6" s="451"/>
      <c r="JDR6" s="451"/>
      <c r="JDS6" s="451"/>
      <c r="JDT6" s="451"/>
      <c r="JDU6" s="451"/>
      <c r="JDV6" s="451"/>
      <c r="JDW6" s="451"/>
      <c r="JDX6" s="451"/>
      <c r="JDY6" s="451"/>
      <c r="JDZ6" s="451"/>
      <c r="JEA6" s="451"/>
      <c r="JEB6" s="451"/>
      <c r="JEC6" s="451"/>
      <c r="JED6" s="451"/>
      <c r="JEE6" s="451"/>
      <c r="JEF6" s="451"/>
      <c r="JEG6" s="451"/>
      <c r="JEH6" s="451"/>
      <c r="JEI6" s="451"/>
      <c r="JEJ6" s="451"/>
      <c r="JEK6" s="451"/>
      <c r="JEL6" s="451"/>
      <c r="JEM6" s="451"/>
      <c r="JEN6" s="451"/>
      <c r="JEO6" s="451"/>
      <c r="JEP6" s="451"/>
      <c r="JEQ6" s="451"/>
      <c r="JER6" s="451"/>
      <c r="JES6" s="451"/>
      <c r="JET6" s="451"/>
      <c r="JEU6" s="451"/>
      <c r="JEV6" s="451"/>
      <c r="JEW6" s="451"/>
      <c r="JEX6" s="451"/>
      <c r="JEY6" s="451"/>
      <c r="JEZ6" s="451"/>
      <c r="JFA6" s="451"/>
      <c r="JFB6" s="451"/>
      <c r="JFC6" s="451"/>
      <c r="JFD6" s="451"/>
      <c r="JFE6" s="451"/>
      <c r="JFF6" s="451"/>
      <c r="JFG6" s="451"/>
      <c r="JFH6" s="451"/>
      <c r="JFI6" s="451"/>
      <c r="JFJ6" s="451"/>
      <c r="JFK6" s="451"/>
      <c r="JFL6" s="451"/>
      <c r="JFM6" s="451"/>
      <c r="JFN6" s="451"/>
      <c r="JFO6" s="451"/>
      <c r="JFP6" s="451"/>
      <c r="JFQ6" s="451"/>
      <c r="JFR6" s="451"/>
      <c r="JFS6" s="451"/>
      <c r="JFT6" s="451"/>
      <c r="JFU6" s="451"/>
      <c r="JFV6" s="451"/>
      <c r="JFW6" s="451"/>
      <c r="JFX6" s="451"/>
      <c r="JFY6" s="451"/>
      <c r="JFZ6" s="451"/>
      <c r="JGA6" s="451"/>
      <c r="JGB6" s="451"/>
      <c r="JGC6" s="451"/>
      <c r="JGD6" s="451"/>
      <c r="JGE6" s="451"/>
      <c r="JGF6" s="451"/>
      <c r="JGG6" s="451"/>
      <c r="JGH6" s="451"/>
      <c r="JGI6" s="451"/>
      <c r="JGJ6" s="451"/>
      <c r="JGK6" s="451"/>
      <c r="JGL6" s="451"/>
      <c r="JGM6" s="451"/>
      <c r="JGN6" s="451"/>
      <c r="JGO6" s="451"/>
      <c r="JGP6" s="451"/>
      <c r="JGQ6" s="451"/>
      <c r="JGR6" s="451"/>
      <c r="JGS6" s="451"/>
      <c r="JGT6" s="451"/>
      <c r="JGU6" s="451"/>
      <c r="JGV6" s="451"/>
      <c r="JGW6" s="451"/>
      <c r="JGX6" s="451"/>
      <c r="JGY6" s="451"/>
      <c r="JGZ6" s="451"/>
      <c r="JHA6" s="451"/>
      <c r="JHB6" s="451"/>
      <c r="JHC6" s="451"/>
      <c r="JHD6" s="451"/>
      <c r="JHE6" s="451"/>
      <c r="JHF6" s="451"/>
      <c r="JHG6" s="451"/>
      <c r="JHH6" s="451"/>
      <c r="JHI6" s="451"/>
      <c r="JHJ6" s="451"/>
      <c r="JHK6" s="451"/>
      <c r="JHL6" s="451"/>
      <c r="JHM6" s="451"/>
      <c r="JHN6" s="451"/>
      <c r="JHO6" s="451"/>
      <c r="JHP6" s="451"/>
      <c r="JHQ6" s="451"/>
      <c r="JHR6" s="451"/>
      <c r="JHS6" s="451"/>
      <c r="JHT6" s="451"/>
      <c r="JHU6" s="451"/>
      <c r="JHV6" s="451"/>
      <c r="JHW6" s="451"/>
      <c r="JHX6" s="451"/>
      <c r="JHY6" s="451"/>
      <c r="JHZ6" s="451"/>
      <c r="JIA6" s="451"/>
      <c r="JIB6" s="451"/>
      <c r="JIC6" s="451"/>
      <c r="JID6" s="451"/>
      <c r="JIE6" s="451"/>
      <c r="JIF6" s="451"/>
      <c r="JIG6" s="451"/>
      <c r="JIH6" s="451"/>
      <c r="JII6" s="451"/>
      <c r="JIJ6" s="451"/>
      <c r="JIK6" s="451"/>
      <c r="JIL6" s="451"/>
      <c r="JIM6" s="451"/>
      <c r="JIN6" s="451"/>
      <c r="JIO6" s="451"/>
      <c r="JIP6" s="451"/>
      <c r="JIQ6" s="451"/>
      <c r="JIR6" s="451"/>
      <c r="JIS6" s="451"/>
      <c r="JIT6" s="451"/>
      <c r="JIU6" s="451"/>
      <c r="JIV6" s="451"/>
      <c r="JIW6" s="451"/>
      <c r="JIX6" s="451"/>
      <c r="JIY6" s="451"/>
      <c r="JIZ6" s="451"/>
      <c r="JJA6" s="451"/>
      <c r="JJB6" s="451"/>
      <c r="JJC6" s="451"/>
      <c r="JJD6" s="451"/>
      <c r="JJE6" s="451"/>
      <c r="JJF6" s="451"/>
      <c r="JJG6" s="451"/>
      <c r="JJH6" s="451"/>
      <c r="JJI6" s="451"/>
      <c r="JJJ6" s="451"/>
      <c r="JJK6" s="451"/>
      <c r="JJL6" s="451"/>
      <c r="JJM6" s="451"/>
      <c r="JJN6" s="451"/>
      <c r="JJO6" s="451"/>
      <c r="JJP6" s="451"/>
      <c r="JJQ6" s="451"/>
      <c r="JJR6" s="451"/>
      <c r="JJS6" s="451"/>
      <c r="JJT6" s="451"/>
      <c r="JJU6" s="451"/>
      <c r="JJV6" s="451"/>
      <c r="JJW6" s="451"/>
      <c r="JJX6" s="451"/>
      <c r="JJY6" s="451"/>
      <c r="JJZ6" s="451"/>
      <c r="JKA6" s="451"/>
      <c r="JKB6" s="451"/>
      <c r="JKC6" s="451"/>
      <c r="JKD6" s="451"/>
      <c r="JKE6" s="451"/>
      <c r="JKF6" s="451"/>
      <c r="JKG6" s="451"/>
      <c r="JKH6" s="451"/>
      <c r="JKI6" s="451"/>
      <c r="JKJ6" s="451"/>
      <c r="JKK6" s="451"/>
      <c r="JKL6" s="451"/>
      <c r="JKM6" s="451"/>
      <c r="JKN6" s="451"/>
      <c r="JKO6" s="451"/>
      <c r="JKP6" s="451"/>
      <c r="JKQ6" s="451"/>
      <c r="JKR6" s="451"/>
      <c r="JKS6" s="451"/>
      <c r="JKT6" s="451"/>
      <c r="JKU6" s="451"/>
      <c r="JKV6" s="451"/>
      <c r="JKW6" s="451"/>
      <c r="JKX6" s="451"/>
      <c r="JKY6" s="451"/>
      <c r="JKZ6" s="451"/>
      <c r="JLA6" s="451"/>
      <c r="JLB6" s="451"/>
      <c r="JLC6" s="451"/>
      <c r="JLD6" s="451"/>
      <c r="JLE6" s="451"/>
      <c r="JLF6" s="451"/>
      <c r="JLG6" s="451"/>
      <c r="JLH6" s="451"/>
      <c r="JLI6" s="451"/>
      <c r="JLJ6" s="451"/>
      <c r="JLK6" s="451"/>
      <c r="JLL6" s="451"/>
      <c r="JLM6" s="451"/>
      <c r="JLN6" s="451"/>
      <c r="JLO6" s="451"/>
      <c r="JLP6" s="451"/>
      <c r="JLQ6" s="451"/>
      <c r="JLR6" s="451"/>
      <c r="JLS6" s="451"/>
      <c r="JLT6" s="451"/>
      <c r="JLU6" s="451"/>
      <c r="JLV6" s="451"/>
      <c r="JLW6" s="451"/>
      <c r="JLX6" s="451"/>
      <c r="JLY6" s="451"/>
      <c r="JLZ6" s="451"/>
      <c r="JMA6" s="451"/>
      <c r="JMB6" s="451"/>
      <c r="JMC6" s="451"/>
      <c r="JMD6" s="451"/>
      <c r="JME6" s="451"/>
      <c r="JMF6" s="451"/>
      <c r="JMG6" s="451"/>
      <c r="JMH6" s="451"/>
      <c r="JMI6" s="451"/>
      <c r="JMJ6" s="451"/>
      <c r="JMK6" s="451"/>
      <c r="JML6" s="451"/>
      <c r="JMM6" s="451"/>
      <c r="JMN6" s="451"/>
      <c r="JMO6" s="451"/>
      <c r="JMP6" s="451"/>
      <c r="JMQ6" s="451"/>
      <c r="JMR6" s="451"/>
      <c r="JMS6" s="451"/>
      <c r="JMT6" s="451"/>
      <c r="JMU6" s="451"/>
      <c r="JMV6" s="451"/>
      <c r="JMW6" s="451"/>
      <c r="JMX6" s="451"/>
      <c r="JMY6" s="451"/>
      <c r="JMZ6" s="451"/>
      <c r="JNA6" s="451"/>
      <c r="JNB6" s="451"/>
      <c r="JNC6" s="451"/>
      <c r="JND6" s="451"/>
      <c r="JNE6" s="451"/>
      <c r="JNF6" s="451"/>
      <c r="JNG6" s="451"/>
      <c r="JNH6" s="451"/>
      <c r="JNI6" s="451"/>
      <c r="JNJ6" s="451"/>
      <c r="JNK6" s="451"/>
      <c r="JNL6" s="451"/>
      <c r="JNM6" s="451"/>
      <c r="JNN6" s="451"/>
      <c r="JNO6" s="451"/>
      <c r="JNP6" s="451"/>
      <c r="JNQ6" s="451"/>
      <c r="JNR6" s="451"/>
      <c r="JNS6" s="451"/>
      <c r="JNT6" s="451"/>
      <c r="JNU6" s="451"/>
      <c r="JNV6" s="451"/>
      <c r="JNW6" s="451"/>
      <c r="JNX6" s="451"/>
      <c r="JNY6" s="451"/>
      <c r="JNZ6" s="451"/>
      <c r="JOA6" s="451"/>
      <c r="JOB6" s="451"/>
      <c r="JOC6" s="451"/>
      <c r="JOD6" s="451"/>
      <c r="JOE6" s="451"/>
      <c r="JOF6" s="451"/>
      <c r="JOG6" s="451"/>
      <c r="JOH6" s="451"/>
      <c r="JOI6" s="451"/>
      <c r="JOJ6" s="451"/>
      <c r="JOK6" s="451"/>
      <c r="JOL6" s="451"/>
      <c r="JOM6" s="451"/>
      <c r="JON6" s="451"/>
      <c r="JOO6" s="451"/>
      <c r="JOP6" s="451"/>
      <c r="JOQ6" s="451"/>
      <c r="JOR6" s="451"/>
      <c r="JOS6" s="451"/>
      <c r="JOT6" s="451"/>
      <c r="JOU6" s="451"/>
      <c r="JOV6" s="451"/>
      <c r="JOW6" s="451"/>
      <c r="JOX6" s="451"/>
      <c r="JOY6" s="451"/>
      <c r="JOZ6" s="451"/>
      <c r="JPA6" s="451"/>
      <c r="JPB6" s="451"/>
      <c r="JPC6" s="451"/>
      <c r="JPD6" s="451"/>
      <c r="JPE6" s="451"/>
      <c r="JPF6" s="451"/>
      <c r="JPG6" s="451"/>
      <c r="JPH6" s="451"/>
      <c r="JPI6" s="451"/>
      <c r="JPJ6" s="451"/>
      <c r="JPK6" s="451"/>
      <c r="JPL6" s="451"/>
      <c r="JPM6" s="451"/>
      <c r="JPN6" s="451"/>
      <c r="JPO6" s="451"/>
      <c r="JPP6" s="451"/>
      <c r="JPQ6" s="451"/>
      <c r="JPR6" s="451"/>
      <c r="JPS6" s="451"/>
      <c r="JPT6" s="451"/>
      <c r="JPU6" s="451"/>
      <c r="JPV6" s="451"/>
      <c r="JPW6" s="451"/>
      <c r="JPX6" s="451"/>
      <c r="JPY6" s="451"/>
      <c r="JPZ6" s="451"/>
      <c r="JQA6" s="451"/>
      <c r="JQB6" s="451"/>
      <c r="JQC6" s="451"/>
      <c r="JQD6" s="451"/>
      <c r="JQE6" s="451"/>
      <c r="JQF6" s="451"/>
      <c r="JQG6" s="451"/>
      <c r="JQH6" s="451"/>
      <c r="JQI6" s="451"/>
      <c r="JQJ6" s="451"/>
      <c r="JQK6" s="451"/>
      <c r="JQL6" s="451"/>
      <c r="JQM6" s="451"/>
      <c r="JQN6" s="451"/>
      <c r="JQO6" s="451"/>
      <c r="JQP6" s="451"/>
      <c r="JQQ6" s="451"/>
      <c r="JQR6" s="451"/>
      <c r="JQS6" s="451"/>
      <c r="JQT6" s="451"/>
      <c r="JQU6" s="451"/>
      <c r="JQV6" s="451"/>
      <c r="JQW6" s="451"/>
      <c r="JQX6" s="451"/>
      <c r="JQY6" s="451"/>
      <c r="JQZ6" s="451"/>
      <c r="JRA6" s="451"/>
      <c r="JRB6" s="451"/>
      <c r="JRC6" s="451"/>
      <c r="JRD6" s="451"/>
      <c r="JRE6" s="451"/>
      <c r="JRF6" s="451"/>
      <c r="JRG6" s="451"/>
      <c r="JRH6" s="451"/>
      <c r="JRI6" s="451"/>
      <c r="JRJ6" s="451"/>
      <c r="JRK6" s="451"/>
      <c r="JRL6" s="451"/>
      <c r="JRM6" s="451"/>
      <c r="JRN6" s="451"/>
      <c r="JRO6" s="451"/>
      <c r="JRP6" s="451"/>
      <c r="JRQ6" s="451"/>
      <c r="JRR6" s="451"/>
      <c r="JRS6" s="451"/>
      <c r="JRT6" s="451"/>
      <c r="JRU6" s="451"/>
      <c r="JRV6" s="451"/>
      <c r="JRW6" s="451"/>
      <c r="JRX6" s="451"/>
      <c r="JRY6" s="451"/>
      <c r="JRZ6" s="451"/>
      <c r="JSA6" s="451"/>
      <c r="JSB6" s="451"/>
      <c r="JSC6" s="451"/>
      <c r="JSD6" s="451"/>
      <c r="JSE6" s="451"/>
      <c r="JSF6" s="451"/>
      <c r="JSG6" s="451"/>
      <c r="JSH6" s="451"/>
      <c r="JSI6" s="451"/>
      <c r="JSJ6" s="451"/>
      <c r="JSK6" s="451"/>
      <c r="JSL6" s="451"/>
      <c r="JSM6" s="451"/>
      <c r="JSN6" s="451"/>
      <c r="JSO6" s="451"/>
      <c r="JSP6" s="451"/>
      <c r="JSQ6" s="451"/>
      <c r="JSR6" s="451"/>
      <c r="JSS6" s="451"/>
      <c r="JST6" s="451"/>
      <c r="JSU6" s="451"/>
      <c r="JSV6" s="451"/>
      <c r="JSW6" s="451"/>
      <c r="JSX6" s="451"/>
      <c r="JSY6" s="451"/>
      <c r="JSZ6" s="451"/>
      <c r="JTA6" s="451"/>
      <c r="JTB6" s="451"/>
      <c r="JTC6" s="451"/>
      <c r="JTD6" s="451"/>
      <c r="JTE6" s="451"/>
      <c r="JTF6" s="451"/>
      <c r="JTG6" s="451"/>
      <c r="JTH6" s="451"/>
      <c r="JTI6" s="451"/>
      <c r="JTJ6" s="451"/>
      <c r="JTK6" s="451"/>
      <c r="JTL6" s="451"/>
      <c r="JTM6" s="451"/>
      <c r="JTN6" s="451"/>
      <c r="JTO6" s="451"/>
      <c r="JTP6" s="451"/>
      <c r="JTQ6" s="451"/>
      <c r="JTR6" s="451"/>
      <c r="JTS6" s="451"/>
      <c r="JTT6" s="451"/>
      <c r="JTU6" s="451"/>
      <c r="JTV6" s="451"/>
      <c r="JTW6" s="451"/>
      <c r="JTX6" s="451"/>
      <c r="JTY6" s="451"/>
      <c r="JTZ6" s="451"/>
      <c r="JUA6" s="451"/>
      <c r="JUB6" s="451"/>
      <c r="JUC6" s="451"/>
      <c r="JUD6" s="451"/>
      <c r="JUE6" s="451"/>
      <c r="JUF6" s="451"/>
      <c r="JUG6" s="451"/>
      <c r="JUH6" s="451"/>
      <c r="JUI6" s="451"/>
      <c r="JUJ6" s="451"/>
      <c r="JUK6" s="451"/>
      <c r="JUL6" s="451"/>
      <c r="JUM6" s="451"/>
      <c r="JUN6" s="451"/>
      <c r="JUO6" s="451"/>
      <c r="JUP6" s="451"/>
      <c r="JUQ6" s="451"/>
      <c r="JUR6" s="451"/>
      <c r="JUS6" s="451"/>
      <c r="JUT6" s="451"/>
      <c r="JUU6" s="451"/>
      <c r="JUV6" s="451"/>
      <c r="JUW6" s="451"/>
      <c r="JUX6" s="451"/>
      <c r="JUY6" s="451"/>
      <c r="JUZ6" s="451"/>
      <c r="JVA6" s="451"/>
      <c r="JVB6" s="451"/>
      <c r="JVC6" s="451"/>
      <c r="JVD6" s="451"/>
      <c r="JVE6" s="451"/>
      <c r="JVF6" s="451"/>
      <c r="JVG6" s="451"/>
      <c r="JVH6" s="451"/>
      <c r="JVI6" s="451"/>
      <c r="JVJ6" s="451"/>
      <c r="JVK6" s="451"/>
      <c r="JVL6" s="451"/>
      <c r="JVM6" s="451"/>
      <c r="JVN6" s="451"/>
      <c r="JVO6" s="451"/>
      <c r="JVP6" s="451"/>
      <c r="JVQ6" s="451"/>
      <c r="JVR6" s="451"/>
      <c r="JVS6" s="451"/>
      <c r="JVT6" s="451"/>
      <c r="JVU6" s="451"/>
      <c r="JVV6" s="451"/>
      <c r="JVW6" s="451"/>
      <c r="JVX6" s="451"/>
      <c r="JVY6" s="451"/>
      <c r="JVZ6" s="451"/>
      <c r="JWA6" s="451"/>
      <c r="JWB6" s="451"/>
      <c r="JWC6" s="451"/>
      <c r="JWD6" s="451"/>
      <c r="JWE6" s="451"/>
      <c r="JWF6" s="451"/>
      <c r="JWG6" s="451"/>
      <c r="JWH6" s="451"/>
      <c r="JWI6" s="451"/>
      <c r="JWJ6" s="451"/>
      <c r="JWK6" s="451"/>
      <c r="JWL6" s="451"/>
      <c r="JWM6" s="451"/>
      <c r="JWN6" s="451"/>
      <c r="JWO6" s="451"/>
      <c r="JWP6" s="451"/>
      <c r="JWQ6" s="451"/>
      <c r="JWR6" s="451"/>
      <c r="JWS6" s="451"/>
      <c r="JWT6" s="451"/>
      <c r="JWU6" s="451"/>
      <c r="JWV6" s="451"/>
      <c r="JWW6" s="451"/>
      <c r="JWX6" s="451"/>
      <c r="JWY6" s="451"/>
      <c r="JWZ6" s="451"/>
      <c r="JXA6" s="451"/>
      <c r="JXB6" s="451"/>
      <c r="JXC6" s="451"/>
      <c r="JXD6" s="451"/>
      <c r="JXE6" s="451"/>
      <c r="JXF6" s="451"/>
      <c r="JXG6" s="451"/>
      <c r="JXH6" s="451"/>
      <c r="JXI6" s="451"/>
      <c r="JXJ6" s="451"/>
      <c r="JXK6" s="451"/>
      <c r="JXL6" s="451"/>
      <c r="JXM6" s="451"/>
      <c r="JXN6" s="451"/>
      <c r="JXO6" s="451"/>
      <c r="JXP6" s="451"/>
      <c r="JXQ6" s="451"/>
      <c r="JXR6" s="451"/>
      <c r="JXS6" s="451"/>
      <c r="JXT6" s="451"/>
      <c r="JXU6" s="451"/>
      <c r="JXV6" s="451"/>
      <c r="JXW6" s="451"/>
      <c r="JXX6" s="451"/>
      <c r="JXY6" s="451"/>
      <c r="JXZ6" s="451"/>
      <c r="JYA6" s="451"/>
      <c r="JYB6" s="451"/>
      <c r="JYC6" s="451"/>
      <c r="JYD6" s="451"/>
      <c r="JYE6" s="451"/>
      <c r="JYF6" s="451"/>
      <c r="JYG6" s="451"/>
      <c r="JYH6" s="451"/>
      <c r="JYI6" s="451"/>
      <c r="JYJ6" s="451"/>
      <c r="JYK6" s="451"/>
      <c r="JYL6" s="451"/>
      <c r="JYM6" s="451"/>
      <c r="JYN6" s="451"/>
      <c r="JYO6" s="451"/>
      <c r="JYP6" s="451"/>
      <c r="JYQ6" s="451"/>
      <c r="JYR6" s="451"/>
      <c r="JYS6" s="451"/>
      <c r="JYT6" s="451"/>
      <c r="JYU6" s="451"/>
      <c r="JYV6" s="451"/>
      <c r="JYW6" s="451"/>
      <c r="JYX6" s="451"/>
      <c r="JYY6" s="451"/>
      <c r="JYZ6" s="451"/>
      <c r="JZA6" s="451"/>
      <c r="JZB6" s="451"/>
      <c r="JZC6" s="451"/>
      <c r="JZD6" s="451"/>
      <c r="JZE6" s="451"/>
      <c r="JZF6" s="451"/>
      <c r="JZG6" s="451"/>
      <c r="JZH6" s="451"/>
      <c r="JZI6" s="451"/>
      <c r="JZJ6" s="451"/>
      <c r="JZK6" s="451"/>
      <c r="JZL6" s="451"/>
      <c r="JZM6" s="451"/>
      <c r="JZN6" s="451"/>
      <c r="JZO6" s="451"/>
      <c r="JZP6" s="451"/>
      <c r="JZQ6" s="451"/>
      <c r="JZR6" s="451"/>
      <c r="JZS6" s="451"/>
      <c r="JZT6" s="451"/>
      <c r="JZU6" s="451"/>
      <c r="JZV6" s="451"/>
      <c r="JZW6" s="451"/>
      <c r="JZX6" s="451"/>
      <c r="JZY6" s="451"/>
      <c r="JZZ6" s="451"/>
      <c r="KAA6" s="451"/>
      <c r="KAB6" s="451"/>
      <c r="KAC6" s="451"/>
      <c r="KAD6" s="451"/>
      <c r="KAE6" s="451"/>
      <c r="KAF6" s="451"/>
      <c r="KAG6" s="451"/>
      <c r="KAH6" s="451"/>
      <c r="KAI6" s="451"/>
      <c r="KAJ6" s="451"/>
      <c r="KAK6" s="451"/>
      <c r="KAL6" s="451"/>
      <c r="KAM6" s="451"/>
      <c r="KAN6" s="451"/>
      <c r="KAO6" s="451"/>
      <c r="KAP6" s="451"/>
      <c r="KAQ6" s="451"/>
      <c r="KAR6" s="451"/>
      <c r="KAS6" s="451"/>
      <c r="KAT6" s="451"/>
      <c r="KAU6" s="451"/>
      <c r="KAV6" s="451"/>
      <c r="KAW6" s="451"/>
      <c r="KAX6" s="451"/>
      <c r="KAY6" s="451"/>
      <c r="KAZ6" s="451"/>
      <c r="KBA6" s="451"/>
      <c r="KBB6" s="451"/>
      <c r="KBC6" s="451"/>
      <c r="KBD6" s="451"/>
      <c r="KBE6" s="451"/>
      <c r="KBF6" s="451"/>
      <c r="KBG6" s="451"/>
      <c r="KBH6" s="451"/>
      <c r="KBI6" s="451"/>
      <c r="KBJ6" s="451"/>
      <c r="KBK6" s="451"/>
      <c r="KBL6" s="451"/>
      <c r="KBM6" s="451"/>
      <c r="KBN6" s="451"/>
      <c r="KBO6" s="451"/>
      <c r="KBP6" s="451"/>
      <c r="KBQ6" s="451"/>
      <c r="KBR6" s="451"/>
      <c r="KBS6" s="451"/>
      <c r="KBT6" s="451"/>
      <c r="KBU6" s="451"/>
      <c r="KBV6" s="451"/>
      <c r="KBW6" s="451"/>
      <c r="KBX6" s="451"/>
      <c r="KBY6" s="451"/>
      <c r="KBZ6" s="451"/>
      <c r="KCA6" s="451"/>
      <c r="KCB6" s="451"/>
      <c r="KCC6" s="451"/>
      <c r="KCD6" s="451"/>
      <c r="KCE6" s="451"/>
      <c r="KCF6" s="451"/>
      <c r="KCG6" s="451"/>
      <c r="KCH6" s="451"/>
      <c r="KCI6" s="451"/>
      <c r="KCJ6" s="451"/>
      <c r="KCK6" s="451"/>
      <c r="KCL6" s="451"/>
      <c r="KCM6" s="451"/>
      <c r="KCN6" s="451"/>
      <c r="KCO6" s="451"/>
      <c r="KCP6" s="451"/>
      <c r="KCQ6" s="451"/>
      <c r="KCR6" s="451"/>
      <c r="KCS6" s="451"/>
      <c r="KCT6" s="451"/>
      <c r="KCU6" s="451"/>
      <c r="KCV6" s="451"/>
      <c r="KCW6" s="451"/>
      <c r="KCX6" s="451"/>
      <c r="KCY6" s="451"/>
      <c r="KCZ6" s="451"/>
      <c r="KDA6" s="451"/>
      <c r="KDB6" s="451"/>
      <c r="KDC6" s="451"/>
      <c r="KDD6" s="451"/>
      <c r="KDE6" s="451"/>
      <c r="KDF6" s="451"/>
      <c r="KDG6" s="451"/>
      <c r="KDH6" s="451"/>
      <c r="KDI6" s="451"/>
      <c r="KDJ6" s="451"/>
      <c r="KDK6" s="451"/>
      <c r="KDL6" s="451"/>
      <c r="KDM6" s="451"/>
      <c r="KDN6" s="451"/>
      <c r="KDO6" s="451"/>
      <c r="KDP6" s="451"/>
      <c r="KDQ6" s="451"/>
      <c r="KDR6" s="451"/>
      <c r="KDS6" s="451"/>
      <c r="KDT6" s="451"/>
      <c r="KDU6" s="451"/>
      <c r="KDV6" s="451"/>
      <c r="KDW6" s="451"/>
      <c r="KDX6" s="451"/>
      <c r="KDY6" s="451"/>
      <c r="KDZ6" s="451"/>
      <c r="KEA6" s="451"/>
      <c r="KEB6" s="451"/>
      <c r="KEC6" s="451"/>
      <c r="KED6" s="451"/>
      <c r="KEE6" s="451"/>
      <c r="KEF6" s="451"/>
      <c r="KEG6" s="451"/>
      <c r="KEH6" s="451"/>
      <c r="KEI6" s="451"/>
      <c r="KEJ6" s="451"/>
      <c r="KEK6" s="451"/>
      <c r="KEL6" s="451"/>
      <c r="KEM6" s="451"/>
      <c r="KEN6" s="451"/>
      <c r="KEO6" s="451"/>
      <c r="KEP6" s="451"/>
      <c r="KEQ6" s="451"/>
      <c r="KER6" s="451"/>
      <c r="KES6" s="451"/>
      <c r="KET6" s="451"/>
      <c r="KEU6" s="451"/>
      <c r="KEV6" s="451"/>
      <c r="KEW6" s="451"/>
      <c r="KEX6" s="451"/>
      <c r="KEY6" s="451"/>
      <c r="KEZ6" s="451"/>
      <c r="KFA6" s="451"/>
      <c r="KFB6" s="451"/>
      <c r="KFC6" s="451"/>
      <c r="KFD6" s="451"/>
      <c r="KFE6" s="451"/>
      <c r="KFF6" s="451"/>
      <c r="KFG6" s="451"/>
      <c r="KFH6" s="451"/>
      <c r="KFI6" s="451"/>
      <c r="KFJ6" s="451"/>
      <c r="KFK6" s="451"/>
      <c r="KFL6" s="451"/>
      <c r="KFM6" s="451"/>
      <c r="KFN6" s="451"/>
      <c r="KFO6" s="451"/>
      <c r="KFP6" s="451"/>
      <c r="KFQ6" s="451"/>
      <c r="KFR6" s="451"/>
      <c r="KFS6" s="451"/>
      <c r="KFT6" s="451"/>
      <c r="KFU6" s="451"/>
      <c r="KFV6" s="451"/>
      <c r="KFW6" s="451"/>
      <c r="KFX6" s="451"/>
      <c r="KFY6" s="451"/>
      <c r="KFZ6" s="451"/>
      <c r="KGA6" s="451"/>
      <c r="KGB6" s="451"/>
      <c r="KGC6" s="451"/>
      <c r="KGD6" s="451"/>
      <c r="KGE6" s="451"/>
      <c r="KGF6" s="451"/>
      <c r="KGG6" s="451"/>
      <c r="KGH6" s="451"/>
      <c r="KGI6" s="451"/>
      <c r="KGJ6" s="451"/>
      <c r="KGK6" s="451"/>
      <c r="KGL6" s="451"/>
      <c r="KGM6" s="451"/>
      <c r="KGN6" s="451"/>
      <c r="KGO6" s="451"/>
      <c r="KGP6" s="451"/>
      <c r="KGQ6" s="451"/>
      <c r="KGR6" s="451"/>
      <c r="KGS6" s="451"/>
      <c r="KGT6" s="451"/>
      <c r="KGU6" s="451"/>
      <c r="KGV6" s="451"/>
      <c r="KGW6" s="451"/>
      <c r="KGX6" s="451"/>
      <c r="KGY6" s="451"/>
      <c r="KGZ6" s="451"/>
      <c r="KHA6" s="451"/>
      <c r="KHB6" s="451"/>
      <c r="KHC6" s="451"/>
      <c r="KHD6" s="451"/>
      <c r="KHE6" s="451"/>
      <c r="KHF6" s="451"/>
      <c r="KHG6" s="451"/>
      <c r="KHH6" s="451"/>
      <c r="KHI6" s="451"/>
      <c r="KHJ6" s="451"/>
      <c r="KHK6" s="451"/>
      <c r="KHL6" s="451"/>
      <c r="KHM6" s="451"/>
      <c r="KHN6" s="451"/>
      <c r="KHO6" s="451"/>
      <c r="KHP6" s="451"/>
      <c r="KHQ6" s="451"/>
      <c r="KHR6" s="451"/>
      <c r="KHS6" s="451"/>
      <c r="KHT6" s="451"/>
      <c r="KHU6" s="451"/>
      <c r="KHV6" s="451"/>
      <c r="KHW6" s="451"/>
      <c r="KHX6" s="451"/>
      <c r="KHY6" s="451"/>
      <c r="KHZ6" s="451"/>
      <c r="KIA6" s="451"/>
      <c r="KIB6" s="451"/>
      <c r="KIC6" s="451"/>
      <c r="KID6" s="451"/>
      <c r="KIE6" s="451"/>
      <c r="KIF6" s="451"/>
      <c r="KIG6" s="451"/>
      <c r="KIH6" s="451"/>
      <c r="KII6" s="451"/>
      <c r="KIJ6" s="451"/>
      <c r="KIK6" s="451"/>
      <c r="KIL6" s="451"/>
      <c r="KIM6" s="451"/>
      <c r="KIN6" s="451"/>
      <c r="KIO6" s="451"/>
      <c r="KIP6" s="451"/>
      <c r="KIQ6" s="451"/>
      <c r="KIR6" s="451"/>
      <c r="KIS6" s="451"/>
      <c r="KIT6" s="451"/>
      <c r="KIU6" s="451"/>
      <c r="KIV6" s="451"/>
      <c r="KIW6" s="451"/>
      <c r="KIX6" s="451"/>
      <c r="KIY6" s="451"/>
      <c r="KIZ6" s="451"/>
      <c r="KJA6" s="451"/>
      <c r="KJB6" s="451"/>
      <c r="KJC6" s="451"/>
      <c r="KJD6" s="451"/>
      <c r="KJE6" s="451"/>
      <c r="KJF6" s="451"/>
      <c r="KJG6" s="451"/>
      <c r="KJH6" s="451"/>
      <c r="KJI6" s="451"/>
      <c r="KJJ6" s="451"/>
      <c r="KJK6" s="451"/>
      <c r="KJL6" s="451"/>
      <c r="KJM6" s="451"/>
      <c r="KJN6" s="451"/>
      <c r="KJO6" s="451"/>
      <c r="KJP6" s="451"/>
      <c r="KJQ6" s="451"/>
      <c r="KJR6" s="451"/>
      <c r="KJS6" s="451"/>
      <c r="KJT6" s="451"/>
      <c r="KJU6" s="451"/>
      <c r="KJV6" s="451"/>
      <c r="KJW6" s="451"/>
      <c r="KJX6" s="451"/>
      <c r="KJY6" s="451"/>
      <c r="KJZ6" s="451"/>
      <c r="KKA6" s="451"/>
      <c r="KKB6" s="451"/>
      <c r="KKC6" s="451"/>
      <c r="KKD6" s="451"/>
      <c r="KKE6" s="451"/>
      <c r="KKF6" s="451"/>
      <c r="KKG6" s="451"/>
      <c r="KKH6" s="451"/>
      <c r="KKI6" s="451"/>
      <c r="KKJ6" s="451"/>
      <c r="KKK6" s="451"/>
      <c r="KKL6" s="451"/>
      <c r="KKM6" s="451"/>
      <c r="KKN6" s="451"/>
      <c r="KKO6" s="451"/>
      <c r="KKP6" s="451"/>
      <c r="KKQ6" s="451"/>
      <c r="KKR6" s="451"/>
      <c r="KKS6" s="451"/>
      <c r="KKT6" s="451"/>
      <c r="KKU6" s="451"/>
      <c r="KKV6" s="451"/>
      <c r="KKW6" s="451"/>
      <c r="KKX6" s="451"/>
      <c r="KKY6" s="451"/>
      <c r="KKZ6" s="451"/>
      <c r="KLA6" s="451"/>
      <c r="KLB6" s="451"/>
      <c r="KLC6" s="451"/>
      <c r="KLD6" s="451"/>
      <c r="KLE6" s="451"/>
      <c r="KLF6" s="451"/>
      <c r="KLG6" s="451"/>
      <c r="KLH6" s="451"/>
      <c r="KLI6" s="451"/>
      <c r="KLJ6" s="451"/>
      <c r="KLK6" s="451"/>
      <c r="KLL6" s="451"/>
      <c r="KLM6" s="451"/>
      <c r="KLN6" s="451"/>
      <c r="KLO6" s="451"/>
      <c r="KLP6" s="451"/>
      <c r="KLQ6" s="451"/>
      <c r="KLR6" s="451"/>
      <c r="KLS6" s="451"/>
      <c r="KLT6" s="451"/>
      <c r="KLU6" s="451"/>
      <c r="KLV6" s="451"/>
      <c r="KLW6" s="451"/>
      <c r="KLX6" s="451"/>
      <c r="KLY6" s="451"/>
      <c r="KLZ6" s="451"/>
      <c r="KMA6" s="451"/>
      <c r="KMB6" s="451"/>
      <c r="KMC6" s="451"/>
      <c r="KMD6" s="451"/>
      <c r="KME6" s="451"/>
      <c r="KMF6" s="451"/>
      <c r="KMG6" s="451"/>
      <c r="KMH6" s="451"/>
      <c r="KMI6" s="451"/>
      <c r="KMJ6" s="451"/>
      <c r="KMK6" s="451"/>
      <c r="KML6" s="451"/>
      <c r="KMM6" s="451"/>
      <c r="KMN6" s="451"/>
      <c r="KMO6" s="451"/>
      <c r="KMP6" s="451"/>
      <c r="KMQ6" s="451"/>
      <c r="KMR6" s="451"/>
      <c r="KMS6" s="451"/>
      <c r="KMT6" s="451"/>
      <c r="KMU6" s="451"/>
      <c r="KMV6" s="451"/>
      <c r="KMW6" s="451"/>
      <c r="KMX6" s="451"/>
      <c r="KMY6" s="451"/>
      <c r="KMZ6" s="451"/>
      <c r="KNA6" s="451"/>
      <c r="KNB6" s="451"/>
      <c r="KNC6" s="451"/>
      <c r="KND6" s="451"/>
      <c r="KNE6" s="451"/>
      <c r="KNF6" s="451"/>
      <c r="KNG6" s="451"/>
      <c r="KNH6" s="451"/>
      <c r="KNI6" s="451"/>
      <c r="KNJ6" s="451"/>
      <c r="KNK6" s="451"/>
      <c r="KNL6" s="451"/>
      <c r="KNM6" s="451"/>
      <c r="KNN6" s="451"/>
      <c r="KNO6" s="451"/>
      <c r="KNP6" s="451"/>
      <c r="KNQ6" s="451"/>
      <c r="KNR6" s="451"/>
      <c r="KNS6" s="451"/>
      <c r="KNT6" s="451"/>
      <c r="KNU6" s="451"/>
      <c r="KNV6" s="451"/>
      <c r="KNW6" s="451"/>
      <c r="KNX6" s="451"/>
      <c r="KNY6" s="451"/>
      <c r="KNZ6" s="451"/>
      <c r="KOA6" s="451"/>
      <c r="KOB6" s="451"/>
      <c r="KOC6" s="451"/>
      <c r="KOD6" s="451"/>
      <c r="KOE6" s="451"/>
      <c r="KOF6" s="451"/>
      <c r="KOG6" s="451"/>
      <c r="KOH6" s="451"/>
      <c r="KOI6" s="451"/>
      <c r="KOJ6" s="451"/>
      <c r="KOK6" s="451"/>
      <c r="KOL6" s="451"/>
      <c r="KOM6" s="451"/>
      <c r="KON6" s="451"/>
      <c r="KOO6" s="451"/>
      <c r="KOP6" s="451"/>
      <c r="KOQ6" s="451"/>
      <c r="KOR6" s="451"/>
      <c r="KOS6" s="451"/>
      <c r="KOT6" s="451"/>
      <c r="KOU6" s="451"/>
      <c r="KOV6" s="451"/>
      <c r="KOW6" s="451"/>
      <c r="KOX6" s="451"/>
      <c r="KOY6" s="451"/>
      <c r="KOZ6" s="451"/>
      <c r="KPA6" s="451"/>
      <c r="KPB6" s="451"/>
      <c r="KPC6" s="451"/>
      <c r="KPD6" s="451"/>
      <c r="KPE6" s="451"/>
      <c r="KPF6" s="451"/>
      <c r="KPG6" s="451"/>
      <c r="KPH6" s="451"/>
      <c r="KPI6" s="451"/>
      <c r="KPJ6" s="451"/>
      <c r="KPK6" s="451"/>
      <c r="KPL6" s="451"/>
      <c r="KPM6" s="451"/>
      <c r="KPN6" s="451"/>
      <c r="KPO6" s="451"/>
      <c r="KPP6" s="451"/>
      <c r="KPQ6" s="451"/>
      <c r="KPR6" s="451"/>
      <c r="KPS6" s="451"/>
      <c r="KPT6" s="451"/>
      <c r="KPU6" s="451"/>
      <c r="KPV6" s="451"/>
      <c r="KPW6" s="451"/>
      <c r="KPX6" s="451"/>
      <c r="KPY6" s="451"/>
      <c r="KPZ6" s="451"/>
      <c r="KQA6" s="451"/>
      <c r="KQB6" s="451"/>
      <c r="KQC6" s="451"/>
      <c r="KQD6" s="451"/>
      <c r="KQE6" s="451"/>
      <c r="KQF6" s="451"/>
      <c r="KQG6" s="451"/>
      <c r="KQH6" s="451"/>
      <c r="KQI6" s="451"/>
      <c r="KQJ6" s="451"/>
      <c r="KQK6" s="451"/>
      <c r="KQL6" s="451"/>
      <c r="KQM6" s="451"/>
      <c r="KQN6" s="451"/>
      <c r="KQO6" s="451"/>
      <c r="KQP6" s="451"/>
      <c r="KQQ6" s="451"/>
      <c r="KQR6" s="451"/>
      <c r="KQS6" s="451"/>
      <c r="KQT6" s="451"/>
      <c r="KQU6" s="451"/>
      <c r="KQV6" s="451"/>
      <c r="KQW6" s="451"/>
      <c r="KQX6" s="451"/>
      <c r="KQY6" s="451"/>
      <c r="KQZ6" s="451"/>
      <c r="KRA6" s="451"/>
      <c r="KRB6" s="451"/>
      <c r="KRC6" s="451"/>
      <c r="KRD6" s="451"/>
      <c r="KRE6" s="451"/>
      <c r="KRF6" s="451"/>
      <c r="KRG6" s="451"/>
      <c r="KRH6" s="451"/>
      <c r="KRI6" s="451"/>
      <c r="KRJ6" s="451"/>
      <c r="KRK6" s="451"/>
      <c r="KRL6" s="451"/>
      <c r="KRM6" s="451"/>
      <c r="KRN6" s="451"/>
      <c r="KRO6" s="451"/>
      <c r="KRP6" s="451"/>
      <c r="KRQ6" s="451"/>
      <c r="KRR6" s="451"/>
      <c r="KRS6" s="451"/>
      <c r="KRT6" s="451"/>
      <c r="KRU6" s="451"/>
      <c r="KRV6" s="451"/>
      <c r="KRW6" s="451"/>
      <c r="KRX6" s="451"/>
      <c r="KRY6" s="451"/>
      <c r="KRZ6" s="451"/>
      <c r="KSA6" s="451"/>
      <c r="KSB6" s="451"/>
      <c r="KSC6" s="451"/>
      <c r="KSD6" s="451"/>
      <c r="KSE6" s="451"/>
      <c r="KSF6" s="451"/>
      <c r="KSG6" s="451"/>
      <c r="KSH6" s="451"/>
      <c r="KSI6" s="451"/>
      <c r="KSJ6" s="451"/>
      <c r="KSK6" s="451"/>
      <c r="KSL6" s="451"/>
      <c r="KSM6" s="451"/>
      <c r="KSN6" s="451"/>
      <c r="KSO6" s="451"/>
      <c r="KSP6" s="451"/>
      <c r="KSQ6" s="451"/>
      <c r="KSR6" s="451"/>
      <c r="KSS6" s="451"/>
      <c r="KST6" s="451"/>
      <c r="KSU6" s="451"/>
      <c r="KSV6" s="451"/>
      <c r="KSW6" s="451"/>
      <c r="KSX6" s="451"/>
      <c r="KSY6" s="451"/>
      <c r="KSZ6" s="451"/>
      <c r="KTA6" s="451"/>
      <c r="KTB6" s="451"/>
      <c r="KTC6" s="451"/>
      <c r="KTD6" s="451"/>
      <c r="KTE6" s="451"/>
      <c r="KTF6" s="451"/>
      <c r="KTG6" s="451"/>
      <c r="KTH6" s="451"/>
      <c r="KTI6" s="451"/>
      <c r="KTJ6" s="451"/>
      <c r="KTK6" s="451"/>
      <c r="KTL6" s="451"/>
      <c r="KTM6" s="451"/>
      <c r="KTN6" s="451"/>
      <c r="KTO6" s="451"/>
      <c r="KTP6" s="451"/>
      <c r="KTQ6" s="451"/>
      <c r="KTR6" s="451"/>
      <c r="KTS6" s="451"/>
      <c r="KTT6" s="451"/>
      <c r="KTU6" s="451"/>
      <c r="KTV6" s="451"/>
      <c r="KTW6" s="451"/>
      <c r="KTX6" s="451"/>
      <c r="KTY6" s="451"/>
      <c r="KTZ6" s="451"/>
      <c r="KUA6" s="451"/>
      <c r="KUB6" s="451"/>
      <c r="KUC6" s="451"/>
      <c r="KUD6" s="451"/>
      <c r="KUE6" s="451"/>
      <c r="KUF6" s="451"/>
      <c r="KUG6" s="451"/>
      <c r="KUH6" s="451"/>
      <c r="KUI6" s="451"/>
      <c r="KUJ6" s="451"/>
      <c r="KUK6" s="451"/>
      <c r="KUL6" s="451"/>
      <c r="KUM6" s="451"/>
      <c r="KUN6" s="451"/>
      <c r="KUO6" s="451"/>
      <c r="KUP6" s="451"/>
      <c r="KUQ6" s="451"/>
      <c r="KUR6" s="451"/>
      <c r="KUS6" s="451"/>
      <c r="KUT6" s="451"/>
      <c r="KUU6" s="451"/>
      <c r="KUV6" s="451"/>
      <c r="KUW6" s="451"/>
      <c r="KUX6" s="451"/>
      <c r="KUY6" s="451"/>
      <c r="KUZ6" s="451"/>
      <c r="KVA6" s="451"/>
      <c r="KVB6" s="451"/>
      <c r="KVC6" s="451"/>
      <c r="KVD6" s="451"/>
      <c r="KVE6" s="451"/>
      <c r="KVF6" s="451"/>
      <c r="KVG6" s="451"/>
      <c r="KVH6" s="451"/>
      <c r="KVI6" s="451"/>
      <c r="KVJ6" s="451"/>
      <c r="KVK6" s="451"/>
      <c r="KVL6" s="451"/>
      <c r="KVM6" s="451"/>
      <c r="KVN6" s="451"/>
      <c r="KVO6" s="451"/>
      <c r="KVP6" s="451"/>
      <c r="KVQ6" s="451"/>
      <c r="KVR6" s="451"/>
      <c r="KVS6" s="451"/>
      <c r="KVT6" s="451"/>
      <c r="KVU6" s="451"/>
      <c r="KVV6" s="451"/>
      <c r="KVW6" s="451"/>
      <c r="KVX6" s="451"/>
      <c r="KVY6" s="451"/>
      <c r="KVZ6" s="451"/>
      <c r="KWA6" s="451"/>
      <c r="KWB6" s="451"/>
      <c r="KWC6" s="451"/>
      <c r="KWD6" s="451"/>
      <c r="KWE6" s="451"/>
      <c r="KWF6" s="451"/>
      <c r="KWG6" s="451"/>
      <c r="KWH6" s="451"/>
      <c r="KWI6" s="451"/>
      <c r="KWJ6" s="451"/>
      <c r="KWK6" s="451"/>
      <c r="KWL6" s="451"/>
      <c r="KWM6" s="451"/>
      <c r="KWN6" s="451"/>
      <c r="KWO6" s="451"/>
      <c r="KWP6" s="451"/>
      <c r="KWQ6" s="451"/>
      <c r="KWR6" s="451"/>
      <c r="KWS6" s="451"/>
      <c r="KWT6" s="451"/>
      <c r="KWU6" s="451"/>
      <c r="KWV6" s="451"/>
      <c r="KWW6" s="451"/>
      <c r="KWX6" s="451"/>
      <c r="KWY6" s="451"/>
      <c r="KWZ6" s="451"/>
      <c r="KXA6" s="451"/>
      <c r="KXB6" s="451"/>
      <c r="KXC6" s="451"/>
      <c r="KXD6" s="451"/>
      <c r="KXE6" s="451"/>
      <c r="KXF6" s="451"/>
      <c r="KXG6" s="451"/>
      <c r="KXH6" s="451"/>
      <c r="KXI6" s="451"/>
      <c r="KXJ6" s="451"/>
      <c r="KXK6" s="451"/>
      <c r="KXL6" s="451"/>
      <c r="KXM6" s="451"/>
      <c r="KXN6" s="451"/>
      <c r="KXO6" s="451"/>
      <c r="KXP6" s="451"/>
      <c r="KXQ6" s="451"/>
      <c r="KXR6" s="451"/>
      <c r="KXS6" s="451"/>
      <c r="KXT6" s="451"/>
      <c r="KXU6" s="451"/>
      <c r="KXV6" s="451"/>
      <c r="KXW6" s="451"/>
      <c r="KXX6" s="451"/>
      <c r="KXY6" s="451"/>
      <c r="KXZ6" s="451"/>
      <c r="KYA6" s="451"/>
      <c r="KYB6" s="451"/>
      <c r="KYC6" s="451"/>
      <c r="KYD6" s="451"/>
      <c r="KYE6" s="451"/>
      <c r="KYF6" s="451"/>
      <c r="KYG6" s="451"/>
      <c r="KYH6" s="451"/>
      <c r="KYI6" s="451"/>
      <c r="KYJ6" s="451"/>
      <c r="KYK6" s="451"/>
      <c r="KYL6" s="451"/>
      <c r="KYM6" s="451"/>
      <c r="KYN6" s="451"/>
      <c r="KYO6" s="451"/>
      <c r="KYP6" s="451"/>
      <c r="KYQ6" s="451"/>
      <c r="KYR6" s="451"/>
      <c r="KYS6" s="451"/>
      <c r="KYT6" s="451"/>
      <c r="KYU6" s="451"/>
      <c r="KYV6" s="451"/>
      <c r="KYW6" s="451"/>
      <c r="KYX6" s="451"/>
      <c r="KYY6" s="451"/>
      <c r="KYZ6" s="451"/>
      <c r="KZA6" s="451"/>
      <c r="KZB6" s="451"/>
      <c r="KZC6" s="451"/>
      <c r="KZD6" s="451"/>
      <c r="KZE6" s="451"/>
      <c r="KZF6" s="451"/>
      <c r="KZG6" s="451"/>
      <c r="KZH6" s="451"/>
      <c r="KZI6" s="451"/>
      <c r="KZJ6" s="451"/>
      <c r="KZK6" s="451"/>
      <c r="KZL6" s="451"/>
      <c r="KZM6" s="451"/>
      <c r="KZN6" s="451"/>
      <c r="KZO6" s="451"/>
      <c r="KZP6" s="451"/>
      <c r="KZQ6" s="451"/>
      <c r="KZR6" s="451"/>
      <c r="KZS6" s="451"/>
      <c r="KZT6" s="451"/>
      <c r="KZU6" s="451"/>
      <c r="KZV6" s="451"/>
      <c r="KZW6" s="451"/>
      <c r="KZX6" s="451"/>
      <c r="KZY6" s="451"/>
      <c r="KZZ6" s="451"/>
      <c r="LAA6" s="451"/>
      <c r="LAB6" s="451"/>
      <c r="LAC6" s="451"/>
      <c r="LAD6" s="451"/>
      <c r="LAE6" s="451"/>
      <c r="LAF6" s="451"/>
      <c r="LAG6" s="451"/>
      <c r="LAH6" s="451"/>
      <c r="LAI6" s="451"/>
      <c r="LAJ6" s="451"/>
      <c r="LAK6" s="451"/>
      <c r="LAL6" s="451"/>
      <c r="LAM6" s="451"/>
      <c r="LAN6" s="451"/>
      <c r="LAO6" s="451"/>
      <c r="LAP6" s="451"/>
      <c r="LAQ6" s="451"/>
      <c r="LAR6" s="451"/>
      <c r="LAS6" s="451"/>
      <c r="LAT6" s="451"/>
      <c r="LAU6" s="451"/>
      <c r="LAV6" s="451"/>
      <c r="LAW6" s="451"/>
      <c r="LAX6" s="451"/>
      <c r="LAY6" s="451"/>
      <c r="LAZ6" s="451"/>
      <c r="LBA6" s="451"/>
      <c r="LBB6" s="451"/>
      <c r="LBC6" s="451"/>
      <c r="LBD6" s="451"/>
      <c r="LBE6" s="451"/>
      <c r="LBF6" s="451"/>
      <c r="LBG6" s="451"/>
      <c r="LBH6" s="451"/>
      <c r="LBI6" s="451"/>
      <c r="LBJ6" s="451"/>
      <c r="LBK6" s="451"/>
      <c r="LBL6" s="451"/>
      <c r="LBM6" s="451"/>
      <c r="LBN6" s="451"/>
      <c r="LBO6" s="451"/>
      <c r="LBP6" s="451"/>
      <c r="LBQ6" s="451"/>
      <c r="LBR6" s="451"/>
      <c r="LBS6" s="451"/>
      <c r="LBT6" s="451"/>
      <c r="LBU6" s="451"/>
      <c r="LBV6" s="451"/>
      <c r="LBW6" s="451"/>
      <c r="LBX6" s="451"/>
      <c r="LBY6" s="451"/>
      <c r="LBZ6" s="451"/>
      <c r="LCA6" s="451"/>
      <c r="LCB6" s="451"/>
      <c r="LCC6" s="451"/>
      <c r="LCD6" s="451"/>
      <c r="LCE6" s="451"/>
      <c r="LCF6" s="451"/>
      <c r="LCG6" s="451"/>
      <c r="LCH6" s="451"/>
      <c r="LCI6" s="451"/>
      <c r="LCJ6" s="451"/>
      <c r="LCK6" s="451"/>
      <c r="LCL6" s="451"/>
      <c r="LCM6" s="451"/>
      <c r="LCN6" s="451"/>
      <c r="LCO6" s="451"/>
      <c r="LCP6" s="451"/>
      <c r="LCQ6" s="451"/>
      <c r="LCR6" s="451"/>
      <c r="LCS6" s="451"/>
      <c r="LCT6" s="451"/>
      <c r="LCU6" s="451"/>
      <c r="LCV6" s="451"/>
      <c r="LCW6" s="451"/>
      <c r="LCX6" s="451"/>
      <c r="LCY6" s="451"/>
      <c r="LCZ6" s="451"/>
      <c r="LDA6" s="451"/>
      <c r="LDB6" s="451"/>
      <c r="LDC6" s="451"/>
      <c r="LDD6" s="451"/>
      <c r="LDE6" s="451"/>
      <c r="LDF6" s="451"/>
      <c r="LDG6" s="451"/>
      <c r="LDH6" s="451"/>
      <c r="LDI6" s="451"/>
      <c r="LDJ6" s="451"/>
      <c r="LDK6" s="451"/>
      <c r="LDL6" s="451"/>
      <c r="LDM6" s="451"/>
      <c r="LDN6" s="451"/>
      <c r="LDO6" s="451"/>
      <c r="LDP6" s="451"/>
      <c r="LDQ6" s="451"/>
      <c r="LDR6" s="451"/>
      <c r="LDS6" s="451"/>
      <c r="LDT6" s="451"/>
      <c r="LDU6" s="451"/>
      <c r="LDV6" s="451"/>
      <c r="LDW6" s="451"/>
      <c r="LDX6" s="451"/>
      <c r="LDY6" s="451"/>
      <c r="LDZ6" s="451"/>
      <c r="LEA6" s="451"/>
      <c r="LEB6" s="451"/>
      <c r="LEC6" s="451"/>
      <c r="LED6" s="451"/>
      <c r="LEE6" s="451"/>
      <c r="LEF6" s="451"/>
      <c r="LEG6" s="451"/>
      <c r="LEH6" s="451"/>
      <c r="LEI6" s="451"/>
      <c r="LEJ6" s="451"/>
      <c r="LEK6" s="451"/>
      <c r="LEL6" s="451"/>
      <c r="LEM6" s="451"/>
      <c r="LEN6" s="451"/>
      <c r="LEO6" s="451"/>
      <c r="LEP6" s="451"/>
      <c r="LEQ6" s="451"/>
      <c r="LER6" s="451"/>
      <c r="LES6" s="451"/>
      <c r="LET6" s="451"/>
      <c r="LEU6" s="451"/>
      <c r="LEV6" s="451"/>
      <c r="LEW6" s="451"/>
      <c r="LEX6" s="451"/>
      <c r="LEY6" s="451"/>
      <c r="LEZ6" s="451"/>
      <c r="LFA6" s="451"/>
      <c r="LFB6" s="451"/>
      <c r="LFC6" s="451"/>
      <c r="LFD6" s="451"/>
      <c r="LFE6" s="451"/>
      <c r="LFF6" s="451"/>
      <c r="LFG6" s="451"/>
      <c r="LFH6" s="451"/>
      <c r="LFI6" s="451"/>
      <c r="LFJ6" s="451"/>
      <c r="LFK6" s="451"/>
      <c r="LFL6" s="451"/>
      <c r="LFM6" s="451"/>
      <c r="LFN6" s="451"/>
      <c r="LFO6" s="451"/>
      <c r="LFP6" s="451"/>
      <c r="LFQ6" s="451"/>
      <c r="LFR6" s="451"/>
      <c r="LFS6" s="451"/>
      <c r="LFT6" s="451"/>
      <c r="LFU6" s="451"/>
      <c r="LFV6" s="451"/>
      <c r="LFW6" s="451"/>
      <c r="LFX6" s="451"/>
      <c r="LFY6" s="451"/>
      <c r="LFZ6" s="451"/>
      <c r="LGA6" s="451"/>
      <c r="LGB6" s="451"/>
      <c r="LGC6" s="451"/>
      <c r="LGD6" s="451"/>
      <c r="LGE6" s="451"/>
      <c r="LGF6" s="451"/>
      <c r="LGG6" s="451"/>
      <c r="LGH6" s="451"/>
      <c r="LGI6" s="451"/>
      <c r="LGJ6" s="451"/>
      <c r="LGK6" s="451"/>
      <c r="LGL6" s="451"/>
      <c r="LGM6" s="451"/>
      <c r="LGN6" s="451"/>
      <c r="LGO6" s="451"/>
      <c r="LGP6" s="451"/>
      <c r="LGQ6" s="451"/>
      <c r="LGR6" s="451"/>
      <c r="LGS6" s="451"/>
      <c r="LGT6" s="451"/>
      <c r="LGU6" s="451"/>
      <c r="LGV6" s="451"/>
      <c r="LGW6" s="451"/>
      <c r="LGX6" s="451"/>
      <c r="LGY6" s="451"/>
      <c r="LGZ6" s="451"/>
      <c r="LHA6" s="451"/>
      <c r="LHB6" s="451"/>
      <c r="LHC6" s="451"/>
      <c r="LHD6" s="451"/>
      <c r="LHE6" s="451"/>
      <c r="LHF6" s="451"/>
      <c r="LHG6" s="451"/>
      <c r="LHH6" s="451"/>
      <c r="LHI6" s="451"/>
      <c r="LHJ6" s="451"/>
      <c r="LHK6" s="451"/>
      <c r="LHL6" s="451"/>
      <c r="LHM6" s="451"/>
      <c r="LHN6" s="451"/>
      <c r="LHO6" s="451"/>
      <c r="LHP6" s="451"/>
      <c r="LHQ6" s="451"/>
      <c r="LHR6" s="451"/>
      <c r="LHS6" s="451"/>
      <c r="LHT6" s="451"/>
      <c r="LHU6" s="451"/>
      <c r="LHV6" s="451"/>
      <c r="LHW6" s="451"/>
      <c r="LHX6" s="451"/>
      <c r="LHY6" s="451"/>
      <c r="LHZ6" s="451"/>
      <c r="LIA6" s="451"/>
      <c r="LIB6" s="451"/>
      <c r="LIC6" s="451"/>
      <c r="LID6" s="451"/>
      <c r="LIE6" s="451"/>
      <c r="LIF6" s="451"/>
      <c r="LIG6" s="451"/>
      <c r="LIH6" s="451"/>
      <c r="LII6" s="451"/>
      <c r="LIJ6" s="451"/>
      <c r="LIK6" s="451"/>
      <c r="LIL6" s="451"/>
      <c r="LIM6" s="451"/>
      <c r="LIN6" s="451"/>
      <c r="LIO6" s="451"/>
      <c r="LIP6" s="451"/>
      <c r="LIQ6" s="451"/>
      <c r="LIR6" s="451"/>
      <c r="LIS6" s="451"/>
      <c r="LIT6" s="451"/>
      <c r="LIU6" s="451"/>
      <c r="LIV6" s="451"/>
      <c r="LIW6" s="451"/>
      <c r="LIX6" s="451"/>
      <c r="LIY6" s="451"/>
      <c r="LIZ6" s="451"/>
      <c r="LJA6" s="451"/>
      <c r="LJB6" s="451"/>
      <c r="LJC6" s="451"/>
      <c r="LJD6" s="451"/>
      <c r="LJE6" s="451"/>
      <c r="LJF6" s="451"/>
      <c r="LJG6" s="451"/>
      <c r="LJH6" s="451"/>
      <c r="LJI6" s="451"/>
      <c r="LJJ6" s="451"/>
      <c r="LJK6" s="451"/>
      <c r="LJL6" s="451"/>
      <c r="LJM6" s="451"/>
      <c r="LJN6" s="451"/>
      <c r="LJO6" s="451"/>
      <c r="LJP6" s="451"/>
      <c r="LJQ6" s="451"/>
      <c r="LJR6" s="451"/>
      <c r="LJS6" s="451"/>
      <c r="LJT6" s="451"/>
      <c r="LJU6" s="451"/>
      <c r="LJV6" s="451"/>
      <c r="LJW6" s="451"/>
      <c r="LJX6" s="451"/>
      <c r="LJY6" s="451"/>
      <c r="LJZ6" s="451"/>
      <c r="LKA6" s="451"/>
      <c r="LKB6" s="451"/>
      <c r="LKC6" s="451"/>
      <c r="LKD6" s="451"/>
      <c r="LKE6" s="451"/>
      <c r="LKF6" s="451"/>
      <c r="LKG6" s="451"/>
      <c r="LKH6" s="451"/>
      <c r="LKI6" s="451"/>
      <c r="LKJ6" s="451"/>
      <c r="LKK6" s="451"/>
      <c r="LKL6" s="451"/>
      <c r="LKM6" s="451"/>
      <c r="LKN6" s="451"/>
      <c r="LKO6" s="451"/>
      <c r="LKP6" s="451"/>
      <c r="LKQ6" s="451"/>
      <c r="LKR6" s="451"/>
      <c r="LKS6" s="451"/>
      <c r="LKT6" s="451"/>
      <c r="LKU6" s="451"/>
      <c r="LKV6" s="451"/>
      <c r="LKW6" s="451"/>
      <c r="LKX6" s="451"/>
      <c r="LKY6" s="451"/>
      <c r="LKZ6" s="451"/>
      <c r="LLA6" s="451"/>
      <c r="LLB6" s="451"/>
      <c r="LLC6" s="451"/>
      <c r="LLD6" s="451"/>
      <c r="LLE6" s="451"/>
      <c r="LLF6" s="451"/>
      <c r="LLG6" s="451"/>
      <c r="LLH6" s="451"/>
      <c r="LLI6" s="451"/>
      <c r="LLJ6" s="451"/>
      <c r="LLK6" s="451"/>
      <c r="LLL6" s="451"/>
      <c r="LLM6" s="451"/>
      <c r="LLN6" s="451"/>
      <c r="LLO6" s="451"/>
      <c r="LLP6" s="451"/>
      <c r="LLQ6" s="451"/>
      <c r="LLR6" s="451"/>
      <c r="LLS6" s="451"/>
      <c r="LLT6" s="451"/>
      <c r="LLU6" s="451"/>
      <c r="LLV6" s="451"/>
      <c r="LLW6" s="451"/>
      <c r="LLX6" s="451"/>
      <c r="LLY6" s="451"/>
      <c r="LLZ6" s="451"/>
      <c r="LMA6" s="451"/>
      <c r="LMB6" s="451"/>
      <c r="LMC6" s="451"/>
      <c r="LMD6" s="451"/>
      <c r="LME6" s="451"/>
      <c r="LMF6" s="451"/>
      <c r="LMG6" s="451"/>
      <c r="LMH6" s="451"/>
      <c r="LMI6" s="451"/>
      <c r="LMJ6" s="451"/>
      <c r="LMK6" s="451"/>
      <c r="LML6" s="451"/>
      <c r="LMM6" s="451"/>
      <c r="LMN6" s="451"/>
      <c r="LMO6" s="451"/>
      <c r="LMP6" s="451"/>
      <c r="LMQ6" s="451"/>
      <c r="LMR6" s="451"/>
      <c r="LMS6" s="451"/>
      <c r="LMT6" s="451"/>
      <c r="LMU6" s="451"/>
      <c r="LMV6" s="451"/>
      <c r="LMW6" s="451"/>
      <c r="LMX6" s="451"/>
      <c r="LMY6" s="451"/>
      <c r="LMZ6" s="451"/>
      <c r="LNA6" s="451"/>
      <c r="LNB6" s="451"/>
      <c r="LNC6" s="451"/>
      <c r="LND6" s="451"/>
      <c r="LNE6" s="451"/>
      <c r="LNF6" s="451"/>
      <c r="LNG6" s="451"/>
      <c r="LNH6" s="451"/>
      <c r="LNI6" s="451"/>
      <c r="LNJ6" s="451"/>
      <c r="LNK6" s="451"/>
      <c r="LNL6" s="451"/>
      <c r="LNM6" s="451"/>
      <c r="LNN6" s="451"/>
      <c r="LNO6" s="451"/>
      <c r="LNP6" s="451"/>
      <c r="LNQ6" s="451"/>
      <c r="LNR6" s="451"/>
      <c r="LNS6" s="451"/>
      <c r="LNT6" s="451"/>
      <c r="LNU6" s="451"/>
      <c r="LNV6" s="451"/>
      <c r="LNW6" s="451"/>
      <c r="LNX6" s="451"/>
      <c r="LNY6" s="451"/>
      <c r="LNZ6" s="451"/>
      <c r="LOA6" s="451"/>
      <c r="LOB6" s="451"/>
      <c r="LOC6" s="451"/>
      <c r="LOD6" s="451"/>
      <c r="LOE6" s="451"/>
      <c r="LOF6" s="451"/>
      <c r="LOG6" s="451"/>
      <c r="LOH6" s="451"/>
      <c r="LOI6" s="451"/>
      <c r="LOJ6" s="451"/>
      <c r="LOK6" s="451"/>
      <c r="LOL6" s="451"/>
      <c r="LOM6" s="451"/>
      <c r="LON6" s="451"/>
      <c r="LOO6" s="451"/>
      <c r="LOP6" s="451"/>
      <c r="LOQ6" s="451"/>
      <c r="LOR6" s="451"/>
      <c r="LOS6" s="451"/>
      <c r="LOT6" s="451"/>
      <c r="LOU6" s="451"/>
      <c r="LOV6" s="451"/>
      <c r="LOW6" s="451"/>
      <c r="LOX6" s="451"/>
      <c r="LOY6" s="451"/>
      <c r="LOZ6" s="451"/>
      <c r="LPA6" s="451"/>
      <c r="LPB6" s="451"/>
      <c r="LPC6" s="451"/>
      <c r="LPD6" s="451"/>
      <c r="LPE6" s="451"/>
      <c r="LPF6" s="451"/>
      <c r="LPG6" s="451"/>
      <c r="LPH6" s="451"/>
      <c r="LPI6" s="451"/>
      <c r="LPJ6" s="451"/>
      <c r="LPK6" s="451"/>
      <c r="LPL6" s="451"/>
      <c r="LPM6" s="451"/>
      <c r="LPN6" s="451"/>
      <c r="LPO6" s="451"/>
      <c r="LPP6" s="451"/>
      <c r="LPQ6" s="451"/>
      <c r="LPR6" s="451"/>
      <c r="LPS6" s="451"/>
      <c r="LPT6" s="451"/>
      <c r="LPU6" s="451"/>
      <c r="LPV6" s="451"/>
      <c r="LPW6" s="451"/>
      <c r="LPX6" s="451"/>
      <c r="LPY6" s="451"/>
      <c r="LPZ6" s="451"/>
      <c r="LQA6" s="451"/>
      <c r="LQB6" s="451"/>
      <c r="LQC6" s="451"/>
      <c r="LQD6" s="451"/>
      <c r="LQE6" s="451"/>
      <c r="LQF6" s="451"/>
      <c r="LQG6" s="451"/>
      <c r="LQH6" s="451"/>
      <c r="LQI6" s="451"/>
      <c r="LQJ6" s="451"/>
      <c r="LQK6" s="451"/>
      <c r="LQL6" s="451"/>
      <c r="LQM6" s="451"/>
      <c r="LQN6" s="451"/>
      <c r="LQO6" s="451"/>
      <c r="LQP6" s="451"/>
      <c r="LQQ6" s="451"/>
      <c r="LQR6" s="451"/>
      <c r="LQS6" s="451"/>
      <c r="LQT6" s="451"/>
      <c r="LQU6" s="451"/>
      <c r="LQV6" s="451"/>
      <c r="LQW6" s="451"/>
      <c r="LQX6" s="451"/>
      <c r="LQY6" s="451"/>
      <c r="LQZ6" s="451"/>
      <c r="LRA6" s="451"/>
      <c r="LRB6" s="451"/>
      <c r="LRC6" s="451"/>
      <c r="LRD6" s="451"/>
      <c r="LRE6" s="451"/>
      <c r="LRF6" s="451"/>
      <c r="LRG6" s="451"/>
      <c r="LRH6" s="451"/>
      <c r="LRI6" s="451"/>
      <c r="LRJ6" s="451"/>
      <c r="LRK6" s="451"/>
      <c r="LRL6" s="451"/>
      <c r="LRM6" s="451"/>
      <c r="LRN6" s="451"/>
      <c r="LRO6" s="451"/>
      <c r="LRP6" s="451"/>
      <c r="LRQ6" s="451"/>
      <c r="LRR6" s="451"/>
      <c r="LRS6" s="451"/>
      <c r="LRT6" s="451"/>
      <c r="LRU6" s="451"/>
      <c r="LRV6" s="451"/>
      <c r="LRW6" s="451"/>
      <c r="LRX6" s="451"/>
      <c r="LRY6" s="451"/>
      <c r="LRZ6" s="451"/>
      <c r="LSA6" s="451"/>
      <c r="LSB6" s="451"/>
      <c r="LSC6" s="451"/>
      <c r="LSD6" s="451"/>
      <c r="LSE6" s="451"/>
      <c r="LSF6" s="451"/>
      <c r="LSG6" s="451"/>
      <c r="LSH6" s="451"/>
      <c r="LSI6" s="451"/>
      <c r="LSJ6" s="451"/>
      <c r="LSK6" s="451"/>
      <c r="LSL6" s="451"/>
      <c r="LSM6" s="451"/>
      <c r="LSN6" s="451"/>
      <c r="LSO6" s="451"/>
      <c r="LSP6" s="451"/>
      <c r="LSQ6" s="451"/>
      <c r="LSR6" s="451"/>
      <c r="LSS6" s="451"/>
      <c r="LST6" s="451"/>
      <c r="LSU6" s="451"/>
      <c r="LSV6" s="451"/>
      <c r="LSW6" s="451"/>
      <c r="LSX6" s="451"/>
      <c r="LSY6" s="451"/>
      <c r="LSZ6" s="451"/>
      <c r="LTA6" s="451"/>
      <c r="LTB6" s="451"/>
      <c r="LTC6" s="451"/>
      <c r="LTD6" s="451"/>
      <c r="LTE6" s="451"/>
      <c r="LTF6" s="451"/>
      <c r="LTG6" s="451"/>
      <c r="LTH6" s="451"/>
      <c r="LTI6" s="451"/>
      <c r="LTJ6" s="451"/>
      <c r="LTK6" s="451"/>
      <c r="LTL6" s="451"/>
      <c r="LTM6" s="451"/>
      <c r="LTN6" s="451"/>
      <c r="LTO6" s="451"/>
      <c r="LTP6" s="451"/>
      <c r="LTQ6" s="451"/>
      <c r="LTR6" s="451"/>
      <c r="LTS6" s="451"/>
      <c r="LTT6" s="451"/>
      <c r="LTU6" s="451"/>
      <c r="LTV6" s="451"/>
      <c r="LTW6" s="451"/>
      <c r="LTX6" s="451"/>
      <c r="LTY6" s="451"/>
      <c r="LTZ6" s="451"/>
      <c r="LUA6" s="451"/>
      <c r="LUB6" s="451"/>
      <c r="LUC6" s="451"/>
      <c r="LUD6" s="451"/>
      <c r="LUE6" s="451"/>
      <c r="LUF6" s="451"/>
      <c r="LUG6" s="451"/>
      <c r="LUH6" s="451"/>
      <c r="LUI6" s="451"/>
      <c r="LUJ6" s="451"/>
      <c r="LUK6" s="451"/>
      <c r="LUL6" s="451"/>
      <c r="LUM6" s="451"/>
      <c r="LUN6" s="451"/>
      <c r="LUO6" s="451"/>
      <c r="LUP6" s="451"/>
      <c r="LUQ6" s="451"/>
      <c r="LUR6" s="451"/>
      <c r="LUS6" s="451"/>
      <c r="LUT6" s="451"/>
      <c r="LUU6" s="451"/>
      <c r="LUV6" s="451"/>
      <c r="LUW6" s="451"/>
      <c r="LUX6" s="451"/>
      <c r="LUY6" s="451"/>
      <c r="LUZ6" s="451"/>
      <c r="LVA6" s="451"/>
      <c r="LVB6" s="451"/>
      <c r="LVC6" s="451"/>
      <c r="LVD6" s="451"/>
      <c r="LVE6" s="451"/>
      <c r="LVF6" s="451"/>
      <c r="LVG6" s="451"/>
      <c r="LVH6" s="451"/>
      <c r="LVI6" s="451"/>
      <c r="LVJ6" s="451"/>
      <c r="LVK6" s="451"/>
      <c r="LVL6" s="451"/>
      <c r="LVM6" s="451"/>
      <c r="LVN6" s="451"/>
      <c r="LVO6" s="451"/>
      <c r="LVP6" s="451"/>
      <c r="LVQ6" s="451"/>
      <c r="LVR6" s="451"/>
      <c r="LVS6" s="451"/>
      <c r="LVT6" s="451"/>
      <c r="LVU6" s="451"/>
      <c r="LVV6" s="451"/>
      <c r="LVW6" s="451"/>
      <c r="LVX6" s="451"/>
      <c r="LVY6" s="451"/>
      <c r="LVZ6" s="451"/>
      <c r="LWA6" s="451"/>
      <c r="LWB6" s="451"/>
      <c r="LWC6" s="451"/>
      <c r="LWD6" s="451"/>
      <c r="LWE6" s="451"/>
      <c r="LWF6" s="451"/>
      <c r="LWG6" s="451"/>
      <c r="LWH6" s="451"/>
      <c r="LWI6" s="451"/>
      <c r="LWJ6" s="451"/>
      <c r="LWK6" s="451"/>
      <c r="LWL6" s="451"/>
      <c r="LWM6" s="451"/>
      <c r="LWN6" s="451"/>
      <c r="LWO6" s="451"/>
      <c r="LWP6" s="451"/>
      <c r="LWQ6" s="451"/>
      <c r="LWR6" s="451"/>
      <c r="LWS6" s="451"/>
      <c r="LWT6" s="451"/>
      <c r="LWU6" s="451"/>
      <c r="LWV6" s="451"/>
      <c r="LWW6" s="451"/>
      <c r="LWX6" s="451"/>
      <c r="LWY6" s="451"/>
      <c r="LWZ6" s="451"/>
      <c r="LXA6" s="451"/>
      <c r="LXB6" s="451"/>
      <c r="LXC6" s="451"/>
      <c r="LXD6" s="451"/>
      <c r="LXE6" s="451"/>
      <c r="LXF6" s="451"/>
      <c r="LXG6" s="451"/>
      <c r="LXH6" s="451"/>
      <c r="LXI6" s="451"/>
      <c r="LXJ6" s="451"/>
      <c r="LXK6" s="451"/>
      <c r="LXL6" s="451"/>
      <c r="LXM6" s="451"/>
      <c r="LXN6" s="451"/>
      <c r="LXO6" s="451"/>
      <c r="LXP6" s="451"/>
      <c r="LXQ6" s="451"/>
      <c r="LXR6" s="451"/>
      <c r="LXS6" s="451"/>
      <c r="LXT6" s="451"/>
      <c r="LXU6" s="451"/>
      <c r="LXV6" s="451"/>
      <c r="LXW6" s="451"/>
      <c r="LXX6" s="451"/>
      <c r="LXY6" s="451"/>
      <c r="LXZ6" s="451"/>
      <c r="LYA6" s="451"/>
      <c r="LYB6" s="451"/>
      <c r="LYC6" s="451"/>
      <c r="LYD6" s="451"/>
      <c r="LYE6" s="451"/>
      <c r="LYF6" s="451"/>
      <c r="LYG6" s="451"/>
      <c r="LYH6" s="451"/>
      <c r="LYI6" s="451"/>
      <c r="LYJ6" s="451"/>
      <c r="LYK6" s="451"/>
      <c r="LYL6" s="451"/>
      <c r="LYM6" s="451"/>
      <c r="LYN6" s="451"/>
      <c r="LYO6" s="451"/>
      <c r="LYP6" s="451"/>
      <c r="LYQ6" s="451"/>
      <c r="LYR6" s="451"/>
      <c r="LYS6" s="451"/>
      <c r="LYT6" s="451"/>
      <c r="LYU6" s="451"/>
      <c r="LYV6" s="451"/>
      <c r="LYW6" s="451"/>
      <c r="LYX6" s="451"/>
      <c r="LYY6" s="451"/>
      <c r="LYZ6" s="451"/>
      <c r="LZA6" s="451"/>
      <c r="LZB6" s="451"/>
      <c r="LZC6" s="451"/>
      <c r="LZD6" s="451"/>
      <c r="LZE6" s="451"/>
      <c r="LZF6" s="451"/>
      <c r="LZG6" s="451"/>
      <c r="LZH6" s="451"/>
      <c r="LZI6" s="451"/>
      <c r="LZJ6" s="451"/>
      <c r="LZK6" s="451"/>
      <c r="LZL6" s="451"/>
      <c r="LZM6" s="451"/>
      <c r="LZN6" s="451"/>
      <c r="LZO6" s="451"/>
      <c r="LZP6" s="451"/>
      <c r="LZQ6" s="451"/>
      <c r="LZR6" s="451"/>
      <c r="LZS6" s="451"/>
      <c r="LZT6" s="451"/>
      <c r="LZU6" s="451"/>
      <c r="LZV6" s="451"/>
      <c r="LZW6" s="451"/>
      <c r="LZX6" s="451"/>
      <c r="LZY6" s="451"/>
      <c r="LZZ6" s="451"/>
      <c r="MAA6" s="451"/>
      <c r="MAB6" s="451"/>
      <c r="MAC6" s="451"/>
      <c r="MAD6" s="451"/>
      <c r="MAE6" s="451"/>
      <c r="MAF6" s="451"/>
      <c r="MAG6" s="451"/>
      <c r="MAH6" s="451"/>
      <c r="MAI6" s="451"/>
      <c r="MAJ6" s="451"/>
      <c r="MAK6" s="451"/>
      <c r="MAL6" s="451"/>
      <c r="MAM6" s="451"/>
      <c r="MAN6" s="451"/>
      <c r="MAO6" s="451"/>
      <c r="MAP6" s="451"/>
      <c r="MAQ6" s="451"/>
      <c r="MAR6" s="451"/>
      <c r="MAS6" s="451"/>
      <c r="MAT6" s="451"/>
      <c r="MAU6" s="451"/>
      <c r="MAV6" s="451"/>
      <c r="MAW6" s="451"/>
      <c r="MAX6" s="451"/>
      <c r="MAY6" s="451"/>
      <c r="MAZ6" s="451"/>
      <c r="MBA6" s="451"/>
      <c r="MBB6" s="451"/>
      <c r="MBC6" s="451"/>
      <c r="MBD6" s="451"/>
      <c r="MBE6" s="451"/>
      <c r="MBF6" s="451"/>
      <c r="MBG6" s="451"/>
      <c r="MBH6" s="451"/>
      <c r="MBI6" s="451"/>
      <c r="MBJ6" s="451"/>
      <c r="MBK6" s="451"/>
      <c r="MBL6" s="451"/>
      <c r="MBM6" s="451"/>
      <c r="MBN6" s="451"/>
      <c r="MBO6" s="451"/>
      <c r="MBP6" s="451"/>
      <c r="MBQ6" s="451"/>
      <c r="MBR6" s="451"/>
      <c r="MBS6" s="451"/>
      <c r="MBT6" s="451"/>
      <c r="MBU6" s="451"/>
      <c r="MBV6" s="451"/>
      <c r="MBW6" s="451"/>
      <c r="MBX6" s="451"/>
      <c r="MBY6" s="451"/>
      <c r="MBZ6" s="451"/>
      <c r="MCA6" s="451"/>
      <c r="MCB6" s="451"/>
      <c r="MCC6" s="451"/>
      <c r="MCD6" s="451"/>
      <c r="MCE6" s="451"/>
      <c r="MCF6" s="451"/>
      <c r="MCG6" s="451"/>
      <c r="MCH6" s="451"/>
      <c r="MCI6" s="451"/>
      <c r="MCJ6" s="451"/>
      <c r="MCK6" s="451"/>
      <c r="MCL6" s="451"/>
      <c r="MCM6" s="451"/>
      <c r="MCN6" s="451"/>
      <c r="MCO6" s="451"/>
      <c r="MCP6" s="451"/>
      <c r="MCQ6" s="451"/>
      <c r="MCR6" s="451"/>
      <c r="MCS6" s="451"/>
      <c r="MCT6" s="451"/>
      <c r="MCU6" s="451"/>
      <c r="MCV6" s="451"/>
      <c r="MCW6" s="451"/>
      <c r="MCX6" s="451"/>
      <c r="MCY6" s="451"/>
      <c r="MCZ6" s="451"/>
      <c r="MDA6" s="451"/>
      <c r="MDB6" s="451"/>
      <c r="MDC6" s="451"/>
      <c r="MDD6" s="451"/>
      <c r="MDE6" s="451"/>
      <c r="MDF6" s="451"/>
      <c r="MDG6" s="451"/>
      <c r="MDH6" s="451"/>
      <c r="MDI6" s="451"/>
      <c r="MDJ6" s="451"/>
      <c r="MDK6" s="451"/>
      <c r="MDL6" s="451"/>
      <c r="MDM6" s="451"/>
      <c r="MDN6" s="451"/>
      <c r="MDO6" s="451"/>
      <c r="MDP6" s="451"/>
      <c r="MDQ6" s="451"/>
      <c r="MDR6" s="451"/>
      <c r="MDS6" s="451"/>
      <c r="MDT6" s="451"/>
      <c r="MDU6" s="451"/>
      <c r="MDV6" s="451"/>
      <c r="MDW6" s="451"/>
      <c r="MDX6" s="451"/>
      <c r="MDY6" s="451"/>
      <c r="MDZ6" s="451"/>
      <c r="MEA6" s="451"/>
      <c r="MEB6" s="451"/>
      <c r="MEC6" s="451"/>
      <c r="MED6" s="451"/>
      <c r="MEE6" s="451"/>
      <c r="MEF6" s="451"/>
      <c r="MEG6" s="451"/>
      <c r="MEH6" s="451"/>
      <c r="MEI6" s="451"/>
      <c r="MEJ6" s="451"/>
      <c r="MEK6" s="451"/>
      <c r="MEL6" s="451"/>
      <c r="MEM6" s="451"/>
      <c r="MEN6" s="451"/>
      <c r="MEO6" s="451"/>
      <c r="MEP6" s="451"/>
      <c r="MEQ6" s="451"/>
      <c r="MER6" s="451"/>
      <c r="MES6" s="451"/>
      <c r="MET6" s="451"/>
      <c r="MEU6" s="451"/>
      <c r="MEV6" s="451"/>
      <c r="MEW6" s="451"/>
      <c r="MEX6" s="451"/>
      <c r="MEY6" s="451"/>
      <c r="MEZ6" s="451"/>
      <c r="MFA6" s="451"/>
      <c r="MFB6" s="451"/>
      <c r="MFC6" s="451"/>
      <c r="MFD6" s="451"/>
      <c r="MFE6" s="451"/>
      <c r="MFF6" s="451"/>
      <c r="MFG6" s="451"/>
      <c r="MFH6" s="451"/>
      <c r="MFI6" s="451"/>
      <c r="MFJ6" s="451"/>
      <c r="MFK6" s="451"/>
      <c r="MFL6" s="451"/>
      <c r="MFM6" s="451"/>
      <c r="MFN6" s="451"/>
      <c r="MFO6" s="451"/>
      <c r="MFP6" s="451"/>
      <c r="MFQ6" s="451"/>
      <c r="MFR6" s="451"/>
      <c r="MFS6" s="451"/>
      <c r="MFT6" s="451"/>
      <c r="MFU6" s="451"/>
      <c r="MFV6" s="451"/>
      <c r="MFW6" s="451"/>
      <c r="MFX6" s="451"/>
      <c r="MFY6" s="451"/>
      <c r="MFZ6" s="451"/>
      <c r="MGA6" s="451"/>
      <c r="MGB6" s="451"/>
      <c r="MGC6" s="451"/>
      <c r="MGD6" s="451"/>
      <c r="MGE6" s="451"/>
      <c r="MGF6" s="451"/>
      <c r="MGG6" s="451"/>
      <c r="MGH6" s="451"/>
      <c r="MGI6" s="451"/>
      <c r="MGJ6" s="451"/>
      <c r="MGK6" s="451"/>
      <c r="MGL6" s="451"/>
      <c r="MGM6" s="451"/>
      <c r="MGN6" s="451"/>
      <c r="MGO6" s="451"/>
      <c r="MGP6" s="451"/>
      <c r="MGQ6" s="451"/>
      <c r="MGR6" s="451"/>
      <c r="MGS6" s="451"/>
      <c r="MGT6" s="451"/>
      <c r="MGU6" s="451"/>
      <c r="MGV6" s="451"/>
      <c r="MGW6" s="451"/>
      <c r="MGX6" s="451"/>
      <c r="MGY6" s="451"/>
      <c r="MGZ6" s="451"/>
      <c r="MHA6" s="451"/>
      <c r="MHB6" s="451"/>
      <c r="MHC6" s="451"/>
      <c r="MHD6" s="451"/>
      <c r="MHE6" s="451"/>
      <c r="MHF6" s="451"/>
      <c r="MHG6" s="451"/>
      <c r="MHH6" s="451"/>
      <c r="MHI6" s="451"/>
      <c r="MHJ6" s="451"/>
      <c r="MHK6" s="451"/>
      <c r="MHL6" s="451"/>
      <c r="MHM6" s="451"/>
      <c r="MHN6" s="451"/>
      <c r="MHO6" s="451"/>
      <c r="MHP6" s="451"/>
      <c r="MHQ6" s="451"/>
      <c r="MHR6" s="451"/>
      <c r="MHS6" s="451"/>
      <c r="MHT6" s="451"/>
      <c r="MHU6" s="451"/>
      <c r="MHV6" s="451"/>
      <c r="MHW6" s="451"/>
      <c r="MHX6" s="451"/>
      <c r="MHY6" s="451"/>
      <c r="MHZ6" s="451"/>
      <c r="MIA6" s="451"/>
      <c r="MIB6" s="451"/>
      <c r="MIC6" s="451"/>
      <c r="MID6" s="451"/>
      <c r="MIE6" s="451"/>
      <c r="MIF6" s="451"/>
      <c r="MIG6" s="451"/>
      <c r="MIH6" s="451"/>
      <c r="MII6" s="451"/>
      <c r="MIJ6" s="451"/>
      <c r="MIK6" s="451"/>
      <c r="MIL6" s="451"/>
      <c r="MIM6" s="451"/>
      <c r="MIN6" s="451"/>
      <c r="MIO6" s="451"/>
      <c r="MIP6" s="451"/>
      <c r="MIQ6" s="451"/>
      <c r="MIR6" s="451"/>
      <c r="MIS6" s="451"/>
      <c r="MIT6" s="451"/>
      <c r="MIU6" s="451"/>
      <c r="MIV6" s="451"/>
      <c r="MIW6" s="451"/>
      <c r="MIX6" s="451"/>
      <c r="MIY6" s="451"/>
      <c r="MIZ6" s="451"/>
      <c r="MJA6" s="451"/>
      <c r="MJB6" s="451"/>
      <c r="MJC6" s="451"/>
      <c r="MJD6" s="451"/>
      <c r="MJE6" s="451"/>
      <c r="MJF6" s="451"/>
      <c r="MJG6" s="451"/>
      <c r="MJH6" s="451"/>
      <c r="MJI6" s="451"/>
      <c r="MJJ6" s="451"/>
      <c r="MJK6" s="451"/>
      <c r="MJL6" s="451"/>
      <c r="MJM6" s="451"/>
      <c r="MJN6" s="451"/>
      <c r="MJO6" s="451"/>
      <c r="MJP6" s="451"/>
      <c r="MJQ6" s="451"/>
      <c r="MJR6" s="451"/>
      <c r="MJS6" s="451"/>
      <c r="MJT6" s="451"/>
      <c r="MJU6" s="451"/>
      <c r="MJV6" s="451"/>
      <c r="MJW6" s="451"/>
      <c r="MJX6" s="451"/>
      <c r="MJY6" s="451"/>
      <c r="MJZ6" s="451"/>
      <c r="MKA6" s="451"/>
      <c r="MKB6" s="451"/>
      <c r="MKC6" s="451"/>
      <c r="MKD6" s="451"/>
      <c r="MKE6" s="451"/>
      <c r="MKF6" s="451"/>
      <c r="MKG6" s="451"/>
      <c r="MKH6" s="451"/>
      <c r="MKI6" s="451"/>
      <c r="MKJ6" s="451"/>
      <c r="MKK6" s="451"/>
      <c r="MKL6" s="451"/>
      <c r="MKM6" s="451"/>
      <c r="MKN6" s="451"/>
      <c r="MKO6" s="451"/>
      <c r="MKP6" s="451"/>
      <c r="MKQ6" s="451"/>
      <c r="MKR6" s="451"/>
      <c r="MKS6" s="451"/>
      <c r="MKT6" s="451"/>
      <c r="MKU6" s="451"/>
      <c r="MKV6" s="451"/>
      <c r="MKW6" s="451"/>
      <c r="MKX6" s="451"/>
      <c r="MKY6" s="451"/>
      <c r="MKZ6" s="451"/>
      <c r="MLA6" s="451"/>
      <c r="MLB6" s="451"/>
      <c r="MLC6" s="451"/>
      <c r="MLD6" s="451"/>
      <c r="MLE6" s="451"/>
      <c r="MLF6" s="451"/>
      <c r="MLG6" s="451"/>
      <c r="MLH6" s="451"/>
      <c r="MLI6" s="451"/>
      <c r="MLJ6" s="451"/>
      <c r="MLK6" s="451"/>
      <c r="MLL6" s="451"/>
      <c r="MLM6" s="451"/>
      <c r="MLN6" s="451"/>
      <c r="MLO6" s="451"/>
      <c r="MLP6" s="451"/>
      <c r="MLQ6" s="451"/>
      <c r="MLR6" s="451"/>
      <c r="MLS6" s="451"/>
      <c r="MLT6" s="451"/>
      <c r="MLU6" s="451"/>
      <c r="MLV6" s="451"/>
      <c r="MLW6" s="451"/>
      <c r="MLX6" s="451"/>
      <c r="MLY6" s="451"/>
      <c r="MLZ6" s="451"/>
      <c r="MMA6" s="451"/>
      <c r="MMB6" s="451"/>
      <c r="MMC6" s="451"/>
      <c r="MMD6" s="451"/>
      <c r="MME6" s="451"/>
      <c r="MMF6" s="451"/>
      <c r="MMG6" s="451"/>
      <c r="MMH6" s="451"/>
      <c r="MMI6" s="451"/>
      <c r="MMJ6" s="451"/>
      <c r="MMK6" s="451"/>
      <c r="MML6" s="451"/>
      <c r="MMM6" s="451"/>
      <c r="MMN6" s="451"/>
      <c r="MMO6" s="451"/>
      <c r="MMP6" s="451"/>
      <c r="MMQ6" s="451"/>
      <c r="MMR6" s="451"/>
      <c r="MMS6" s="451"/>
      <c r="MMT6" s="451"/>
      <c r="MMU6" s="451"/>
      <c r="MMV6" s="451"/>
      <c r="MMW6" s="451"/>
      <c r="MMX6" s="451"/>
      <c r="MMY6" s="451"/>
      <c r="MMZ6" s="451"/>
      <c r="MNA6" s="451"/>
      <c r="MNB6" s="451"/>
      <c r="MNC6" s="451"/>
      <c r="MND6" s="451"/>
      <c r="MNE6" s="451"/>
      <c r="MNF6" s="451"/>
      <c r="MNG6" s="451"/>
      <c r="MNH6" s="451"/>
      <c r="MNI6" s="451"/>
      <c r="MNJ6" s="451"/>
      <c r="MNK6" s="451"/>
      <c r="MNL6" s="451"/>
      <c r="MNM6" s="451"/>
      <c r="MNN6" s="451"/>
      <c r="MNO6" s="451"/>
      <c r="MNP6" s="451"/>
      <c r="MNQ6" s="451"/>
      <c r="MNR6" s="451"/>
      <c r="MNS6" s="451"/>
      <c r="MNT6" s="451"/>
      <c r="MNU6" s="451"/>
      <c r="MNV6" s="451"/>
      <c r="MNW6" s="451"/>
      <c r="MNX6" s="451"/>
      <c r="MNY6" s="451"/>
      <c r="MNZ6" s="451"/>
      <c r="MOA6" s="451"/>
      <c r="MOB6" s="451"/>
      <c r="MOC6" s="451"/>
      <c r="MOD6" s="451"/>
      <c r="MOE6" s="451"/>
      <c r="MOF6" s="451"/>
      <c r="MOG6" s="451"/>
      <c r="MOH6" s="451"/>
      <c r="MOI6" s="451"/>
      <c r="MOJ6" s="451"/>
      <c r="MOK6" s="451"/>
      <c r="MOL6" s="451"/>
      <c r="MOM6" s="451"/>
      <c r="MON6" s="451"/>
      <c r="MOO6" s="451"/>
      <c r="MOP6" s="451"/>
      <c r="MOQ6" s="451"/>
      <c r="MOR6" s="451"/>
      <c r="MOS6" s="451"/>
      <c r="MOT6" s="451"/>
      <c r="MOU6" s="451"/>
      <c r="MOV6" s="451"/>
      <c r="MOW6" s="451"/>
      <c r="MOX6" s="451"/>
      <c r="MOY6" s="451"/>
      <c r="MOZ6" s="451"/>
      <c r="MPA6" s="451"/>
      <c r="MPB6" s="451"/>
      <c r="MPC6" s="451"/>
      <c r="MPD6" s="451"/>
      <c r="MPE6" s="451"/>
      <c r="MPF6" s="451"/>
      <c r="MPG6" s="451"/>
      <c r="MPH6" s="451"/>
      <c r="MPI6" s="451"/>
      <c r="MPJ6" s="451"/>
      <c r="MPK6" s="451"/>
      <c r="MPL6" s="451"/>
      <c r="MPM6" s="451"/>
      <c r="MPN6" s="451"/>
      <c r="MPO6" s="451"/>
      <c r="MPP6" s="451"/>
      <c r="MPQ6" s="451"/>
      <c r="MPR6" s="451"/>
      <c r="MPS6" s="451"/>
      <c r="MPT6" s="451"/>
      <c r="MPU6" s="451"/>
      <c r="MPV6" s="451"/>
      <c r="MPW6" s="451"/>
      <c r="MPX6" s="451"/>
      <c r="MPY6" s="451"/>
      <c r="MPZ6" s="451"/>
      <c r="MQA6" s="451"/>
      <c r="MQB6" s="451"/>
      <c r="MQC6" s="451"/>
      <c r="MQD6" s="451"/>
      <c r="MQE6" s="451"/>
      <c r="MQF6" s="451"/>
      <c r="MQG6" s="451"/>
      <c r="MQH6" s="451"/>
      <c r="MQI6" s="451"/>
      <c r="MQJ6" s="451"/>
      <c r="MQK6" s="451"/>
      <c r="MQL6" s="451"/>
      <c r="MQM6" s="451"/>
      <c r="MQN6" s="451"/>
      <c r="MQO6" s="451"/>
      <c r="MQP6" s="451"/>
      <c r="MQQ6" s="451"/>
      <c r="MQR6" s="451"/>
      <c r="MQS6" s="451"/>
      <c r="MQT6" s="451"/>
      <c r="MQU6" s="451"/>
      <c r="MQV6" s="451"/>
      <c r="MQW6" s="451"/>
      <c r="MQX6" s="451"/>
      <c r="MQY6" s="451"/>
      <c r="MQZ6" s="451"/>
      <c r="MRA6" s="451"/>
      <c r="MRB6" s="451"/>
      <c r="MRC6" s="451"/>
      <c r="MRD6" s="451"/>
      <c r="MRE6" s="451"/>
      <c r="MRF6" s="451"/>
      <c r="MRG6" s="451"/>
      <c r="MRH6" s="451"/>
      <c r="MRI6" s="451"/>
      <c r="MRJ6" s="451"/>
      <c r="MRK6" s="451"/>
      <c r="MRL6" s="451"/>
      <c r="MRM6" s="451"/>
      <c r="MRN6" s="451"/>
      <c r="MRO6" s="451"/>
      <c r="MRP6" s="451"/>
      <c r="MRQ6" s="451"/>
      <c r="MRR6" s="451"/>
      <c r="MRS6" s="451"/>
      <c r="MRT6" s="451"/>
      <c r="MRU6" s="451"/>
      <c r="MRV6" s="451"/>
      <c r="MRW6" s="451"/>
      <c r="MRX6" s="451"/>
      <c r="MRY6" s="451"/>
      <c r="MRZ6" s="451"/>
      <c r="MSA6" s="451"/>
      <c r="MSB6" s="451"/>
      <c r="MSC6" s="451"/>
      <c r="MSD6" s="451"/>
      <c r="MSE6" s="451"/>
      <c r="MSF6" s="451"/>
      <c r="MSG6" s="451"/>
      <c r="MSH6" s="451"/>
      <c r="MSI6" s="451"/>
      <c r="MSJ6" s="451"/>
      <c r="MSK6" s="451"/>
      <c r="MSL6" s="451"/>
      <c r="MSM6" s="451"/>
      <c r="MSN6" s="451"/>
      <c r="MSO6" s="451"/>
      <c r="MSP6" s="451"/>
      <c r="MSQ6" s="451"/>
      <c r="MSR6" s="451"/>
      <c r="MSS6" s="451"/>
      <c r="MST6" s="451"/>
      <c r="MSU6" s="451"/>
      <c r="MSV6" s="451"/>
      <c r="MSW6" s="451"/>
      <c r="MSX6" s="451"/>
      <c r="MSY6" s="451"/>
      <c r="MSZ6" s="451"/>
      <c r="MTA6" s="451"/>
      <c r="MTB6" s="451"/>
      <c r="MTC6" s="451"/>
      <c r="MTD6" s="451"/>
      <c r="MTE6" s="451"/>
      <c r="MTF6" s="451"/>
      <c r="MTG6" s="451"/>
      <c r="MTH6" s="451"/>
      <c r="MTI6" s="451"/>
      <c r="MTJ6" s="451"/>
      <c r="MTK6" s="451"/>
      <c r="MTL6" s="451"/>
      <c r="MTM6" s="451"/>
      <c r="MTN6" s="451"/>
      <c r="MTO6" s="451"/>
      <c r="MTP6" s="451"/>
      <c r="MTQ6" s="451"/>
      <c r="MTR6" s="451"/>
      <c r="MTS6" s="451"/>
      <c r="MTT6" s="451"/>
      <c r="MTU6" s="451"/>
      <c r="MTV6" s="451"/>
      <c r="MTW6" s="451"/>
      <c r="MTX6" s="451"/>
      <c r="MTY6" s="451"/>
      <c r="MTZ6" s="451"/>
      <c r="MUA6" s="451"/>
      <c r="MUB6" s="451"/>
      <c r="MUC6" s="451"/>
      <c r="MUD6" s="451"/>
      <c r="MUE6" s="451"/>
      <c r="MUF6" s="451"/>
      <c r="MUG6" s="451"/>
      <c r="MUH6" s="451"/>
      <c r="MUI6" s="451"/>
      <c r="MUJ6" s="451"/>
      <c r="MUK6" s="451"/>
      <c r="MUL6" s="451"/>
      <c r="MUM6" s="451"/>
      <c r="MUN6" s="451"/>
      <c r="MUO6" s="451"/>
      <c r="MUP6" s="451"/>
      <c r="MUQ6" s="451"/>
      <c r="MUR6" s="451"/>
      <c r="MUS6" s="451"/>
      <c r="MUT6" s="451"/>
      <c r="MUU6" s="451"/>
      <c r="MUV6" s="451"/>
      <c r="MUW6" s="451"/>
      <c r="MUX6" s="451"/>
      <c r="MUY6" s="451"/>
      <c r="MUZ6" s="451"/>
      <c r="MVA6" s="451"/>
      <c r="MVB6" s="451"/>
      <c r="MVC6" s="451"/>
      <c r="MVD6" s="451"/>
      <c r="MVE6" s="451"/>
      <c r="MVF6" s="451"/>
      <c r="MVG6" s="451"/>
      <c r="MVH6" s="451"/>
      <c r="MVI6" s="451"/>
      <c r="MVJ6" s="451"/>
      <c r="MVK6" s="451"/>
      <c r="MVL6" s="451"/>
      <c r="MVM6" s="451"/>
      <c r="MVN6" s="451"/>
      <c r="MVO6" s="451"/>
      <c r="MVP6" s="451"/>
      <c r="MVQ6" s="451"/>
      <c r="MVR6" s="451"/>
      <c r="MVS6" s="451"/>
      <c r="MVT6" s="451"/>
      <c r="MVU6" s="451"/>
      <c r="MVV6" s="451"/>
      <c r="MVW6" s="451"/>
      <c r="MVX6" s="451"/>
      <c r="MVY6" s="451"/>
      <c r="MVZ6" s="451"/>
      <c r="MWA6" s="451"/>
      <c r="MWB6" s="451"/>
      <c r="MWC6" s="451"/>
      <c r="MWD6" s="451"/>
      <c r="MWE6" s="451"/>
      <c r="MWF6" s="451"/>
      <c r="MWG6" s="451"/>
      <c r="MWH6" s="451"/>
      <c r="MWI6" s="451"/>
      <c r="MWJ6" s="451"/>
      <c r="MWK6" s="451"/>
      <c r="MWL6" s="451"/>
      <c r="MWM6" s="451"/>
      <c r="MWN6" s="451"/>
      <c r="MWO6" s="451"/>
      <c r="MWP6" s="451"/>
      <c r="MWQ6" s="451"/>
      <c r="MWR6" s="451"/>
      <c r="MWS6" s="451"/>
      <c r="MWT6" s="451"/>
      <c r="MWU6" s="451"/>
      <c r="MWV6" s="451"/>
      <c r="MWW6" s="451"/>
      <c r="MWX6" s="451"/>
      <c r="MWY6" s="451"/>
      <c r="MWZ6" s="451"/>
      <c r="MXA6" s="451"/>
      <c r="MXB6" s="451"/>
      <c r="MXC6" s="451"/>
      <c r="MXD6" s="451"/>
      <c r="MXE6" s="451"/>
      <c r="MXF6" s="451"/>
      <c r="MXG6" s="451"/>
      <c r="MXH6" s="451"/>
      <c r="MXI6" s="451"/>
      <c r="MXJ6" s="451"/>
      <c r="MXK6" s="451"/>
      <c r="MXL6" s="451"/>
      <c r="MXM6" s="451"/>
      <c r="MXN6" s="451"/>
      <c r="MXO6" s="451"/>
      <c r="MXP6" s="451"/>
      <c r="MXQ6" s="451"/>
      <c r="MXR6" s="451"/>
      <c r="MXS6" s="451"/>
      <c r="MXT6" s="451"/>
      <c r="MXU6" s="451"/>
      <c r="MXV6" s="451"/>
      <c r="MXW6" s="451"/>
      <c r="MXX6" s="451"/>
      <c r="MXY6" s="451"/>
      <c r="MXZ6" s="451"/>
      <c r="MYA6" s="451"/>
      <c r="MYB6" s="451"/>
      <c r="MYC6" s="451"/>
      <c r="MYD6" s="451"/>
      <c r="MYE6" s="451"/>
      <c r="MYF6" s="451"/>
      <c r="MYG6" s="451"/>
      <c r="MYH6" s="451"/>
      <c r="MYI6" s="451"/>
      <c r="MYJ6" s="451"/>
      <c r="MYK6" s="451"/>
      <c r="MYL6" s="451"/>
      <c r="MYM6" s="451"/>
      <c r="MYN6" s="451"/>
      <c r="MYO6" s="451"/>
      <c r="MYP6" s="451"/>
      <c r="MYQ6" s="451"/>
      <c r="MYR6" s="451"/>
      <c r="MYS6" s="451"/>
      <c r="MYT6" s="451"/>
      <c r="MYU6" s="451"/>
      <c r="MYV6" s="451"/>
      <c r="MYW6" s="451"/>
      <c r="MYX6" s="451"/>
      <c r="MYY6" s="451"/>
      <c r="MYZ6" s="451"/>
      <c r="MZA6" s="451"/>
      <c r="MZB6" s="451"/>
      <c r="MZC6" s="451"/>
      <c r="MZD6" s="451"/>
      <c r="MZE6" s="451"/>
      <c r="MZF6" s="451"/>
      <c r="MZG6" s="451"/>
      <c r="MZH6" s="451"/>
      <c r="MZI6" s="451"/>
      <c r="MZJ6" s="451"/>
      <c r="MZK6" s="451"/>
      <c r="MZL6" s="451"/>
      <c r="MZM6" s="451"/>
      <c r="MZN6" s="451"/>
      <c r="MZO6" s="451"/>
      <c r="MZP6" s="451"/>
      <c r="MZQ6" s="451"/>
      <c r="MZR6" s="451"/>
      <c r="MZS6" s="451"/>
      <c r="MZT6" s="451"/>
      <c r="MZU6" s="451"/>
      <c r="MZV6" s="451"/>
      <c r="MZW6" s="451"/>
      <c r="MZX6" s="451"/>
      <c r="MZY6" s="451"/>
      <c r="MZZ6" s="451"/>
      <c r="NAA6" s="451"/>
      <c r="NAB6" s="451"/>
      <c r="NAC6" s="451"/>
      <c r="NAD6" s="451"/>
      <c r="NAE6" s="451"/>
      <c r="NAF6" s="451"/>
      <c r="NAG6" s="451"/>
      <c r="NAH6" s="451"/>
      <c r="NAI6" s="451"/>
      <c r="NAJ6" s="451"/>
      <c r="NAK6" s="451"/>
      <c r="NAL6" s="451"/>
      <c r="NAM6" s="451"/>
      <c r="NAN6" s="451"/>
      <c r="NAO6" s="451"/>
      <c r="NAP6" s="451"/>
      <c r="NAQ6" s="451"/>
      <c r="NAR6" s="451"/>
      <c r="NAS6" s="451"/>
      <c r="NAT6" s="451"/>
      <c r="NAU6" s="451"/>
      <c r="NAV6" s="451"/>
      <c r="NAW6" s="451"/>
      <c r="NAX6" s="451"/>
      <c r="NAY6" s="451"/>
      <c r="NAZ6" s="451"/>
      <c r="NBA6" s="451"/>
      <c r="NBB6" s="451"/>
      <c r="NBC6" s="451"/>
      <c r="NBD6" s="451"/>
      <c r="NBE6" s="451"/>
      <c r="NBF6" s="451"/>
      <c r="NBG6" s="451"/>
      <c r="NBH6" s="451"/>
      <c r="NBI6" s="451"/>
      <c r="NBJ6" s="451"/>
      <c r="NBK6" s="451"/>
      <c r="NBL6" s="451"/>
      <c r="NBM6" s="451"/>
      <c r="NBN6" s="451"/>
      <c r="NBO6" s="451"/>
      <c r="NBP6" s="451"/>
      <c r="NBQ6" s="451"/>
      <c r="NBR6" s="451"/>
      <c r="NBS6" s="451"/>
      <c r="NBT6" s="451"/>
      <c r="NBU6" s="451"/>
      <c r="NBV6" s="451"/>
      <c r="NBW6" s="451"/>
      <c r="NBX6" s="451"/>
      <c r="NBY6" s="451"/>
      <c r="NBZ6" s="451"/>
      <c r="NCA6" s="451"/>
      <c r="NCB6" s="451"/>
      <c r="NCC6" s="451"/>
      <c r="NCD6" s="451"/>
      <c r="NCE6" s="451"/>
      <c r="NCF6" s="451"/>
      <c r="NCG6" s="451"/>
      <c r="NCH6" s="451"/>
      <c r="NCI6" s="451"/>
      <c r="NCJ6" s="451"/>
      <c r="NCK6" s="451"/>
      <c r="NCL6" s="451"/>
      <c r="NCM6" s="451"/>
      <c r="NCN6" s="451"/>
      <c r="NCO6" s="451"/>
      <c r="NCP6" s="451"/>
      <c r="NCQ6" s="451"/>
      <c r="NCR6" s="451"/>
      <c r="NCS6" s="451"/>
      <c r="NCT6" s="451"/>
      <c r="NCU6" s="451"/>
      <c r="NCV6" s="451"/>
      <c r="NCW6" s="451"/>
      <c r="NCX6" s="451"/>
      <c r="NCY6" s="451"/>
      <c r="NCZ6" s="451"/>
      <c r="NDA6" s="451"/>
      <c r="NDB6" s="451"/>
      <c r="NDC6" s="451"/>
      <c r="NDD6" s="451"/>
      <c r="NDE6" s="451"/>
      <c r="NDF6" s="451"/>
      <c r="NDG6" s="451"/>
      <c r="NDH6" s="451"/>
      <c r="NDI6" s="451"/>
      <c r="NDJ6" s="451"/>
      <c r="NDK6" s="451"/>
      <c r="NDL6" s="451"/>
      <c r="NDM6" s="451"/>
      <c r="NDN6" s="451"/>
      <c r="NDO6" s="451"/>
      <c r="NDP6" s="451"/>
      <c r="NDQ6" s="451"/>
      <c r="NDR6" s="451"/>
      <c r="NDS6" s="451"/>
      <c r="NDT6" s="451"/>
      <c r="NDU6" s="451"/>
      <c r="NDV6" s="451"/>
      <c r="NDW6" s="451"/>
      <c r="NDX6" s="451"/>
      <c r="NDY6" s="451"/>
      <c r="NDZ6" s="451"/>
      <c r="NEA6" s="451"/>
      <c r="NEB6" s="451"/>
      <c r="NEC6" s="451"/>
      <c r="NED6" s="451"/>
      <c r="NEE6" s="451"/>
      <c r="NEF6" s="451"/>
      <c r="NEG6" s="451"/>
      <c r="NEH6" s="451"/>
      <c r="NEI6" s="451"/>
      <c r="NEJ6" s="451"/>
      <c r="NEK6" s="451"/>
      <c r="NEL6" s="451"/>
      <c r="NEM6" s="451"/>
      <c r="NEN6" s="451"/>
      <c r="NEO6" s="451"/>
      <c r="NEP6" s="451"/>
      <c r="NEQ6" s="451"/>
      <c r="NER6" s="451"/>
      <c r="NES6" s="451"/>
      <c r="NET6" s="451"/>
      <c r="NEU6" s="451"/>
      <c r="NEV6" s="451"/>
      <c r="NEW6" s="451"/>
      <c r="NEX6" s="451"/>
      <c r="NEY6" s="451"/>
      <c r="NEZ6" s="451"/>
      <c r="NFA6" s="451"/>
      <c r="NFB6" s="451"/>
      <c r="NFC6" s="451"/>
      <c r="NFD6" s="451"/>
      <c r="NFE6" s="451"/>
      <c r="NFF6" s="451"/>
      <c r="NFG6" s="451"/>
      <c r="NFH6" s="451"/>
      <c r="NFI6" s="451"/>
      <c r="NFJ6" s="451"/>
      <c r="NFK6" s="451"/>
      <c r="NFL6" s="451"/>
      <c r="NFM6" s="451"/>
      <c r="NFN6" s="451"/>
      <c r="NFO6" s="451"/>
      <c r="NFP6" s="451"/>
      <c r="NFQ6" s="451"/>
      <c r="NFR6" s="451"/>
      <c r="NFS6" s="451"/>
      <c r="NFT6" s="451"/>
      <c r="NFU6" s="451"/>
      <c r="NFV6" s="451"/>
      <c r="NFW6" s="451"/>
      <c r="NFX6" s="451"/>
      <c r="NFY6" s="451"/>
      <c r="NFZ6" s="451"/>
      <c r="NGA6" s="451"/>
      <c r="NGB6" s="451"/>
      <c r="NGC6" s="451"/>
      <c r="NGD6" s="451"/>
      <c r="NGE6" s="451"/>
      <c r="NGF6" s="451"/>
      <c r="NGG6" s="451"/>
      <c r="NGH6" s="451"/>
      <c r="NGI6" s="451"/>
      <c r="NGJ6" s="451"/>
      <c r="NGK6" s="451"/>
      <c r="NGL6" s="451"/>
      <c r="NGM6" s="451"/>
      <c r="NGN6" s="451"/>
      <c r="NGO6" s="451"/>
      <c r="NGP6" s="451"/>
      <c r="NGQ6" s="451"/>
      <c r="NGR6" s="451"/>
      <c r="NGS6" s="451"/>
      <c r="NGT6" s="451"/>
      <c r="NGU6" s="451"/>
      <c r="NGV6" s="451"/>
      <c r="NGW6" s="451"/>
      <c r="NGX6" s="451"/>
      <c r="NGY6" s="451"/>
      <c r="NGZ6" s="451"/>
      <c r="NHA6" s="451"/>
      <c r="NHB6" s="451"/>
      <c r="NHC6" s="451"/>
      <c r="NHD6" s="451"/>
      <c r="NHE6" s="451"/>
      <c r="NHF6" s="451"/>
      <c r="NHG6" s="451"/>
      <c r="NHH6" s="451"/>
      <c r="NHI6" s="451"/>
      <c r="NHJ6" s="451"/>
      <c r="NHK6" s="451"/>
      <c r="NHL6" s="451"/>
      <c r="NHM6" s="451"/>
      <c r="NHN6" s="451"/>
      <c r="NHO6" s="451"/>
      <c r="NHP6" s="451"/>
      <c r="NHQ6" s="451"/>
      <c r="NHR6" s="451"/>
      <c r="NHS6" s="451"/>
      <c r="NHT6" s="451"/>
      <c r="NHU6" s="451"/>
      <c r="NHV6" s="451"/>
      <c r="NHW6" s="451"/>
      <c r="NHX6" s="451"/>
      <c r="NHY6" s="451"/>
      <c r="NHZ6" s="451"/>
      <c r="NIA6" s="451"/>
      <c r="NIB6" s="451"/>
      <c r="NIC6" s="451"/>
      <c r="NID6" s="451"/>
      <c r="NIE6" s="451"/>
      <c r="NIF6" s="451"/>
      <c r="NIG6" s="451"/>
      <c r="NIH6" s="451"/>
      <c r="NII6" s="451"/>
      <c r="NIJ6" s="451"/>
      <c r="NIK6" s="451"/>
      <c r="NIL6" s="451"/>
      <c r="NIM6" s="451"/>
      <c r="NIN6" s="451"/>
      <c r="NIO6" s="451"/>
      <c r="NIP6" s="451"/>
      <c r="NIQ6" s="451"/>
      <c r="NIR6" s="451"/>
      <c r="NIS6" s="451"/>
      <c r="NIT6" s="451"/>
      <c r="NIU6" s="451"/>
      <c r="NIV6" s="451"/>
      <c r="NIW6" s="451"/>
      <c r="NIX6" s="451"/>
      <c r="NIY6" s="451"/>
      <c r="NIZ6" s="451"/>
      <c r="NJA6" s="451"/>
      <c r="NJB6" s="451"/>
      <c r="NJC6" s="451"/>
      <c r="NJD6" s="451"/>
      <c r="NJE6" s="451"/>
      <c r="NJF6" s="451"/>
      <c r="NJG6" s="451"/>
      <c r="NJH6" s="451"/>
      <c r="NJI6" s="451"/>
      <c r="NJJ6" s="451"/>
      <c r="NJK6" s="451"/>
      <c r="NJL6" s="451"/>
      <c r="NJM6" s="451"/>
      <c r="NJN6" s="451"/>
      <c r="NJO6" s="451"/>
      <c r="NJP6" s="451"/>
      <c r="NJQ6" s="451"/>
      <c r="NJR6" s="451"/>
      <c r="NJS6" s="451"/>
      <c r="NJT6" s="451"/>
      <c r="NJU6" s="451"/>
      <c r="NJV6" s="451"/>
      <c r="NJW6" s="451"/>
      <c r="NJX6" s="451"/>
      <c r="NJY6" s="451"/>
      <c r="NJZ6" s="451"/>
      <c r="NKA6" s="451"/>
      <c r="NKB6" s="451"/>
      <c r="NKC6" s="451"/>
      <c r="NKD6" s="451"/>
      <c r="NKE6" s="451"/>
      <c r="NKF6" s="451"/>
      <c r="NKG6" s="451"/>
      <c r="NKH6" s="451"/>
      <c r="NKI6" s="451"/>
      <c r="NKJ6" s="451"/>
      <c r="NKK6" s="451"/>
      <c r="NKL6" s="451"/>
      <c r="NKM6" s="451"/>
      <c r="NKN6" s="451"/>
      <c r="NKO6" s="451"/>
      <c r="NKP6" s="451"/>
      <c r="NKQ6" s="451"/>
      <c r="NKR6" s="451"/>
      <c r="NKS6" s="451"/>
      <c r="NKT6" s="451"/>
      <c r="NKU6" s="451"/>
      <c r="NKV6" s="451"/>
      <c r="NKW6" s="451"/>
      <c r="NKX6" s="451"/>
      <c r="NKY6" s="451"/>
      <c r="NKZ6" s="451"/>
      <c r="NLA6" s="451"/>
      <c r="NLB6" s="451"/>
      <c r="NLC6" s="451"/>
      <c r="NLD6" s="451"/>
      <c r="NLE6" s="451"/>
      <c r="NLF6" s="451"/>
      <c r="NLG6" s="451"/>
      <c r="NLH6" s="451"/>
      <c r="NLI6" s="451"/>
      <c r="NLJ6" s="451"/>
      <c r="NLK6" s="451"/>
      <c r="NLL6" s="451"/>
      <c r="NLM6" s="451"/>
      <c r="NLN6" s="451"/>
      <c r="NLO6" s="451"/>
      <c r="NLP6" s="451"/>
      <c r="NLQ6" s="451"/>
      <c r="NLR6" s="451"/>
      <c r="NLS6" s="451"/>
      <c r="NLT6" s="451"/>
      <c r="NLU6" s="451"/>
      <c r="NLV6" s="451"/>
      <c r="NLW6" s="451"/>
      <c r="NLX6" s="451"/>
      <c r="NLY6" s="451"/>
      <c r="NLZ6" s="451"/>
      <c r="NMA6" s="451"/>
      <c r="NMB6" s="451"/>
      <c r="NMC6" s="451"/>
      <c r="NMD6" s="451"/>
      <c r="NME6" s="451"/>
      <c r="NMF6" s="451"/>
      <c r="NMG6" s="451"/>
      <c r="NMH6" s="451"/>
      <c r="NMI6" s="451"/>
      <c r="NMJ6" s="451"/>
      <c r="NMK6" s="451"/>
      <c r="NML6" s="451"/>
      <c r="NMM6" s="451"/>
      <c r="NMN6" s="451"/>
      <c r="NMO6" s="451"/>
      <c r="NMP6" s="451"/>
      <c r="NMQ6" s="451"/>
      <c r="NMR6" s="451"/>
      <c r="NMS6" s="451"/>
      <c r="NMT6" s="451"/>
      <c r="NMU6" s="451"/>
      <c r="NMV6" s="451"/>
      <c r="NMW6" s="451"/>
      <c r="NMX6" s="451"/>
      <c r="NMY6" s="451"/>
      <c r="NMZ6" s="451"/>
      <c r="NNA6" s="451"/>
      <c r="NNB6" s="451"/>
      <c r="NNC6" s="451"/>
      <c r="NND6" s="451"/>
      <c r="NNE6" s="451"/>
      <c r="NNF6" s="451"/>
      <c r="NNG6" s="451"/>
      <c r="NNH6" s="451"/>
      <c r="NNI6" s="451"/>
      <c r="NNJ6" s="451"/>
      <c r="NNK6" s="451"/>
      <c r="NNL6" s="451"/>
      <c r="NNM6" s="451"/>
      <c r="NNN6" s="451"/>
      <c r="NNO6" s="451"/>
      <c r="NNP6" s="451"/>
      <c r="NNQ6" s="451"/>
      <c r="NNR6" s="451"/>
      <c r="NNS6" s="451"/>
      <c r="NNT6" s="451"/>
      <c r="NNU6" s="451"/>
      <c r="NNV6" s="451"/>
      <c r="NNW6" s="451"/>
      <c r="NNX6" s="451"/>
      <c r="NNY6" s="451"/>
      <c r="NNZ6" s="451"/>
      <c r="NOA6" s="451"/>
      <c r="NOB6" s="451"/>
      <c r="NOC6" s="451"/>
      <c r="NOD6" s="451"/>
      <c r="NOE6" s="451"/>
      <c r="NOF6" s="451"/>
      <c r="NOG6" s="451"/>
      <c r="NOH6" s="451"/>
      <c r="NOI6" s="451"/>
      <c r="NOJ6" s="451"/>
      <c r="NOK6" s="451"/>
      <c r="NOL6" s="451"/>
      <c r="NOM6" s="451"/>
      <c r="NON6" s="451"/>
      <c r="NOO6" s="451"/>
      <c r="NOP6" s="451"/>
      <c r="NOQ6" s="451"/>
      <c r="NOR6" s="451"/>
      <c r="NOS6" s="451"/>
      <c r="NOT6" s="451"/>
      <c r="NOU6" s="451"/>
      <c r="NOV6" s="451"/>
      <c r="NOW6" s="451"/>
      <c r="NOX6" s="451"/>
      <c r="NOY6" s="451"/>
      <c r="NOZ6" s="451"/>
      <c r="NPA6" s="451"/>
      <c r="NPB6" s="451"/>
      <c r="NPC6" s="451"/>
      <c r="NPD6" s="451"/>
      <c r="NPE6" s="451"/>
      <c r="NPF6" s="451"/>
      <c r="NPG6" s="451"/>
      <c r="NPH6" s="451"/>
      <c r="NPI6" s="451"/>
      <c r="NPJ6" s="451"/>
      <c r="NPK6" s="451"/>
      <c r="NPL6" s="451"/>
      <c r="NPM6" s="451"/>
      <c r="NPN6" s="451"/>
      <c r="NPO6" s="451"/>
      <c r="NPP6" s="451"/>
      <c r="NPQ6" s="451"/>
      <c r="NPR6" s="451"/>
      <c r="NPS6" s="451"/>
      <c r="NPT6" s="451"/>
      <c r="NPU6" s="451"/>
      <c r="NPV6" s="451"/>
      <c r="NPW6" s="451"/>
      <c r="NPX6" s="451"/>
      <c r="NPY6" s="451"/>
      <c r="NPZ6" s="451"/>
      <c r="NQA6" s="451"/>
      <c r="NQB6" s="451"/>
      <c r="NQC6" s="451"/>
      <c r="NQD6" s="451"/>
      <c r="NQE6" s="451"/>
      <c r="NQF6" s="451"/>
      <c r="NQG6" s="451"/>
      <c r="NQH6" s="451"/>
      <c r="NQI6" s="451"/>
      <c r="NQJ6" s="451"/>
      <c r="NQK6" s="451"/>
      <c r="NQL6" s="451"/>
      <c r="NQM6" s="451"/>
      <c r="NQN6" s="451"/>
      <c r="NQO6" s="451"/>
      <c r="NQP6" s="451"/>
      <c r="NQQ6" s="451"/>
      <c r="NQR6" s="451"/>
      <c r="NQS6" s="451"/>
      <c r="NQT6" s="451"/>
      <c r="NQU6" s="451"/>
      <c r="NQV6" s="451"/>
      <c r="NQW6" s="451"/>
      <c r="NQX6" s="451"/>
      <c r="NQY6" s="451"/>
      <c r="NQZ6" s="451"/>
      <c r="NRA6" s="451"/>
      <c r="NRB6" s="451"/>
      <c r="NRC6" s="451"/>
      <c r="NRD6" s="451"/>
      <c r="NRE6" s="451"/>
      <c r="NRF6" s="451"/>
      <c r="NRG6" s="451"/>
      <c r="NRH6" s="451"/>
      <c r="NRI6" s="451"/>
      <c r="NRJ6" s="451"/>
      <c r="NRK6" s="451"/>
      <c r="NRL6" s="451"/>
      <c r="NRM6" s="451"/>
      <c r="NRN6" s="451"/>
      <c r="NRO6" s="451"/>
      <c r="NRP6" s="451"/>
      <c r="NRQ6" s="451"/>
      <c r="NRR6" s="451"/>
      <c r="NRS6" s="451"/>
      <c r="NRT6" s="451"/>
      <c r="NRU6" s="451"/>
      <c r="NRV6" s="451"/>
      <c r="NRW6" s="451"/>
      <c r="NRX6" s="451"/>
      <c r="NRY6" s="451"/>
      <c r="NRZ6" s="451"/>
      <c r="NSA6" s="451"/>
      <c r="NSB6" s="451"/>
      <c r="NSC6" s="451"/>
      <c r="NSD6" s="451"/>
      <c r="NSE6" s="451"/>
      <c r="NSF6" s="451"/>
      <c r="NSG6" s="451"/>
      <c r="NSH6" s="451"/>
      <c r="NSI6" s="451"/>
      <c r="NSJ6" s="451"/>
      <c r="NSK6" s="451"/>
      <c r="NSL6" s="451"/>
      <c r="NSM6" s="451"/>
      <c r="NSN6" s="451"/>
      <c r="NSO6" s="451"/>
      <c r="NSP6" s="451"/>
      <c r="NSQ6" s="451"/>
      <c r="NSR6" s="451"/>
      <c r="NSS6" s="451"/>
      <c r="NST6" s="451"/>
      <c r="NSU6" s="451"/>
      <c r="NSV6" s="451"/>
      <c r="NSW6" s="451"/>
      <c r="NSX6" s="451"/>
      <c r="NSY6" s="451"/>
      <c r="NSZ6" s="451"/>
      <c r="NTA6" s="451"/>
      <c r="NTB6" s="451"/>
      <c r="NTC6" s="451"/>
      <c r="NTD6" s="451"/>
      <c r="NTE6" s="451"/>
      <c r="NTF6" s="451"/>
      <c r="NTG6" s="451"/>
      <c r="NTH6" s="451"/>
      <c r="NTI6" s="451"/>
      <c r="NTJ6" s="451"/>
      <c r="NTK6" s="451"/>
      <c r="NTL6" s="451"/>
      <c r="NTM6" s="451"/>
      <c r="NTN6" s="451"/>
      <c r="NTO6" s="451"/>
      <c r="NTP6" s="451"/>
      <c r="NTQ6" s="451"/>
      <c r="NTR6" s="451"/>
      <c r="NTS6" s="451"/>
      <c r="NTT6" s="451"/>
      <c r="NTU6" s="451"/>
      <c r="NTV6" s="451"/>
      <c r="NTW6" s="451"/>
      <c r="NTX6" s="451"/>
      <c r="NTY6" s="451"/>
      <c r="NTZ6" s="451"/>
      <c r="NUA6" s="451"/>
      <c r="NUB6" s="451"/>
      <c r="NUC6" s="451"/>
      <c r="NUD6" s="451"/>
      <c r="NUE6" s="451"/>
      <c r="NUF6" s="451"/>
      <c r="NUG6" s="451"/>
      <c r="NUH6" s="451"/>
      <c r="NUI6" s="451"/>
      <c r="NUJ6" s="451"/>
      <c r="NUK6" s="451"/>
      <c r="NUL6" s="451"/>
      <c r="NUM6" s="451"/>
      <c r="NUN6" s="451"/>
      <c r="NUO6" s="451"/>
      <c r="NUP6" s="451"/>
      <c r="NUQ6" s="451"/>
      <c r="NUR6" s="451"/>
      <c r="NUS6" s="451"/>
      <c r="NUT6" s="451"/>
      <c r="NUU6" s="451"/>
      <c r="NUV6" s="451"/>
      <c r="NUW6" s="451"/>
      <c r="NUX6" s="451"/>
      <c r="NUY6" s="451"/>
      <c r="NUZ6" s="451"/>
      <c r="NVA6" s="451"/>
      <c r="NVB6" s="451"/>
      <c r="NVC6" s="451"/>
      <c r="NVD6" s="451"/>
      <c r="NVE6" s="451"/>
      <c r="NVF6" s="451"/>
      <c r="NVG6" s="451"/>
      <c r="NVH6" s="451"/>
      <c r="NVI6" s="451"/>
      <c r="NVJ6" s="451"/>
      <c r="NVK6" s="451"/>
      <c r="NVL6" s="451"/>
      <c r="NVM6" s="451"/>
      <c r="NVN6" s="451"/>
      <c r="NVO6" s="451"/>
      <c r="NVP6" s="451"/>
      <c r="NVQ6" s="451"/>
      <c r="NVR6" s="451"/>
      <c r="NVS6" s="451"/>
      <c r="NVT6" s="451"/>
      <c r="NVU6" s="451"/>
      <c r="NVV6" s="451"/>
      <c r="NVW6" s="451"/>
      <c r="NVX6" s="451"/>
      <c r="NVY6" s="451"/>
      <c r="NVZ6" s="451"/>
      <c r="NWA6" s="451"/>
      <c r="NWB6" s="451"/>
      <c r="NWC6" s="451"/>
      <c r="NWD6" s="451"/>
      <c r="NWE6" s="451"/>
      <c r="NWF6" s="451"/>
      <c r="NWG6" s="451"/>
      <c r="NWH6" s="451"/>
      <c r="NWI6" s="451"/>
      <c r="NWJ6" s="451"/>
      <c r="NWK6" s="451"/>
      <c r="NWL6" s="451"/>
      <c r="NWM6" s="451"/>
      <c r="NWN6" s="451"/>
      <c r="NWO6" s="451"/>
      <c r="NWP6" s="451"/>
      <c r="NWQ6" s="451"/>
      <c r="NWR6" s="451"/>
      <c r="NWS6" s="451"/>
      <c r="NWT6" s="451"/>
      <c r="NWU6" s="451"/>
      <c r="NWV6" s="451"/>
      <c r="NWW6" s="451"/>
      <c r="NWX6" s="451"/>
      <c r="NWY6" s="451"/>
      <c r="NWZ6" s="451"/>
      <c r="NXA6" s="451"/>
      <c r="NXB6" s="451"/>
      <c r="NXC6" s="451"/>
      <c r="NXD6" s="451"/>
      <c r="NXE6" s="451"/>
      <c r="NXF6" s="451"/>
      <c r="NXG6" s="451"/>
      <c r="NXH6" s="451"/>
      <c r="NXI6" s="451"/>
      <c r="NXJ6" s="451"/>
      <c r="NXK6" s="451"/>
      <c r="NXL6" s="451"/>
      <c r="NXM6" s="451"/>
      <c r="NXN6" s="451"/>
      <c r="NXO6" s="451"/>
      <c r="NXP6" s="451"/>
      <c r="NXQ6" s="451"/>
      <c r="NXR6" s="451"/>
      <c r="NXS6" s="451"/>
      <c r="NXT6" s="451"/>
      <c r="NXU6" s="451"/>
      <c r="NXV6" s="451"/>
      <c r="NXW6" s="451"/>
      <c r="NXX6" s="451"/>
      <c r="NXY6" s="451"/>
      <c r="NXZ6" s="451"/>
      <c r="NYA6" s="451"/>
      <c r="NYB6" s="451"/>
      <c r="NYC6" s="451"/>
      <c r="NYD6" s="451"/>
      <c r="NYE6" s="451"/>
      <c r="NYF6" s="451"/>
      <c r="NYG6" s="451"/>
      <c r="NYH6" s="451"/>
      <c r="NYI6" s="451"/>
      <c r="NYJ6" s="451"/>
      <c r="NYK6" s="451"/>
      <c r="NYL6" s="451"/>
      <c r="NYM6" s="451"/>
      <c r="NYN6" s="451"/>
      <c r="NYO6" s="451"/>
      <c r="NYP6" s="451"/>
      <c r="NYQ6" s="451"/>
      <c r="NYR6" s="451"/>
      <c r="NYS6" s="451"/>
      <c r="NYT6" s="451"/>
      <c r="NYU6" s="451"/>
      <c r="NYV6" s="451"/>
      <c r="NYW6" s="451"/>
      <c r="NYX6" s="451"/>
      <c r="NYY6" s="451"/>
      <c r="NYZ6" s="451"/>
      <c r="NZA6" s="451"/>
      <c r="NZB6" s="451"/>
      <c r="NZC6" s="451"/>
      <c r="NZD6" s="451"/>
      <c r="NZE6" s="451"/>
      <c r="NZF6" s="451"/>
      <c r="NZG6" s="451"/>
      <c r="NZH6" s="451"/>
      <c r="NZI6" s="451"/>
      <c r="NZJ6" s="451"/>
      <c r="NZK6" s="451"/>
      <c r="NZL6" s="451"/>
      <c r="NZM6" s="451"/>
      <c r="NZN6" s="451"/>
      <c r="NZO6" s="451"/>
      <c r="NZP6" s="451"/>
      <c r="NZQ6" s="451"/>
      <c r="NZR6" s="451"/>
      <c r="NZS6" s="451"/>
      <c r="NZT6" s="451"/>
      <c r="NZU6" s="451"/>
      <c r="NZV6" s="451"/>
      <c r="NZW6" s="451"/>
      <c r="NZX6" s="451"/>
      <c r="NZY6" s="451"/>
      <c r="NZZ6" s="451"/>
      <c r="OAA6" s="451"/>
      <c r="OAB6" s="451"/>
      <c r="OAC6" s="451"/>
      <c r="OAD6" s="451"/>
      <c r="OAE6" s="451"/>
      <c r="OAF6" s="451"/>
      <c r="OAG6" s="451"/>
      <c r="OAH6" s="451"/>
      <c r="OAI6" s="451"/>
      <c r="OAJ6" s="451"/>
      <c r="OAK6" s="451"/>
      <c r="OAL6" s="451"/>
      <c r="OAM6" s="451"/>
      <c r="OAN6" s="451"/>
      <c r="OAO6" s="451"/>
      <c r="OAP6" s="451"/>
      <c r="OAQ6" s="451"/>
      <c r="OAR6" s="451"/>
      <c r="OAS6" s="451"/>
      <c r="OAT6" s="451"/>
      <c r="OAU6" s="451"/>
      <c r="OAV6" s="451"/>
      <c r="OAW6" s="451"/>
      <c r="OAX6" s="451"/>
      <c r="OAY6" s="451"/>
      <c r="OAZ6" s="451"/>
      <c r="OBA6" s="451"/>
      <c r="OBB6" s="451"/>
      <c r="OBC6" s="451"/>
      <c r="OBD6" s="451"/>
      <c r="OBE6" s="451"/>
      <c r="OBF6" s="451"/>
      <c r="OBG6" s="451"/>
      <c r="OBH6" s="451"/>
      <c r="OBI6" s="451"/>
      <c r="OBJ6" s="451"/>
      <c r="OBK6" s="451"/>
      <c r="OBL6" s="451"/>
      <c r="OBM6" s="451"/>
      <c r="OBN6" s="451"/>
      <c r="OBO6" s="451"/>
      <c r="OBP6" s="451"/>
      <c r="OBQ6" s="451"/>
      <c r="OBR6" s="451"/>
      <c r="OBS6" s="451"/>
      <c r="OBT6" s="451"/>
      <c r="OBU6" s="451"/>
      <c r="OBV6" s="451"/>
      <c r="OBW6" s="451"/>
      <c r="OBX6" s="451"/>
      <c r="OBY6" s="451"/>
      <c r="OBZ6" s="451"/>
      <c r="OCA6" s="451"/>
      <c r="OCB6" s="451"/>
      <c r="OCC6" s="451"/>
      <c r="OCD6" s="451"/>
      <c r="OCE6" s="451"/>
      <c r="OCF6" s="451"/>
      <c r="OCG6" s="451"/>
      <c r="OCH6" s="451"/>
      <c r="OCI6" s="451"/>
      <c r="OCJ6" s="451"/>
      <c r="OCK6" s="451"/>
      <c r="OCL6" s="451"/>
      <c r="OCM6" s="451"/>
      <c r="OCN6" s="451"/>
      <c r="OCO6" s="451"/>
      <c r="OCP6" s="451"/>
      <c r="OCQ6" s="451"/>
      <c r="OCR6" s="451"/>
      <c r="OCS6" s="451"/>
      <c r="OCT6" s="451"/>
      <c r="OCU6" s="451"/>
      <c r="OCV6" s="451"/>
      <c r="OCW6" s="451"/>
      <c r="OCX6" s="451"/>
      <c r="OCY6" s="451"/>
      <c r="OCZ6" s="451"/>
      <c r="ODA6" s="451"/>
      <c r="ODB6" s="451"/>
      <c r="ODC6" s="451"/>
      <c r="ODD6" s="451"/>
      <c r="ODE6" s="451"/>
      <c r="ODF6" s="451"/>
      <c r="ODG6" s="451"/>
      <c r="ODH6" s="451"/>
      <c r="ODI6" s="451"/>
      <c r="ODJ6" s="451"/>
      <c r="ODK6" s="451"/>
      <c r="ODL6" s="451"/>
      <c r="ODM6" s="451"/>
      <c r="ODN6" s="451"/>
      <c r="ODO6" s="451"/>
      <c r="ODP6" s="451"/>
      <c r="ODQ6" s="451"/>
      <c r="ODR6" s="451"/>
      <c r="ODS6" s="451"/>
      <c r="ODT6" s="451"/>
      <c r="ODU6" s="451"/>
      <c r="ODV6" s="451"/>
      <c r="ODW6" s="451"/>
      <c r="ODX6" s="451"/>
      <c r="ODY6" s="451"/>
      <c r="ODZ6" s="451"/>
      <c r="OEA6" s="451"/>
      <c r="OEB6" s="451"/>
      <c r="OEC6" s="451"/>
      <c r="OED6" s="451"/>
      <c r="OEE6" s="451"/>
      <c r="OEF6" s="451"/>
      <c r="OEG6" s="451"/>
      <c r="OEH6" s="451"/>
      <c r="OEI6" s="451"/>
      <c r="OEJ6" s="451"/>
      <c r="OEK6" s="451"/>
      <c r="OEL6" s="451"/>
      <c r="OEM6" s="451"/>
      <c r="OEN6" s="451"/>
      <c r="OEO6" s="451"/>
      <c r="OEP6" s="451"/>
      <c r="OEQ6" s="451"/>
      <c r="OER6" s="451"/>
      <c r="OES6" s="451"/>
      <c r="OET6" s="451"/>
      <c r="OEU6" s="451"/>
      <c r="OEV6" s="451"/>
      <c r="OEW6" s="451"/>
      <c r="OEX6" s="451"/>
      <c r="OEY6" s="451"/>
      <c r="OEZ6" s="451"/>
      <c r="OFA6" s="451"/>
      <c r="OFB6" s="451"/>
      <c r="OFC6" s="451"/>
      <c r="OFD6" s="451"/>
      <c r="OFE6" s="451"/>
      <c r="OFF6" s="451"/>
      <c r="OFG6" s="451"/>
      <c r="OFH6" s="451"/>
      <c r="OFI6" s="451"/>
      <c r="OFJ6" s="451"/>
      <c r="OFK6" s="451"/>
      <c r="OFL6" s="451"/>
      <c r="OFM6" s="451"/>
      <c r="OFN6" s="451"/>
      <c r="OFO6" s="451"/>
      <c r="OFP6" s="451"/>
      <c r="OFQ6" s="451"/>
      <c r="OFR6" s="451"/>
      <c r="OFS6" s="451"/>
      <c r="OFT6" s="451"/>
      <c r="OFU6" s="451"/>
      <c r="OFV6" s="451"/>
      <c r="OFW6" s="451"/>
      <c r="OFX6" s="451"/>
      <c r="OFY6" s="451"/>
      <c r="OFZ6" s="451"/>
      <c r="OGA6" s="451"/>
      <c r="OGB6" s="451"/>
      <c r="OGC6" s="451"/>
      <c r="OGD6" s="451"/>
      <c r="OGE6" s="451"/>
      <c r="OGF6" s="451"/>
      <c r="OGG6" s="451"/>
      <c r="OGH6" s="451"/>
      <c r="OGI6" s="451"/>
      <c r="OGJ6" s="451"/>
      <c r="OGK6" s="451"/>
      <c r="OGL6" s="451"/>
      <c r="OGM6" s="451"/>
      <c r="OGN6" s="451"/>
      <c r="OGO6" s="451"/>
      <c r="OGP6" s="451"/>
      <c r="OGQ6" s="451"/>
      <c r="OGR6" s="451"/>
      <c r="OGS6" s="451"/>
      <c r="OGT6" s="451"/>
      <c r="OGU6" s="451"/>
      <c r="OGV6" s="451"/>
      <c r="OGW6" s="451"/>
      <c r="OGX6" s="451"/>
      <c r="OGY6" s="451"/>
      <c r="OGZ6" s="451"/>
      <c r="OHA6" s="451"/>
      <c r="OHB6" s="451"/>
      <c r="OHC6" s="451"/>
      <c r="OHD6" s="451"/>
      <c r="OHE6" s="451"/>
      <c r="OHF6" s="451"/>
      <c r="OHG6" s="451"/>
      <c r="OHH6" s="451"/>
      <c r="OHI6" s="451"/>
      <c r="OHJ6" s="451"/>
      <c r="OHK6" s="451"/>
      <c r="OHL6" s="451"/>
      <c r="OHM6" s="451"/>
      <c r="OHN6" s="451"/>
      <c r="OHO6" s="451"/>
      <c r="OHP6" s="451"/>
      <c r="OHQ6" s="451"/>
      <c r="OHR6" s="451"/>
      <c r="OHS6" s="451"/>
      <c r="OHT6" s="451"/>
      <c r="OHU6" s="451"/>
      <c r="OHV6" s="451"/>
      <c r="OHW6" s="451"/>
      <c r="OHX6" s="451"/>
      <c r="OHY6" s="451"/>
      <c r="OHZ6" s="451"/>
      <c r="OIA6" s="451"/>
      <c r="OIB6" s="451"/>
      <c r="OIC6" s="451"/>
      <c r="OID6" s="451"/>
      <c r="OIE6" s="451"/>
      <c r="OIF6" s="451"/>
      <c r="OIG6" s="451"/>
      <c r="OIH6" s="451"/>
      <c r="OII6" s="451"/>
      <c r="OIJ6" s="451"/>
      <c r="OIK6" s="451"/>
      <c r="OIL6" s="451"/>
      <c r="OIM6" s="451"/>
      <c r="OIN6" s="451"/>
      <c r="OIO6" s="451"/>
      <c r="OIP6" s="451"/>
      <c r="OIQ6" s="451"/>
      <c r="OIR6" s="451"/>
      <c r="OIS6" s="451"/>
      <c r="OIT6" s="451"/>
      <c r="OIU6" s="451"/>
      <c r="OIV6" s="451"/>
      <c r="OIW6" s="451"/>
      <c r="OIX6" s="451"/>
      <c r="OIY6" s="451"/>
      <c r="OIZ6" s="451"/>
      <c r="OJA6" s="451"/>
      <c r="OJB6" s="451"/>
      <c r="OJC6" s="451"/>
      <c r="OJD6" s="451"/>
      <c r="OJE6" s="451"/>
      <c r="OJF6" s="451"/>
      <c r="OJG6" s="451"/>
      <c r="OJH6" s="451"/>
      <c r="OJI6" s="451"/>
      <c r="OJJ6" s="451"/>
      <c r="OJK6" s="451"/>
      <c r="OJL6" s="451"/>
      <c r="OJM6" s="451"/>
      <c r="OJN6" s="451"/>
      <c r="OJO6" s="451"/>
      <c r="OJP6" s="451"/>
      <c r="OJQ6" s="451"/>
      <c r="OJR6" s="451"/>
      <c r="OJS6" s="451"/>
      <c r="OJT6" s="451"/>
      <c r="OJU6" s="451"/>
      <c r="OJV6" s="451"/>
      <c r="OJW6" s="451"/>
      <c r="OJX6" s="451"/>
      <c r="OJY6" s="451"/>
      <c r="OJZ6" s="451"/>
      <c r="OKA6" s="451"/>
      <c r="OKB6" s="451"/>
      <c r="OKC6" s="451"/>
      <c r="OKD6" s="451"/>
      <c r="OKE6" s="451"/>
      <c r="OKF6" s="451"/>
      <c r="OKG6" s="451"/>
      <c r="OKH6" s="451"/>
      <c r="OKI6" s="451"/>
      <c r="OKJ6" s="451"/>
      <c r="OKK6" s="451"/>
      <c r="OKL6" s="451"/>
      <c r="OKM6" s="451"/>
      <c r="OKN6" s="451"/>
      <c r="OKO6" s="451"/>
      <c r="OKP6" s="451"/>
      <c r="OKQ6" s="451"/>
      <c r="OKR6" s="451"/>
      <c r="OKS6" s="451"/>
      <c r="OKT6" s="451"/>
      <c r="OKU6" s="451"/>
      <c r="OKV6" s="451"/>
      <c r="OKW6" s="451"/>
      <c r="OKX6" s="451"/>
      <c r="OKY6" s="451"/>
      <c r="OKZ6" s="451"/>
      <c r="OLA6" s="451"/>
      <c r="OLB6" s="451"/>
      <c r="OLC6" s="451"/>
      <c r="OLD6" s="451"/>
      <c r="OLE6" s="451"/>
      <c r="OLF6" s="451"/>
      <c r="OLG6" s="451"/>
      <c r="OLH6" s="451"/>
      <c r="OLI6" s="451"/>
      <c r="OLJ6" s="451"/>
      <c r="OLK6" s="451"/>
      <c r="OLL6" s="451"/>
      <c r="OLM6" s="451"/>
      <c r="OLN6" s="451"/>
      <c r="OLO6" s="451"/>
      <c r="OLP6" s="451"/>
      <c r="OLQ6" s="451"/>
      <c r="OLR6" s="451"/>
      <c r="OLS6" s="451"/>
      <c r="OLT6" s="451"/>
      <c r="OLU6" s="451"/>
      <c r="OLV6" s="451"/>
      <c r="OLW6" s="451"/>
      <c r="OLX6" s="451"/>
      <c r="OLY6" s="451"/>
      <c r="OLZ6" s="451"/>
      <c r="OMA6" s="451"/>
      <c r="OMB6" s="451"/>
      <c r="OMC6" s="451"/>
      <c r="OMD6" s="451"/>
      <c r="OME6" s="451"/>
      <c r="OMF6" s="451"/>
      <c r="OMG6" s="451"/>
      <c r="OMH6" s="451"/>
      <c r="OMI6" s="451"/>
      <c r="OMJ6" s="451"/>
      <c r="OMK6" s="451"/>
      <c r="OML6" s="451"/>
      <c r="OMM6" s="451"/>
      <c r="OMN6" s="451"/>
      <c r="OMO6" s="451"/>
      <c r="OMP6" s="451"/>
      <c r="OMQ6" s="451"/>
      <c r="OMR6" s="451"/>
      <c r="OMS6" s="451"/>
      <c r="OMT6" s="451"/>
      <c r="OMU6" s="451"/>
      <c r="OMV6" s="451"/>
      <c r="OMW6" s="451"/>
      <c r="OMX6" s="451"/>
      <c r="OMY6" s="451"/>
      <c r="OMZ6" s="451"/>
      <c r="ONA6" s="451"/>
      <c r="ONB6" s="451"/>
      <c r="ONC6" s="451"/>
      <c r="OND6" s="451"/>
      <c r="ONE6" s="451"/>
      <c r="ONF6" s="451"/>
      <c r="ONG6" s="451"/>
      <c r="ONH6" s="451"/>
      <c r="ONI6" s="451"/>
      <c r="ONJ6" s="451"/>
      <c r="ONK6" s="451"/>
      <c r="ONL6" s="451"/>
      <c r="ONM6" s="451"/>
      <c r="ONN6" s="451"/>
      <c r="ONO6" s="451"/>
      <c r="ONP6" s="451"/>
      <c r="ONQ6" s="451"/>
      <c r="ONR6" s="451"/>
      <c r="ONS6" s="451"/>
      <c r="ONT6" s="451"/>
      <c r="ONU6" s="451"/>
      <c r="ONV6" s="451"/>
      <c r="ONW6" s="451"/>
      <c r="ONX6" s="451"/>
      <c r="ONY6" s="451"/>
      <c r="ONZ6" s="451"/>
      <c r="OOA6" s="451"/>
      <c r="OOB6" s="451"/>
      <c r="OOC6" s="451"/>
      <c r="OOD6" s="451"/>
      <c r="OOE6" s="451"/>
      <c r="OOF6" s="451"/>
      <c r="OOG6" s="451"/>
      <c r="OOH6" s="451"/>
      <c r="OOI6" s="451"/>
      <c r="OOJ6" s="451"/>
      <c r="OOK6" s="451"/>
      <c r="OOL6" s="451"/>
      <c r="OOM6" s="451"/>
      <c r="OON6" s="451"/>
      <c r="OOO6" s="451"/>
      <c r="OOP6" s="451"/>
      <c r="OOQ6" s="451"/>
      <c r="OOR6" s="451"/>
      <c r="OOS6" s="451"/>
      <c r="OOT6" s="451"/>
      <c r="OOU6" s="451"/>
      <c r="OOV6" s="451"/>
      <c r="OOW6" s="451"/>
      <c r="OOX6" s="451"/>
      <c r="OOY6" s="451"/>
      <c r="OOZ6" s="451"/>
      <c r="OPA6" s="451"/>
      <c r="OPB6" s="451"/>
      <c r="OPC6" s="451"/>
      <c r="OPD6" s="451"/>
      <c r="OPE6" s="451"/>
      <c r="OPF6" s="451"/>
      <c r="OPG6" s="451"/>
      <c r="OPH6" s="451"/>
      <c r="OPI6" s="451"/>
      <c r="OPJ6" s="451"/>
      <c r="OPK6" s="451"/>
      <c r="OPL6" s="451"/>
      <c r="OPM6" s="451"/>
      <c r="OPN6" s="451"/>
      <c r="OPO6" s="451"/>
      <c r="OPP6" s="451"/>
      <c r="OPQ6" s="451"/>
      <c r="OPR6" s="451"/>
      <c r="OPS6" s="451"/>
      <c r="OPT6" s="451"/>
      <c r="OPU6" s="451"/>
      <c r="OPV6" s="451"/>
      <c r="OPW6" s="451"/>
      <c r="OPX6" s="451"/>
      <c r="OPY6" s="451"/>
      <c r="OPZ6" s="451"/>
      <c r="OQA6" s="451"/>
      <c r="OQB6" s="451"/>
      <c r="OQC6" s="451"/>
      <c r="OQD6" s="451"/>
      <c r="OQE6" s="451"/>
      <c r="OQF6" s="451"/>
      <c r="OQG6" s="451"/>
      <c r="OQH6" s="451"/>
      <c r="OQI6" s="451"/>
      <c r="OQJ6" s="451"/>
      <c r="OQK6" s="451"/>
      <c r="OQL6" s="451"/>
      <c r="OQM6" s="451"/>
      <c r="OQN6" s="451"/>
      <c r="OQO6" s="451"/>
      <c r="OQP6" s="451"/>
      <c r="OQQ6" s="451"/>
      <c r="OQR6" s="451"/>
      <c r="OQS6" s="451"/>
      <c r="OQT6" s="451"/>
      <c r="OQU6" s="451"/>
      <c r="OQV6" s="451"/>
      <c r="OQW6" s="451"/>
      <c r="OQX6" s="451"/>
      <c r="OQY6" s="451"/>
      <c r="OQZ6" s="451"/>
      <c r="ORA6" s="451"/>
      <c r="ORB6" s="451"/>
      <c r="ORC6" s="451"/>
      <c r="ORD6" s="451"/>
      <c r="ORE6" s="451"/>
      <c r="ORF6" s="451"/>
      <c r="ORG6" s="451"/>
      <c r="ORH6" s="451"/>
      <c r="ORI6" s="451"/>
      <c r="ORJ6" s="451"/>
      <c r="ORK6" s="451"/>
      <c r="ORL6" s="451"/>
      <c r="ORM6" s="451"/>
      <c r="ORN6" s="451"/>
      <c r="ORO6" s="451"/>
      <c r="ORP6" s="451"/>
      <c r="ORQ6" s="451"/>
      <c r="ORR6" s="451"/>
      <c r="ORS6" s="451"/>
      <c r="ORT6" s="451"/>
      <c r="ORU6" s="451"/>
      <c r="ORV6" s="451"/>
      <c r="ORW6" s="451"/>
      <c r="ORX6" s="451"/>
      <c r="ORY6" s="451"/>
      <c r="ORZ6" s="451"/>
      <c r="OSA6" s="451"/>
      <c r="OSB6" s="451"/>
      <c r="OSC6" s="451"/>
      <c r="OSD6" s="451"/>
      <c r="OSE6" s="451"/>
      <c r="OSF6" s="451"/>
      <c r="OSG6" s="451"/>
      <c r="OSH6" s="451"/>
      <c r="OSI6" s="451"/>
      <c r="OSJ6" s="451"/>
      <c r="OSK6" s="451"/>
      <c r="OSL6" s="451"/>
      <c r="OSM6" s="451"/>
      <c r="OSN6" s="451"/>
      <c r="OSO6" s="451"/>
      <c r="OSP6" s="451"/>
      <c r="OSQ6" s="451"/>
      <c r="OSR6" s="451"/>
      <c r="OSS6" s="451"/>
      <c r="OST6" s="451"/>
      <c r="OSU6" s="451"/>
      <c r="OSV6" s="451"/>
      <c r="OSW6" s="451"/>
      <c r="OSX6" s="451"/>
      <c r="OSY6" s="451"/>
      <c r="OSZ6" s="451"/>
      <c r="OTA6" s="451"/>
      <c r="OTB6" s="451"/>
      <c r="OTC6" s="451"/>
      <c r="OTD6" s="451"/>
      <c r="OTE6" s="451"/>
      <c r="OTF6" s="451"/>
      <c r="OTG6" s="451"/>
      <c r="OTH6" s="451"/>
      <c r="OTI6" s="451"/>
      <c r="OTJ6" s="451"/>
      <c r="OTK6" s="451"/>
      <c r="OTL6" s="451"/>
      <c r="OTM6" s="451"/>
      <c r="OTN6" s="451"/>
      <c r="OTO6" s="451"/>
      <c r="OTP6" s="451"/>
      <c r="OTQ6" s="451"/>
      <c r="OTR6" s="451"/>
      <c r="OTS6" s="451"/>
      <c r="OTT6" s="451"/>
      <c r="OTU6" s="451"/>
      <c r="OTV6" s="451"/>
      <c r="OTW6" s="451"/>
      <c r="OTX6" s="451"/>
      <c r="OTY6" s="451"/>
      <c r="OTZ6" s="451"/>
      <c r="OUA6" s="451"/>
      <c r="OUB6" s="451"/>
      <c r="OUC6" s="451"/>
      <c r="OUD6" s="451"/>
      <c r="OUE6" s="451"/>
      <c r="OUF6" s="451"/>
      <c r="OUG6" s="451"/>
      <c r="OUH6" s="451"/>
      <c r="OUI6" s="451"/>
      <c r="OUJ6" s="451"/>
      <c r="OUK6" s="451"/>
      <c r="OUL6" s="451"/>
      <c r="OUM6" s="451"/>
      <c r="OUN6" s="451"/>
      <c r="OUO6" s="451"/>
      <c r="OUP6" s="451"/>
      <c r="OUQ6" s="451"/>
      <c r="OUR6" s="451"/>
      <c r="OUS6" s="451"/>
      <c r="OUT6" s="451"/>
      <c r="OUU6" s="451"/>
      <c r="OUV6" s="451"/>
      <c r="OUW6" s="451"/>
      <c r="OUX6" s="451"/>
      <c r="OUY6" s="451"/>
      <c r="OUZ6" s="451"/>
      <c r="OVA6" s="451"/>
      <c r="OVB6" s="451"/>
      <c r="OVC6" s="451"/>
      <c r="OVD6" s="451"/>
      <c r="OVE6" s="451"/>
      <c r="OVF6" s="451"/>
      <c r="OVG6" s="451"/>
      <c r="OVH6" s="451"/>
      <c r="OVI6" s="451"/>
      <c r="OVJ6" s="451"/>
      <c r="OVK6" s="451"/>
      <c r="OVL6" s="451"/>
      <c r="OVM6" s="451"/>
      <c r="OVN6" s="451"/>
      <c r="OVO6" s="451"/>
      <c r="OVP6" s="451"/>
      <c r="OVQ6" s="451"/>
      <c r="OVR6" s="451"/>
      <c r="OVS6" s="451"/>
      <c r="OVT6" s="451"/>
      <c r="OVU6" s="451"/>
      <c r="OVV6" s="451"/>
      <c r="OVW6" s="451"/>
      <c r="OVX6" s="451"/>
      <c r="OVY6" s="451"/>
      <c r="OVZ6" s="451"/>
      <c r="OWA6" s="451"/>
      <c r="OWB6" s="451"/>
      <c r="OWC6" s="451"/>
      <c r="OWD6" s="451"/>
      <c r="OWE6" s="451"/>
      <c r="OWF6" s="451"/>
      <c r="OWG6" s="451"/>
      <c r="OWH6" s="451"/>
      <c r="OWI6" s="451"/>
      <c r="OWJ6" s="451"/>
      <c r="OWK6" s="451"/>
      <c r="OWL6" s="451"/>
      <c r="OWM6" s="451"/>
      <c r="OWN6" s="451"/>
      <c r="OWO6" s="451"/>
      <c r="OWP6" s="451"/>
      <c r="OWQ6" s="451"/>
      <c r="OWR6" s="451"/>
      <c r="OWS6" s="451"/>
      <c r="OWT6" s="451"/>
      <c r="OWU6" s="451"/>
      <c r="OWV6" s="451"/>
      <c r="OWW6" s="451"/>
      <c r="OWX6" s="451"/>
      <c r="OWY6" s="451"/>
      <c r="OWZ6" s="451"/>
      <c r="OXA6" s="451"/>
      <c r="OXB6" s="451"/>
      <c r="OXC6" s="451"/>
      <c r="OXD6" s="451"/>
      <c r="OXE6" s="451"/>
      <c r="OXF6" s="451"/>
      <c r="OXG6" s="451"/>
      <c r="OXH6" s="451"/>
      <c r="OXI6" s="451"/>
      <c r="OXJ6" s="451"/>
      <c r="OXK6" s="451"/>
      <c r="OXL6" s="451"/>
      <c r="OXM6" s="451"/>
      <c r="OXN6" s="451"/>
      <c r="OXO6" s="451"/>
      <c r="OXP6" s="451"/>
      <c r="OXQ6" s="451"/>
      <c r="OXR6" s="451"/>
      <c r="OXS6" s="451"/>
      <c r="OXT6" s="451"/>
      <c r="OXU6" s="451"/>
      <c r="OXV6" s="451"/>
      <c r="OXW6" s="451"/>
      <c r="OXX6" s="451"/>
      <c r="OXY6" s="451"/>
      <c r="OXZ6" s="451"/>
      <c r="OYA6" s="451"/>
      <c r="OYB6" s="451"/>
      <c r="OYC6" s="451"/>
      <c r="OYD6" s="451"/>
      <c r="OYE6" s="451"/>
      <c r="OYF6" s="451"/>
      <c r="OYG6" s="451"/>
      <c r="OYH6" s="451"/>
      <c r="OYI6" s="451"/>
      <c r="OYJ6" s="451"/>
      <c r="OYK6" s="451"/>
      <c r="OYL6" s="451"/>
      <c r="OYM6" s="451"/>
      <c r="OYN6" s="451"/>
      <c r="OYO6" s="451"/>
      <c r="OYP6" s="451"/>
      <c r="OYQ6" s="451"/>
      <c r="OYR6" s="451"/>
      <c r="OYS6" s="451"/>
      <c r="OYT6" s="451"/>
      <c r="OYU6" s="451"/>
      <c r="OYV6" s="451"/>
      <c r="OYW6" s="451"/>
      <c r="OYX6" s="451"/>
      <c r="OYY6" s="451"/>
      <c r="OYZ6" s="451"/>
      <c r="OZA6" s="451"/>
      <c r="OZB6" s="451"/>
      <c r="OZC6" s="451"/>
      <c r="OZD6" s="451"/>
      <c r="OZE6" s="451"/>
      <c r="OZF6" s="451"/>
      <c r="OZG6" s="451"/>
      <c r="OZH6" s="451"/>
      <c r="OZI6" s="451"/>
      <c r="OZJ6" s="451"/>
      <c r="OZK6" s="451"/>
      <c r="OZL6" s="451"/>
      <c r="OZM6" s="451"/>
      <c r="OZN6" s="451"/>
      <c r="OZO6" s="451"/>
      <c r="OZP6" s="451"/>
      <c r="OZQ6" s="451"/>
      <c r="OZR6" s="451"/>
      <c r="OZS6" s="451"/>
      <c r="OZT6" s="451"/>
      <c r="OZU6" s="451"/>
      <c r="OZV6" s="451"/>
      <c r="OZW6" s="451"/>
      <c r="OZX6" s="451"/>
      <c r="OZY6" s="451"/>
      <c r="OZZ6" s="451"/>
      <c r="PAA6" s="451"/>
      <c r="PAB6" s="451"/>
      <c r="PAC6" s="451"/>
      <c r="PAD6" s="451"/>
      <c r="PAE6" s="451"/>
      <c r="PAF6" s="451"/>
      <c r="PAG6" s="451"/>
      <c r="PAH6" s="451"/>
      <c r="PAI6" s="451"/>
      <c r="PAJ6" s="451"/>
      <c r="PAK6" s="451"/>
      <c r="PAL6" s="451"/>
      <c r="PAM6" s="451"/>
      <c r="PAN6" s="451"/>
      <c r="PAO6" s="451"/>
      <c r="PAP6" s="451"/>
      <c r="PAQ6" s="451"/>
      <c r="PAR6" s="451"/>
      <c r="PAS6" s="451"/>
      <c r="PAT6" s="451"/>
      <c r="PAU6" s="451"/>
      <c r="PAV6" s="451"/>
      <c r="PAW6" s="451"/>
      <c r="PAX6" s="451"/>
      <c r="PAY6" s="451"/>
      <c r="PAZ6" s="451"/>
      <c r="PBA6" s="451"/>
      <c r="PBB6" s="451"/>
      <c r="PBC6" s="451"/>
      <c r="PBD6" s="451"/>
      <c r="PBE6" s="451"/>
      <c r="PBF6" s="451"/>
      <c r="PBG6" s="451"/>
      <c r="PBH6" s="451"/>
      <c r="PBI6" s="451"/>
      <c r="PBJ6" s="451"/>
      <c r="PBK6" s="451"/>
      <c r="PBL6" s="451"/>
      <c r="PBM6" s="451"/>
      <c r="PBN6" s="451"/>
      <c r="PBO6" s="451"/>
      <c r="PBP6" s="451"/>
      <c r="PBQ6" s="451"/>
      <c r="PBR6" s="451"/>
      <c r="PBS6" s="451"/>
      <c r="PBT6" s="451"/>
      <c r="PBU6" s="451"/>
      <c r="PBV6" s="451"/>
      <c r="PBW6" s="451"/>
      <c r="PBX6" s="451"/>
      <c r="PBY6" s="451"/>
      <c r="PBZ6" s="451"/>
      <c r="PCA6" s="451"/>
      <c r="PCB6" s="451"/>
      <c r="PCC6" s="451"/>
      <c r="PCD6" s="451"/>
      <c r="PCE6" s="451"/>
      <c r="PCF6" s="451"/>
      <c r="PCG6" s="451"/>
      <c r="PCH6" s="451"/>
      <c r="PCI6" s="451"/>
      <c r="PCJ6" s="451"/>
      <c r="PCK6" s="451"/>
      <c r="PCL6" s="451"/>
      <c r="PCM6" s="451"/>
      <c r="PCN6" s="451"/>
      <c r="PCO6" s="451"/>
      <c r="PCP6" s="451"/>
      <c r="PCQ6" s="451"/>
      <c r="PCR6" s="451"/>
      <c r="PCS6" s="451"/>
      <c r="PCT6" s="451"/>
      <c r="PCU6" s="451"/>
      <c r="PCV6" s="451"/>
      <c r="PCW6" s="451"/>
      <c r="PCX6" s="451"/>
      <c r="PCY6" s="451"/>
      <c r="PCZ6" s="451"/>
      <c r="PDA6" s="451"/>
      <c r="PDB6" s="451"/>
      <c r="PDC6" s="451"/>
      <c r="PDD6" s="451"/>
      <c r="PDE6" s="451"/>
      <c r="PDF6" s="451"/>
      <c r="PDG6" s="451"/>
      <c r="PDH6" s="451"/>
      <c r="PDI6" s="451"/>
      <c r="PDJ6" s="451"/>
      <c r="PDK6" s="451"/>
      <c r="PDL6" s="451"/>
      <c r="PDM6" s="451"/>
      <c r="PDN6" s="451"/>
      <c r="PDO6" s="451"/>
      <c r="PDP6" s="451"/>
      <c r="PDQ6" s="451"/>
      <c r="PDR6" s="451"/>
      <c r="PDS6" s="451"/>
      <c r="PDT6" s="451"/>
      <c r="PDU6" s="451"/>
      <c r="PDV6" s="451"/>
      <c r="PDW6" s="451"/>
      <c r="PDX6" s="451"/>
      <c r="PDY6" s="451"/>
      <c r="PDZ6" s="451"/>
      <c r="PEA6" s="451"/>
      <c r="PEB6" s="451"/>
      <c r="PEC6" s="451"/>
      <c r="PED6" s="451"/>
      <c r="PEE6" s="451"/>
      <c r="PEF6" s="451"/>
      <c r="PEG6" s="451"/>
      <c r="PEH6" s="451"/>
      <c r="PEI6" s="451"/>
      <c r="PEJ6" s="451"/>
      <c r="PEK6" s="451"/>
      <c r="PEL6" s="451"/>
      <c r="PEM6" s="451"/>
      <c r="PEN6" s="451"/>
      <c r="PEO6" s="451"/>
      <c r="PEP6" s="451"/>
      <c r="PEQ6" s="451"/>
      <c r="PER6" s="451"/>
      <c r="PES6" s="451"/>
      <c r="PET6" s="451"/>
      <c r="PEU6" s="451"/>
      <c r="PEV6" s="451"/>
      <c r="PEW6" s="451"/>
      <c r="PEX6" s="451"/>
      <c r="PEY6" s="451"/>
      <c r="PEZ6" s="451"/>
      <c r="PFA6" s="451"/>
      <c r="PFB6" s="451"/>
      <c r="PFC6" s="451"/>
      <c r="PFD6" s="451"/>
      <c r="PFE6" s="451"/>
      <c r="PFF6" s="451"/>
      <c r="PFG6" s="451"/>
      <c r="PFH6" s="451"/>
      <c r="PFI6" s="451"/>
      <c r="PFJ6" s="451"/>
      <c r="PFK6" s="451"/>
      <c r="PFL6" s="451"/>
      <c r="PFM6" s="451"/>
      <c r="PFN6" s="451"/>
      <c r="PFO6" s="451"/>
      <c r="PFP6" s="451"/>
      <c r="PFQ6" s="451"/>
      <c r="PFR6" s="451"/>
      <c r="PFS6" s="451"/>
      <c r="PFT6" s="451"/>
      <c r="PFU6" s="451"/>
      <c r="PFV6" s="451"/>
      <c r="PFW6" s="451"/>
      <c r="PFX6" s="451"/>
      <c r="PFY6" s="451"/>
      <c r="PFZ6" s="451"/>
      <c r="PGA6" s="451"/>
      <c r="PGB6" s="451"/>
      <c r="PGC6" s="451"/>
      <c r="PGD6" s="451"/>
      <c r="PGE6" s="451"/>
      <c r="PGF6" s="451"/>
      <c r="PGG6" s="451"/>
      <c r="PGH6" s="451"/>
      <c r="PGI6" s="451"/>
      <c r="PGJ6" s="451"/>
      <c r="PGK6" s="451"/>
      <c r="PGL6" s="451"/>
      <c r="PGM6" s="451"/>
      <c r="PGN6" s="451"/>
      <c r="PGO6" s="451"/>
      <c r="PGP6" s="451"/>
      <c r="PGQ6" s="451"/>
      <c r="PGR6" s="451"/>
      <c r="PGS6" s="451"/>
      <c r="PGT6" s="451"/>
      <c r="PGU6" s="451"/>
      <c r="PGV6" s="451"/>
      <c r="PGW6" s="451"/>
      <c r="PGX6" s="451"/>
      <c r="PGY6" s="451"/>
      <c r="PGZ6" s="451"/>
      <c r="PHA6" s="451"/>
      <c r="PHB6" s="451"/>
      <c r="PHC6" s="451"/>
      <c r="PHD6" s="451"/>
      <c r="PHE6" s="451"/>
      <c r="PHF6" s="451"/>
      <c r="PHG6" s="451"/>
      <c r="PHH6" s="451"/>
      <c r="PHI6" s="451"/>
      <c r="PHJ6" s="451"/>
      <c r="PHK6" s="451"/>
      <c r="PHL6" s="451"/>
      <c r="PHM6" s="451"/>
      <c r="PHN6" s="451"/>
      <c r="PHO6" s="451"/>
      <c r="PHP6" s="451"/>
      <c r="PHQ6" s="451"/>
      <c r="PHR6" s="451"/>
      <c r="PHS6" s="451"/>
      <c r="PHT6" s="451"/>
      <c r="PHU6" s="451"/>
      <c r="PHV6" s="451"/>
      <c r="PHW6" s="451"/>
      <c r="PHX6" s="451"/>
      <c r="PHY6" s="451"/>
      <c r="PHZ6" s="451"/>
      <c r="PIA6" s="451"/>
      <c r="PIB6" s="451"/>
      <c r="PIC6" s="451"/>
      <c r="PID6" s="451"/>
      <c r="PIE6" s="451"/>
      <c r="PIF6" s="451"/>
      <c r="PIG6" s="451"/>
      <c r="PIH6" s="451"/>
      <c r="PII6" s="451"/>
      <c r="PIJ6" s="451"/>
      <c r="PIK6" s="451"/>
      <c r="PIL6" s="451"/>
      <c r="PIM6" s="451"/>
      <c r="PIN6" s="451"/>
      <c r="PIO6" s="451"/>
      <c r="PIP6" s="451"/>
      <c r="PIQ6" s="451"/>
      <c r="PIR6" s="451"/>
      <c r="PIS6" s="451"/>
      <c r="PIT6" s="451"/>
      <c r="PIU6" s="451"/>
      <c r="PIV6" s="451"/>
      <c r="PIW6" s="451"/>
      <c r="PIX6" s="451"/>
      <c r="PIY6" s="451"/>
      <c r="PIZ6" s="451"/>
      <c r="PJA6" s="451"/>
      <c r="PJB6" s="451"/>
      <c r="PJC6" s="451"/>
      <c r="PJD6" s="451"/>
      <c r="PJE6" s="451"/>
      <c r="PJF6" s="451"/>
      <c r="PJG6" s="451"/>
      <c r="PJH6" s="451"/>
      <c r="PJI6" s="451"/>
      <c r="PJJ6" s="451"/>
      <c r="PJK6" s="451"/>
      <c r="PJL6" s="451"/>
      <c r="PJM6" s="451"/>
      <c r="PJN6" s="451"/>
      <c r="PJO6" s="451"/>
      <c r="PJP6" s="451"/>
      <c r="PJQ6" s="451"/>
      <c r="PJR6" s="451"/>
      <c r="PJS6" s="451"/>
      <c r="PJT6" s="451"/>
      <c r="PJU6" s="451"/>
      <c r="PJV6" s="451"/>
      <c r="PJW6" s="451"/>
      <c r="PJX6" s="451"/>
      <c r="PJY6" s="451"/>
      <c r="PJZ6" s="451"/>
      <c r="PKA6" s="451"/>
      <c r="PKB6" s="451"/>
      <c r="PKC6" s="451"/>
      <c r="PKD6" s="451"/>
      <c r="PKE6" s="451"/>
      <c r="PKF6" s="451"/>
      <c r="PKG6" s="451"/>
      <c r="PKH6" s="451"/>
      <c r="PKI6" s="451"/>
      <c r="PKJ6" s="451"/>
      <c r="PKK6" s="451"/>
      <c r="PKL6" s="451"/>
      <c r="PKM6" s="451"/>
      <c r="PKN6" s="451"/>
      <c r="PKO6" s="451"/>
      <c r="PKP6" s="451"/>
      <c r="PKQ6" s="451"/>
      <c r="PKR6" s="451"/>
      <c r="PKS6" s="451"/>
      <c r="PKT6" s="451"/>
      <c r="PKU6" s="451"/>
      <c r="PKV6" s="451"/>
      <c r="PKW6" s="451"/>
      <c r="PKX6" s="451"/>
      <c r="PKY6" s="451"/>
      <c r="PKZ6" s="451"/>
      <c r="PLA6" s="451"/>
      <c r="PLB6" s="451"/>
      <c r="PLC6" s="451"/>
      <c r="PLD6" s="451"/>
      <c r="PLE6" s="451"/>
      <c r="PLF6" s="451"/>
      <c r="PLG6" s="451"/>
      <c r="PLH6" s="451"/>
      <c r="PLI6" s="451"/>
      <c r="PLJ6" s="451"/>
      <c r="PLK6" s="451"/>
      <c r="PLL6" s="451"/>
      <c r="PLM6" s="451"/>
      <c r="PLN6" s="451"/>
      <c r="PLO6" s="451"/>
      <c r="PLP6" s="451"/>
      <c r="PLQ6" s="451"/>
      <c r="PLR6" s="451"/>
      <c r="PLS6" s="451"/>
      <c r="PLT6" s="451"/>
      <c r="PLU6" s="451"/>
      <c r="PLV6" s="451"/>
      <c r="PLW6" s="451"/>
      <c r="PLX6" s="451"/>
      <c r="PLY6" s="451"/>
      <c r="PLZ6" s="451"/>
      <c r="PMA6" s="451"/>
      <c r="PMB6" s="451"/>
      <c r="PMC6" s="451"/>
      <c r="PMD6" s="451"/>
      <c r="PME6" s="451"/>
      <c r="PMF6" s="451"/>
      <c r="PMG6" s="451"/>
      <c r="PMH6" s="451"/>
      <c r="PMI6" s="451"/>
      <c r="PMJ6" s="451"/>
      <c r="PMK6" s="451"/>
      <c r="PML6" s="451"/>
      <c r="PMM6" s="451"/>
      <c r="PMN6" s="451"/>
      <c r="PMO6" s="451"/>
      <c r="PMP6" s="451"/>
      <c r="PMQ6" s="451"/>
      <c r="PMR6" s="451"/>
      <c r="PMS6" s="451"/>
      <c r="PMT6" s="451"/>
      <c r="PMU6" s="451"/>
      <c r="PMV6" s="451"/>
      <c r="PMW6" s="451"/>
      <c r="PMX6" s="451"/>
      <c r="PMY6" s="451"/>
      <c r="PMZ6" s="451"/>
      <c r="PNA6" s="451"/>
      <c r="PNB6" s="451"/>
      <c r="PNC6" s="451"/>
      <c r="PND6" s="451"/>
      <c r="PNE6" s="451"/>
      <c r="PNF6" s="451"/>
      <c r="PNG6" s="451"/>
      <c r="PNH6" s="451"/>
      <c r="PNI6" s="451"/>
      <c r="PNJ6" s="451"/>
      <c r="PNK6" s="451"/>
      <c r="PNL6" s="451"/>
      <c r="PNM6" s="451"/>
      <c r="PNN6" s="451"/>
      <c r="PNO6" s="451"/>
      <c r="PNP6" s="451"/>
      <c r="PNQ6" s="451"/>
      <c r="PNR6" s="451"/>
      <c r="PNS6" s="451"/>
      <c r="PNT6" s="451"/>
      <c r="PNU6" s="451"/>
      <c r="PNV6" s="451"/>
      <c r="PNW6" s="451"/>
      <c r="PNX6" s="451"/>
      <c r="PNY6" s="451"/>
      <c r="PNZ6" s="451"/>
      <c r="POA6" s="451"/>
      <c r="POB6" s="451"/>
      <c r="POC6" s="451"/>
      <c r="POD6" s="451"/>
      <c r="POE6" s="451"/>
      <c r="POF6" s="451"/>
      <c r="POG6" s="451"/>
      <c r="POH6" s="451"/>
      <c r="POI6" s="451"/>
      <c r="POJ6" s="451"/>
      <c r="POK6" s="451"/>
      <c r="POL6" s="451"/>
      <c r="POM6" s="451"/>
      <c r="PON6" s="451"/>
      <c r="POO6" s="451"/>
      <c r="POP6" s="451"/>
      <c r="POQ6" s="451"/>
      <c r="POR6" s="451"/>
      <c r="POS6" s="451"/>
      <c r="POT6" s="451"/>
      <c r="POU6" s="451"/>
      <c r="POV6" s="451"/>
      <c r="POW6" s="451"/>
      <c r="POX6" s="451"/>
      <c r="POY6" s="451"/>
      <c r="POZ6" s="451"/>
      <c r="PPA6" s="451"/>
      <c r="PPB6" s="451"/>
      <c r="PPC6" s="451"/>
      <c r="PPD6" s="451"/>
      <c r="PPE6" s="451"/>
      <c r="PPF6" s="451"/>
      <c r="PPG6" s="451"/>
      <c r="PPH6" s="451"/>
      <c r="PPI6" s="451"/>
      <c r="PPJ6" s="451"/>
      <c r="PPK6" s="451"/>
      <c r="PPL6" s="451"/>
      <c r="PPM6" s="451"/>
      <c r="PPN6" s="451"/>
      <c r="PPO6" s="451"/>
      <c r="PPP6" s="451"/>
      <c r="PPQ6" s="451"/>
      <c r="PPR6" s="451"/>
      <c r="PPS6" s="451"/>
      <c r="PPT6" s="451"/>
      <c r="PPU6" s="451"/>
      <c r="PPV6" s="451"/>
      <c r="PPW6" s="451"/>
      <c r="PPX6" s="451"/>
      <c r="PPY6" s="451"/>
      <c r="PPZ6" s="451"/>
      <c r="PQA6" s="451"/>
      <c r="PQB6" s="451"/>
      <c r="PQC6" s="451"/>
      <c r="PQD6" s="451"/>
      <c r="PQE6" s="451"/>
      <c r="PQF6" s="451"/>
      <c r="PQG6" s="451"/>
      <c r="PQH6" s="451"/>
      <c r="PQI6" s="451"/>
      <c r="PQJ6" s="451"/>
      <c r="PQK6" s="451"/>
      <c r="PQL6" s="451"/>
      <c r="PQM6" s="451"/>
      <c r="PQN6" s="451"/>
      <c r="PQO6" s="451"/>
      <c r="PQP6" s="451"/>
      <c r="PQQ6" s="451"/>
      <c r="PQR6" s="451"/>
      <c r="PQS6" s="451"/>
      <c r="PQT6" s="451"/>
      <c r="PQU6" s="451"/>
      <c r="PQV6" s="451"/>
      <c r="PQW6" s="451"/>
      <c r="PQX6" s="451"/>
      <c r="PQY6" s="451"/>
      <c r="PQZ6" s="451"/>
      <c r="PRA6" s="451"/>
      <c r="PRB6" s="451"/>
      <c r="PRC6" s="451"/>
      <c r="PRD6" s="451"/>
      <c r="PRE6" s="451"/>
      <c r="PRF6" s="451"/>
      <c r="PRG6" s="451"/>
      <c r="PRH6" s="451"/>
      <c r="PRI6" s="451"/>
      <c r="PRJ6" s="451"/>
      <c r="PRK6" s="451"/>
      <c r="PRL6" s="451"/>
      <c r="PRM6" s="451"/>
      <c r="PRN6" s="451"/>
      <c r="PRO6" s="451"/>
      <c r="PRP6" s="451"/>
      <c r="PRQ6" s="451"/>
      <c r="PRR6" s="451"/>
      <c r="PRS6" s="451"/>
      <c r="PRT6" s="451"/>
      <c r="PRU6" s="451"/>
      <c r="PRV6" s="451"/>
      <c r="PRW6" s="451"/>
      <c r="PRX6" s="451"/>
      <c r="PRY6" s="451"/>
      <c r="PRZ6" s="451"/>
      <c r="PSA6" s="451"/>
      <c r="PSB6" s="451"/>
      <c r="PSC6" s="451"/>
      <c r="PSD6" s="451"/>
      <c r="PSE6" s="451"/>
      <c r="PSF6" s="451"/>
      <c r="PSG6" s="451"/>
      <c r="PSH6" s="451"/>
      <c r="PSI6" s="451"/>
      <c r="PSJ6" s="451"/>
      <c r="PSK6" s="451"/>
      <c r="PSL6" s="451"/>
      <c r="PSM6" s="451"/>
      <c r="PSN6" s="451"/>
      <c r="PSO6" s="451"/>
      <c r="PSP6" s="451"/>
      <c r="PSQ6" s="451"/>
      <c r="PSR6" s="451"/>
      <c r="PSS6" s="451"/>
      <c r="PST6" s="451"/>
      <c r="PSU6" s="451"/>
      <c r="PSV6" s="451"/>
      <c r="PSW6" s="451"/>
      <c r="PSX6" s="451"/>
      <c r="PSY6" s="451"/>
      <c r="PSZ6" s="451"/>
      <c r="PTA6" s="451"/>
      <c r="PTB6" s="451"/>
      <c r="PTC6" s="451"/>
      <c r="PTD6" s="451"/>
      <c r="PTE6" s="451"/>
      <c r="PTF6" s="451"/>
      <c r="PTG6" s="451"/>
      <c r="PTH6" s="451"/>
      <c r="PTI6" s="451"/>
      <c r="PTJ6" s="451"/>
      <c r="PTK6" s="451"/>
      <c r="PTL6" s="451"/>
      <c r="PTM6" s="451"/>
      <c r="PTN6" s="451"/>
      <c r="PTO6" s="451"/>
      <c r="PTP6" s="451"/>
      <c r="PTQ6" s="451"/>
      <c r="PTR6" s="451"/>
      <c r="PTS6" s="451"/>
      <c r="PTT6" s="451"/>
      <c r="PTU6" s="451"/>
      <c r="PTV6" s="451"/>
      <c r="PTW6" s="451"/>
      <c r="PTX6" s="451"/>
      <c r="PTY6" s="451"/>
      <c r="PTZ6" s="451"/>
      <c r="PUA6" s="451"/>
      <c r="PUB6" s="451"/>
      <c r="PUC6" s="451"/>
      <c r="PUD6" s="451"/>
      <c r="PUE6" s="451"/>
      <c r="PUF6" s="451"/>
      <c r="PUG6" s="451"/>
      <c r="PUH6" s="451"/>
      <c r="PUI6" s="451"/>
      <c r="PUJ6" s="451"/>
      <c r="PUK6" s="451"/>
      <c r="PUL6" s="451"/>
      <c r="PUM6" s="451"/>
      <c r="PUN6" s="451"/>
      <c r="PUO6" s="451"/>
      <c r="PUP6" s="451"/>
      <c r="PUQ6" s="451"/>
      <c r="PUR6" s="451"/>
      <c r="PUS6" s="451"/>
      <c r="PUT6" s="451"/>
      <c r="PUU6" s="451"/>
      <c r="PUV6" s="451"/>
      <c r="PUW6" s="451"/>
      <c r="PUX6" s="451"/>
      <c r="PUY6" s="451"/>
      <c r="PUZ6" s="451"/>
      <c r="PVA6" s="451"/>
      <c r="PVB6" s="451"/>
      <c r="PVC6" s="451"/>
      <c r="PVD6" s="451"/>
      <c r="PVE6" s="451"/>
      <c r="PVF6" s="451"/>
      <c r="PVG6" s="451"/>
      <c r="PVH6" s="451"/>
      <c r="PVI6" s="451"/>
      <c r="PVJ6" s="451"/>
      <c r="PVK6" s="451"/>
      <c r="PVL6" s="451"/>
      <c r="PVM6" s="451"/>
      <c r="PVN6" s="451"/>
      <c r="PVO6" s="451"/>
      <c r="PVP6" s="451"/>
      <c r="PVQ6" s="451"/>
      <c r="PVR6" s="451"/>
      <c r="PVS6" s="451"/>
      <c r="PVT6" s="451"/>
      <c r="PVU6" s="451"/>
      <c r="PVV6" s="451"/>
      <c r="PVW6" s="451"/>
      <c r="PVX6" s="451"/>
      <c r="PVY6" s="451"/>
      <c r="PVZ6" s="451"/>
      <c r="PWA6" s="451"/>
      <c r="PWB6" s="451"/>
      <c r="PWC6" s="451"/>
      <c r="PWD6" s="451"/>
      <c r="PWE6" s="451"/>
      <c r="PWF6" s="451"/>
      <c r="PWG6" s="451"/>
      <c r="PWH6" s="451"/>
      <c r="PWI6" s="451"/>
      <c r="PWJ6" s="451"/>
      <c r="PWK6" s="451"/>
      <c r="PWL6" s="451"/>
      <c r="PWM6" s="451"/>
      <c r="PWN6" s="451"/>
      <c r="PWO6" s="451"/>
      <c r="PWP6" s="451"/>
      <c r="PWQ6" s="451"/>
      <c r="PWR6" s="451"/>
      <c r="PWS6" s="451"/>
      <c r="PWT6" s="451"/>
      <c r="PWU6" s="451"/>
      <c r="PWV6" s="451"/>
      <c r="PWW6" s="451"/>
      <c r="PWX6" s="451"/>
      <c r="PWY6" s="451"/>
      <c r="PWZ6" s="451"/>
      <c r="PXA6" s="451"/>
      <c r="PXB6" s="451"/>
      <c r="PXC6" s="451"/>
      <c r="PXD6" s="451"/>
      <c r="PXE6" s="451"/>
      <c r="PXF6" s="451"/>
      <c r="PXG6" s="451"/>
      <c r="PXH6" s="451"/>
      <c r="PXI6" s="451"/>
      <c r="PXJ6" s="451"/>
      <c r="PXK6" s="451"/>
      <c r="PXL6" s="451"/>
      <c r="PXM6" s="451"/>
      <c r="PXN6" s="451"/>
      <c r="PXO6" s="451"/>
      <c r="PXP6" s="451"/>
      <c r="PXQ6" s="451"/>
      <c r="PXR6" s="451"/>
      <c r="PXS6" s="451"/>
      <c r="PXT6" s="451"/>
      <c r="PXU6" s="451"/>
      <c r="PXV6" s="451"/>
      <c r="PXW6" s="451"/>
      <c r="PXX6" s="451"/>
      <c r="PXY6" s="451"/>
      <c r="PXZ6" s="451"/>
      <c r="PYA6" s="451"/>
      <c r="PYB6" s="451"/>
      <c r="PYC6" s="451"/>
      <c r="PYD6" s="451"/>
      <c r="PYE6" s="451"/>
      <c r="PYF6" s="451"/>
      <c r="PYG6" s="451"/>
      <c r="PYH6" s="451"/>
      <c r="PYI6" s="451"/>
      <c r="PYJ6" s="451"/>
      <c r="PYK6" s="451"/>
      <c r="PYL6" s="451"/>
      <c r="PYM6" s="451"/>
      <c r="PYN6" s="451"/>
      <c r="PYO6" s="451"/>
      <c r="PYP6" s="451"/>
      <c r="PYQ6" s="451"/>
      <c r="PYR6" s="451"/>
      <c r="PYS6" s="451"/>
      <c r="PYT6" s="451"/>
      <c r="PYU6" s="451"/>
      <c r="PYV6" s="451"/>
      <c r="PYW6" s="451"/>
      <c r="PYX6" s="451"/>
      <c r="PYY6" s="451"/>
      <c r="PYZ6" s="451"/>
      <c r="PZA6" s="451"/>
      <c r="PZB6" s="451"/>
      <c r="PZC6" s="451"/>
      <c r="PZD6" s="451"/>
      <c r="PZE6" s="451"/>
      <c r="PZF6" s="451"/>
      <c r="PZG6" s="451"/>
      <c r="PZH6" s="451"/>
      <c r="PZI6" s="451"/>
      <c r="PZJ6" s="451"/>
      <c r="PZK6" s="451"/>
      <c r="PZL6" s="451"/>
      <c r="PZM6" s="451"/>
      <c r="PZN6" s="451"/>
      <c r="PZO6" s="451"/>
      <c r="PZP6" s="451"/>
      <c r="PZQ6" s="451"/>
      <c r="PZR6" s="451"/>
      <c r="PZS6" s="451"/>
      <c r="PZT6" s="451"/>
      <c r="PZU6" s="451"/>
      <c r="PZV6" s="451"/>
      <c r="PZW6" s="451"/>
      <c r="PZX6" s="451"/>
      <c r="PZY6" s="451"/>
      <c r="PZZ6" s="451"/>
      <c r="QAA6" s="451"/>
      <c r="QAB6" s="451"/>
      <c r="QAC6" s="451"/>
      <c r="QAD6" s="451"/>
      <c r="QAE6" s="451"/>
      <c r="QAF6" s="451"/>
      <c r="QAG6" s="451"/>
      <c r="QAH6" s="451"/>
      <c r="QAI6" s="451"/>
      <c r="QAJ6" s="451"/>
      <c r="QAK6" s="451"/>
      <c r="QAL6" s="451"/>
      <c r="QAM6" s="451"/>
      <c r="QAN6" s="451"/>
      <c r="QAO6" s="451"/>
      <c r="QAP6" s="451"/>
      <c r="QAQ6" s="451"/>
      <c r="QAR6" s="451"/>
      <c r="QAS6" s="451"/>
      <c r="QAT6" s="451"/>
      <c r="QAU6" s="451"/>
      <c r="QAV6" s="451"/>
      <c r="QAW6" s="451"/>
      <c r="QAX6" s="451"/>
      <c r="QAY6" s="451"/>
      <c r="QAZ6" s="451"/>
      <c r="QBA6" s="451"/>
      <c r="QBB6" s="451"/>
      <c r="QBC6" s="451"/>
      <c r="QBD6" s="451"/>
      <c r="QBE6" s="451"/>
      <c r="QBF6" s="451"/>
      <c r="QBG6" s="451"/>
      <c r="QBH6" s="451"/>
      <c r="QBI6" s="451"/>
      <c r="QBJ6" s="451"/>
      <c r="QBK6" s="451"/>
      <c r="QBL6" s="451"/>
      <c r="QBM6" s="451"/>
      <c r="QBN6" s="451"/>
      <c r="QBO6" s="451"/>
      <c r="QBP6" s="451"/>
      <c r="QBQ6" s="451"/>
      <c r="QBR6" s="451"/>
      <c r="QBS6" s="451"/>
      <c r="QBT6" s="451"/>
      <c r="QBU6" s="451"/>
      <c r="QBV6" s="451"/>
      <c r="QBW6" s="451"/>
      <c r="QBX6" s="451"/>
      <c r="QBY6" s="451"/>
      <c r="QBZ6" s="451"/>
      <c r="QCA6" s="451"/>
      <c r="QCB6" s="451"/>
      <c r="QCC6" s="451"/>
      <c r="QCD6" s="451"/>
      <c r="QCE6" s="451"/>
      <c r="QCF6" s="451"/>
      <c r="QCG6" s="451"/>
      <c r="QCH6" s="451"/>
      <c r="QCI6" s="451"/>
      <c r="QCJ6" s="451"/>
      <c r="QCK6" s="451"/>
      <c r="QCL6" s="451"/>
      <c r="QCM6" s="451"/>
      <c r="QCN6" s="451"/>
      <c r="QCO6" s="451"/>
      <c r="QCP6" s="451"/>
      <c r="QCQ6" s="451"/>
      <c r="QCR6" s="451"/>
      <c r="QCS6" s="451"/>
      <c r="QCT6" s="451"/>
      <c r="QCU6" s="451"/>
      <c r="QCV6" s="451"/>
      <c r="QCW6" s="451"/>
      <c r="QCX6" s="451"/>
      <c r="QCY6" s="451"/>
      <c r="QCZ6" s="451"/>
      <c r="QDA6" s="451"/>
      <c r="QDB6" s="451"/>
      <c r="QDC6" s="451"/>
      <c r="QDD6" s="451"/>
      <c r="QDE6" s="451"/>
      <c r="QDF6" s="451"/>
      <c r="QDG6" s="451"/>
      <c r="QDH6" s="451"/>
      <c r="QDI6" s="451"/>
      <c r="QDJ6" s="451"/>
      <c r="QDK6" s="451"/>
      <c r="QDL6" s="451"/>
      <c r="QDM6" s="451"/>
      <c r="QDN6" s="451"/>
      <c r="QDO6" s="451"/>
      <c r="QDP6" s="451"/>
      <c r="QDQ6" s="451"/>
      <c r="QDR6" s="451"/>
      <c r="QDS6" s="451"/>
      <c r="QDT6" s="451"/>
      <c r="QDU6" s="451"/>
      <c r="QDV6" s="451"/>
      <c r="QDW6" s="451"/>
      <c r="QDX6" s="451"/>
      <c r="QDY6" s="451"/>
      <c r="QDZ6" s="451"/>
      <c r="QEA6" s="451"/>
      <c r="QEB6" s="451"/>
      <c r="QEC6" s="451"/>
      <c r="QED6" s="451"/>
      <c r="QEE6" s="451"/>
      <c r="QEF6" s="451"/>
      <c r="QEG6" s="451"/>
      <c r="QEH6" s="451"/>
      <c r="QEI6" s="451"/>
      <c r="QEJ6" s="451"/>
      <c r="QEK6" s="451"/>
      <c r="QEL6" s="451"/>
      <c r="QEM6" s="451"/>
      <c r="QEN6" s="451"/>
      <c r="QEO6" s="451"/>
      <c r="QEP6" s="451"/>
      <c r="QEQ6" s="451"/>
      <c r="QER6" s="451"/>
      <c r="QES6" s="451"/>
      <c r="QET6" s="451"/>
      <c r="QEU6" s="451"/>
      <c r="QEV6" s="451"/>
      <c r="QEW6" s="451"/>
      <c r="QEX6" s="451"/>
      <c r="QEY6" s="451"/>
      <c r="QEZ6" s="451"/>
      <c r="QFA6" s="451"/>
      <c r="QFB6" s="451"/>
      <c r="QFC6" s="451"/>
      <c r="QFD6" s="451"/>
      <c r="QFE6" s="451"/>
      <c r="QFF6" s="451"/>
      <c r="QFG6" s="451"/>
      <c r="QFH6" s="451"/>
      <c r="QFI6" s="451"/>
      <c r="QFJ6" s="451"/>
      <c r="QFK6" s="451"/>
      <c r="QFL6" s="451"/>
      <c r="QFM6" s="451"/>
      <c r="QFN6" s="451"/>
      <c r="QFO6" s="451"/>
      <c r="QFP6" s="451"/>
      <c r="QFQ6" s="451"/>
      <c r="QFR6" s="451"/>
      <c r="QFS6" s="451"/>
      <c r="QFT6" s="451"/>
      <c r="QFU6" s="451"/>
      <c r="QFV6" s="451"/>
      <c r="QFW6" s="451"/>
      <c r="QFX6" s="451"/>
      <c r="QFY6" s="451"/>
      <c r="QFZ6" s="451"/>
      <c r="QGA6" s="451"/>
      <c r="QGB6" s="451"/>
      <c r="QGC6" s="451"/>
      <c r="QGD6" s="451"/>
      <c r="QGE6" s="451"/>
      <c r="QGF6" s="451"/>
      <c r="QGG6" s="451"/>
      <c r="QGH6" s="451"/>
      <c r="QGI6" s="451"/>
      <c r="QGJ6" s="451"/>
      <c r="QGK6" s="451"/>
      <c r="QGL6" s="451"/>
      <c r="QGM6" s="451"/>
      <c r="QGN6" s="451"/>
      <c r="QGO6" s="451"/>
      <c r="QGP6" s="451"/>
      <c r="QGQ6" s="451"/>
      <c r="QGR6" s="451"/>
      <c r="QGS6" s="451"/>
      <c r="QGT6" s="451"/>
      <c r="QGU6" s="451"/>
      <c r="QGV6" s="451"/>
      <c r="QGW6" s="451"/>
      <c r="QGX6" s="451"/>
      <c r="QGY6" s="451"/>
      <c r="QGZ6" s="451"/>
      <c r="QHA6" s="451"/>
      <c r="QHB6" s="451"/>
      <c r="QHC6" s="451"/>
      <c r="QHD6" s="451"/>
      <c r="QHE6" s="451"/>
      <c r="QHF6" s="451"/>
      <c r="QHG6" s="451"/>
      <c r="QHH6" s="451"/>
      <c r="QHI6" s="451"/>
      <c r="QHJ6" s="451"/>
      <c r="QHK6" s="451"/>
      <c r="QHL6" s="451"/>
      <c r="QHM6" s="451"/>
      <c r="QHN6" s="451"/>
      <c r="QHO6" s="451"/>
      <c r="QHP6" s="451"/>
      <c r="QHQ6" s="451"/>
      <c r="QHR6" s="451"/>
      <c r="QHS6" s="451"/>
      <c r="QHT6" s="451"/>
      <c r="QHU6" s="451"/>
      <c r="QHV6" s="451"/>
      <c r="QHW6" s="451"/>
      <c r="QHX6" s="451"/>
      <c r="QHY6" s="451"/>
      <c r="QHZ6" s="451"/>
      <c r="QIA6" s="451"/>
      <c r="QIB6" s="451"/>
      <c r="QIC6" s="451"/>
      <c r="QID6" s="451"/>
      <c r="QIE6" s="451"/>
      <c r="QIF6" s="451"/>
      <c r="QIG6" s="451"/>
      <c r="QIH6" s="451"/>
      <c r="QII6" s="451"/>
      <c r="QIJ6" s="451"/>
      <c r="QIK6" s="451"/>
      <c r="QIL6" s="451"/>
      <c r="QIM6" s="451"/>
      <c r="QIN6" s="451"/>
      <c r="QIO6" s="451"/>
      <c r="QIP6" s="451"/>
      <c r="QIQ6" s="451"/>
      <c r="QIR6" s="451"/>
      <c r="QIS6" s="451"/>
      <c r="QIT6" s="451"/>
      <c r="QIU6" s="451"/>
      <c r="QIV6" s="451"/>
      <c r="QIW6" s="451"/>
      <c r="QIX6" s="451"/>
      <c r="QIY6" s="451"/>
      <c r="QIZ6" s="451"/>
      <c r="QJA6" s="451"/>
      <c r="QJB6" s="451"/>
      <c r="QJC6" s="451"/>
      <c r="QJD6" s="451"/>
      <c r="QJE6" s="451"/>
      <c r="QJF6" s="451"/>
      <c r="QJG6" s="451"/>
      <c r="QJH6" s="451"/>
      <c r="QJI6" s="451"/>
      <c r="QJJ6" s="451"/>
      <c r="QJK6" s="451"/>
      <c r="QJL6" s="451"/>
      <c r="QJM6" s="451"/>
      <c r="QJN6" s="451"/>
      <c r="QJO6" s="451"/>
      <c r="QJP6" s="451"/>
      <c r="QJQ6" s="451"/>
      <c r="QJR6" s="451"/>
      <c r="QJS6" s="451"/>
      <c r="QJT6" s="451"/>
      <c r="QJU6" s="451"/>
      <c r="QJV6" s="451"/>
      <c r="QJW6" s="451"/>
      <c r="QJX6" s="451"/>
      <c r="QJY6" s="451"/>
      <c r="QJZ6" s="451"/>
      <c r="QKA6" s="451"/>
      <c r="QKB6" s="451"/>
      <c r="QKC6" s="451"/>
      <c r="QKD6" s="451"/>
      <c r="QKE6" s="451"/>
      <c r="QKF6" s="451"/>
      <c r="QKG6" s="451"/>
      <c r="QKH6" s="451"/>
      <c r="QKI6" s="451"/>
      <c r="QKJ6" s="451"/>
      <c r="QKK6" s="451"/>
      <c r="QKL6" s="451"/>
      <c r="QKM6" s="451"/>
      <c r="QKN6" s="451"/>
      <c r="QKO6" s="451"/>
      <c r="QKP6" s="451"/>
      <c r="QKQ6" s="451"/>
      <c r="QKR6" s="451"/>
      <c r="QKS6" s="451"/>
      <c r="QKT6" s="451"/>
      <c r="QKU6" s="451"/>
      <c r="QKV6" s="451"/>
      <c r="QKW6" s="451"/>
      <c r="QKX6" s="451"/>
      <c r="QKY6" s="451"/>
      <c r="QKZ6" s="451"/>
      <c r="QLA6" s="451"/>
      <c r="QLB6" s="451"/>
      <c r="QLC6" s="451"/>
      <c r="QLD6" s="451"/>
      <c r="QLE6" s="451"/>
      <c r="QLF6" s="451"/>
      <c r="QLG6" s="451"/>
      <c r="QLH6" s="451"/>
      <c r="QLI6" s="451"/>
      <c r="QLJ6" s="451"/>
      <c r="QLK6" s="451"/>
      <c r="QLL6" s="451"/>
      <c r="QLM6" s="451"/>
      <c r="QLN6" s="451"/>
      <c r="QLO6" s="451"/>
      <c r="QLP6" s="451"/>
      <c r="QLQ6" s="451"/>
      <c r="QLR6" s="451"/>
      <c r="QLS6" s="451"/>
      <c r="QLT6" s="451"/>
      <c r="QLU6" s="451"/>
      <c r="QLV6" s="451"/>
      <c r="QLW6" s="451"/>
      <c r="QLX6" s="451"/>
      <c r="QLY6" s="451"/>
      <c r="QLZ6" s="451"/>
      <c r="QMA6" s="451"/>
      <c r="QMB6" s="451"/>
      <c r="QMC6" s="451"/>
      <c r="QMD6" s="451"/>
      <c r="QME6" s="451"/>
      <c r="QMF6" s="451"/>
      <c r="QMG6" s="451"/>
      <c r="QMH6" s="451"/>
      <c r="QMI6" s="451"/>
      <c r="QMJ6" s="451"/>
      <c r="QMK6" s="451"/>
      <c r="QML6" s="451"/>
      <c r="QMM6" s="451"/>
      <c r="QMN6" s="451"/>
      <c r="QMO6" s="451"/>
      <c r="QMP6" s="451"/>
      <c r="QMQ6" s="451"/>
      <c r="QMR6" s="451"/>
      <c r="QMS6" s="451"/>
      <c r="QMT6" s="451"/>
      <c r="QMU6" s="451"/>
      <c r="QMV6" s="451"/>
      <c r="QMW6" s="451"/>
      <c r="QMX6" s="451"/>
      <c r="QMY6" s="451"/>
      <c r="QMZ6" s="451"/>
      <c r="QNA6" s="451"/>
      <c r="QNB6" s="451"/>
      <c r="QNC6" s="451"/>
      <c r="QND6" s="451"/>
      <c r="QNE6" s="451"/>
      <c r="QNF6" s="451"/>
      <c r="QNG6" s="451"/>
      <c r="QNH6" s="451"/>
      <c r="QNI6" s="451"/>
      <c r="QNJ6" s="451"/>
      <c r="QNK6" s="451"/>
      <c r="QNL6" s="451"/>
      <c r="QNM6" s="451"/>
      <c r="QNN6" s="451"/>
      <c r="QNO6" s="451"/>
      <c r="QNP6" s="451"/>
      <c r="QNQ6" s="451"/>
      <c r="QNR6" s="451"/>
      <c r="QNS6" s="451"/>
      <c r="QNT6" s="451"/>
      <c r="QNU6" s="451"/>
      <c r="QNV6" s="451"/>
      <c r="QNW6" s="451"/>
      <c r="QNX6" s="451"/>
      <c r="QNY6" s="451"/>
      <c r="QNZ6" s="451"/>
      <c r="QOA6" s="451"/>
      <c r="QOB6" s="451"/>
      <c r="QOC6" s="451"/>
      <c r="QOD6" s="451"/>
      <c r="QOE6" s="451"/>
      <c r="QOF6" s="451"/>
      <c r="QOG6" s="451"/>
      <c r="QOH6" s="451"/>
      <c r="QOI6" s="451"/>
      <c r="QOJ6" s="451"/>
      <c r="QOK6" s="451"/>
      <c r="QOL6" s="451"/>
      <c r="QOM6" s="451"/>
      <c r="QON6" s="451"/>
      <c r="QOO6" s="451"/>
      <c r="QOP6" s="451"/>
      <c r="QOQ6" s="451"/>
      <c r="QOR6" s="451"/>
      <c r="QOS6" s="451"/>
      <c r="QOT6" s="451"/>
      <c r="QOU6" s="451"/>
      <c r="QOV6" s="451"/>
      <c r="QOW6" s="451"/>
      <c r="QOX6" s="451"/>
      <c r="QOY6" s="451"/>
      <c r="QOZ6" s="451"/>
      <c r="QPA6" s="451"/>
      <c r="QPB6" s="451"/>
      <c r="QPC6" s="451"/>
      <c r="QPD6" s="451"/>
      <c r="QPE6" s="451"/>
      <c r="QPF6" s="451"/>
      <c r="QPG6" s="451"/>
      <c r="QPH6" s="451"/>
      <c r="QPI6" s="451"/>
      <c r="QPJ6" s="451"/>
      <c r="QPK6" s="451"/>
      <c r="QPL6" s="451"/>
      <c r="QPM6" s="451"/>
      <c r="QPN6" s="451"/>
      <c r="QPO6" s="451"/>
      <c r="QPP6" s="451"/>
      <c r="QPQ6" s="451"/>
      <c r="QPR6" s="451"/>
      <c r="QPS6" s="451"/>
      <c r="QPT6" s="451"/>
      <c r="QPU6" s="451"/>
      <c r="QPV6" s="451"/>
      <c r="QPW6" s="451"/>
      <c r="QPX6" s="451"/>
      <c r="QPY6" s="451"/>
      <c r="QPZ6" s="451"/>
      <c r="QQA6" s="451"/>
      <c r="QQB6" s="451"/>
      <c r="QQC6" s="451"/>
      <c r="QQD6" s="451"/>
      <c r="QQE6" s="451"/>
      <c r="QQF6" s="451"/>
      <c r="QQG6" s="451"/>
      <c r="QQH6" s="451"/>
      <c r="QQI6" s="451"/>
      <c r="QQJ6" s="451"/>
      <c r="QQK6" s="451"/>
      <c r="QQL6" s="451"/>
      <c r="QQM6" s="451"/>
      <c r="QQN6" s="451"/>
      <c r="QQO6" s="451"/>
      <c r="QQP6" s="451"/>
      <c r="QQQ6" s="451"/>
      <c r="QQR6" s="451"/>
      <c r="QQS6" s="451"/>
      <c r="QQT6" s="451"/>
      <c r="QQU6" s="451"/>
      <c r="QQV6" s="451"/>
      <c r="QQW6" s="451"/>
      <c r="QQX6" s="451"/>
      <c r="QQY6" s="451"/>
      <c r="QQZ6" s="451"/>
      <c r="QRA6" s="451"/>
      <c r="QRB6" s="451"/>
      <c r="QRC6" s="451"/>
      <c r="QRD6" s="451"/>
      <c r="QRE6" s="451"/>
      <c r="QRF6" s="451"/>
      <c r="QRG6" s="451"/>
      <c r="QRH6" s="451"/>
      <c r="QRI6" s="451"/>
      <c r="QRJ6" s="451"/>
      <c r="QRK6" s="451"/>
      <c r="QRL6" s="451"/>
      <c r="QRM6" s="451"/>
      <c r="QRN6" s="451"/>
      <c r="QRO6" s="451"/>
      <c r="QRP6" s="451"/>
      <c r="QRQ6" s="451"/>
      <c r="QRR6" s="451"/>
      <c r="QRS6" s="451"/>
      <c r="QRT6" s="451"/>
      <c r="QRU6" s="451"/>
      <c r="QRV6" s="451"/>
      <c r="QRW6" s="451"/>
      <c r="QRX6" s="451"/>
      <c r="QRY6" s="451"/>
      <c r="QRZ6" s="451"/>
      <c r="QSA6" s="451"/>
      <c r="QSB6" s="451"/>
      <c r="QSC6" s="451"/>
      <c r="QSD6" s="451"/>
      <c r="QSE6" s="451"/>
      <c r="QSF6" s="451"/>
      <c r="QSG6" s="451"/>
      <c r="QSH6" s="451"/>
      <c r="QSI6" s="451"/>
      <c r="QSJ6" s="451"/>
      <c r="QSK6" s="451"/>
      <c r="QSL6" s="451"/>
      <c r="QSM6" s="451"/>
      <c r="QSN6" s="451"/>
      <c r="QSO6" s="451"/>
      <c r="QSP6" s="451"/>
      <c r="QSQ6" s="451"/>
      <c r="QSR6" s="451"/>
      <c r="QSS6" s="451"/>
      <c r="QST6" s="451"/>
      <c r="QSU6" s="451"/>
      <c r="QSV6" s="451"/>
      <c r="QSW6" s="451"/>
      <c r="QSX6" s="451"/>
      <c r="QSY6" s="451"/>
      <c r="QSZ6" s="451"/>
      <c r="QTA6" s="451"/>
      <c r="QTB6" s="451"/>
      <c r="QTC6" s="451"/>
      <c r="QTD6" s="451"/>
      <c r="QTE6" s="451"/>
      <c r="QTF6" s="451"/>
      <c r="QTG6" s="451"/>
      <c r="QTH6" s="451"/>
      <c r="QTI6" s="451"/>
      <c r="QTJ6" s="451"/>
      <c r="QTK6" s="451"/>
      <c r="QTL6" s="451"/>
      <c r="QTM6" s="451"/>
      <c r="QTN6" s="451"/>
      <c r="QTO6" s="451"/>
      <c r="QTP6" s="451"/>
      <c r="QTQ6" s="451"/>
      <c r="QTR6" s="451"/>
      <c r="QTS6" s="451"/>
      <c r="QTT6" s="451"/>
      <c r="QTU6" s="451"/>
      <c r="QTV6" s="451"/>
      <c r="QTW6" s="451"/>
      <c r="QTX6" s="451"/>
      <c r="QTY6" s="451"/>
      <c r="QTZ6" s="451"/>
      <c r="QUA6" s="451"/>
      <c r="QUB6" s="451"/>
      <c r="QUC6" s="451"/>
      <c r="QUD6" s="451"/>
      <c r="QUE6" s="451"/>
      <c r="QUF6" s="451"/>
      <c r="QUG6" s="451"/>
      <c r="QUH6" s="451"/>
      <c r="QUI6" s="451"/>
      <c r="QUJ6" s="451"/>
      <c r="QUK6" s="451"/>
      <c r="QUL6" s="451"/>
      <c r="QUM6" s="451"/>
      <c r="QUN6" s="451"/>
      <c r="QUO6" s="451"/>
      <c r="QUP6" s="451"/>
      <c r="QUQ6" s="451"/>
      <c r="QUR6" s="451"/>
      <c r="QUS6" s="451"/>
      <c r="QUT6" s="451"/>
      <c r="QUU6" s="451"/>
      <c r="QUV6" s="451"/>
      <c r="QUW6" s="451"/>
      <c r="QUX6" s="451"/>
      <c r="QUY6" s="451"/>
      <c r="QUZ6" s="451"/>
      <c r="QVA6" s="451"/>
      <c r="QVB6" s="451"/>
      <c r="QVC6" s="451"/>
      <c r="QVD6" s="451"/>
      <c r="QVE6" s="451"/>
      <c r="QVF6" s="451"/>
      <c r="QVG6" s="451"/>
      <c r="QVH6" s="451"/>
      <c r="QVI6" s="451"/>
      <c r="QVJ6" s="451"/>
      <c r="QVK6" s="451"/>
      <c r="QVL6" s="451"/>
      <c r="QVM6" s="451"/>
      <c r="QVN6" s="451"/>
      <c r="QVO6" s="451"/>
      <c r="QVP6" s="451"/>
      <c r="QVQ6" s="451"/>
      <c r="QVR6" s="451"/>
      <c r="QVS6" s="451"/>
      <c r="QVT6" s="451"/>
      <c r="QVU6" s="451"/>
      <c r="QVV6" s="451"/>
      <c r="QVW6" s="451"/>
      <c r="QVX6" s="451"/>
      <c r="QVY6" s="451"/>
      <c r="QVZ6" s="451"/>
      <c r="QWA6" s="451"/>
      <c r="QWB6" s="451"/>
      <c r="QWC6" s="451"/>
      <c r="QWD6" s="451"/>
      <c r="QWE6" s="451"/>
      <c r="QWF6" s="451"/>
      <c r="QWG6" s="451"/>
      <c r="QWH6" s="451"/>
      <c r="QWI6" s="451"/>
      <c r="QWJ6" s="451"/>
      <c r="QWK6" s="451"/>
      <c r="QWL6" s="451"/>
      <c r="QWM6" s="451"/>
      <c r="QWN6" s="451"/>
      <c r="QWO6" s="451"/>
      <c r="QWP6" s="451"/>
      <c r="QWQ6" s="451"/>
      <c r="QWR6" s="451"/>
      <c r="QWS6" s="451"/>
      <c r="QWT6" s="451"/>
      <c r="QWU6" s="451"/>
      <c r="QWV6" s="451"/>
      <c r="QWW6" s="451"/>
      <c r="QWX6" s="451"/>
      <c r="QWY6" s="451"/>
      <c r="QWZ6" s="451"/>
      <c r="QXA6" s="451"/>
      <c r="QXB6" s="451"/>
      <c r="QXC6" s="451"/>
      <c r="QXD6" s="451"/>
      <c r="QXE6" s="451"/>
      <c r="QXF6" s="451"/>
      <c r="QXG6" s="451"/>
      <c r="QXH6" s="451"/>
      <c r="QXI6" s="451"/>
      <c r="QXJ6" s="451"/>
      <c r="QXK6" s="451"/>
      <c r="QXL6" s="451"/>
      <c r="QXM6" s="451"/>
      <c r="QXN6" s="451"/>
      <c r="QXO6" s="451"/>
      <c r="QXP6" s="451"/>
      <c r="QXQ6" s="451"/>
      <c r="QXR6" s="451"/>
      <c r="QXS6" s="451"/>
      <c r="QXT6" s="451"/>
      <c r="QXU6" s="451"/>
      <c r="QXV6" s="451"/>
      <c r="QXW6" s="451"/>
      <c r="QXX6" s="451"/>
      <c r="QXY6" s="451"/>
      <c r="QXZ6" s="451"/>
      <c r="QYA6" s="451"/>
      <c r="QYB6" s="451"/>
      <c r="QYC6" s="451"/>
      <c r="QYD6" s="451"/>
      <c r="QYE6" s="451"/>
      <c r="QYF6" s="451"/>
      <c r="QYG6" s="451"/>
      <c r="QYH6" s="451"/>
      <c r="QYI6" s="451"/>
      <c r="QYJ6" s="451"/>
      <c r="QYK6" s="451"/>
      <c r="QYL6" s="451"/>
      <c r="QYM6" s="451"/>
      <c r="QYN6" s="451"/>
      <c r="QYO6" s="451"/>
      <c r="QYP6" s="451"/>
      <c r="QYQ6" s="451"/>
      <c r="QYR6" s="451"/>
      <c r="QYS6" s="451"/>
      <c r="QYT6" s="451"/>
      <c r="QYU6" s="451"/>
      <c r="QYV6" s="451"/>
      <c r="QYW6" s="451"/>
      <c r="QYX6" s="451"/>
      <c r="QYY6" s="451"/>
      <c r="QYZ6" s="451"/>
      <c r="QZA6" s="451"/>
      <c r="QZB6" s="451"/>
      <c r="QZC6" s="451"/>
      <c r="QZD6" s="451"/>
      <c r="QZE6" s="451"/>
      <c r="QZF6" s="451"/>
      <c r="QZG6" s="451"/>
      <c r="QZH6" s="451"/>
      <c r="QZI6" s="451"/>
      <c r="QZJ6" s="451"/>
      <c r="QZK6" s="451"/>
      <c r="QZL6" s="451"/>
      <c r="QZM6" s="451"/>
      <c r="QZN6" s="451"/>
      <c r="QZO6" s="451"/>
      <c r="QZP6" s="451"/>
      <c r="QZQ6" s="451"/>
      <c r="QZR6" s="451"/>
      <c r="QZS6" s="451"/>
      <c r="QZT6" s="451"/>
      <c r="QZU6" s="451"/>
      <c r="QZV6" s="451"/>
      <c r="QZW6" s="451"/>
      <c r="QZX6" s="451"/>
      <c r="QZY6" s="451"/>
      <c r="QZZ6" s="451"/>
      <c r="RAA6" s="451"/>
      <c r="RAB6" s="451"/>
      <c r="RAC6" s="451"/>
      <c r="RAD6" s="451"/>
      <c r="RAE6" s="451"/>
      <c r="RAF6" s="451"/>
      <c r="RAG6" s="451"/>
      <c r="RAH6" s="451"/>
      <c r="RAI6" s="451"/>
      <c r="RAJ6" s="451"/>
      <c r="RAK6" s="451"/>
      <c r="RAL6" s="451"/>
      <c r="RAM6" s="451"/>
      <c r="RAN6" s="451"/>
      <c r="RAO6" s="451"/>
      <c r="RAP6" s="451"/>
      <c r="RAQ6" s="451"/>
      <c r="RAR6" s="451"/>
      <c r="RAS6" s="451"/>
      <c r="RAT6" s="451"/>
      <c r="RAU6" s="451"/>
      <c r="RAV6" s="451"/>
      <c r="RAW6" s="451"/>
      <c r="RAX6" s="451"/>
      <c r="RAY6" s="451"/>
      <c r="RAZ6" s="451"/>
      <c r="RBA6" s="451"/>
      <c r="RBB6" s="451"/>
      <c r="RBC6" s="451"/>
      <c r="RBD6" s="451"/>
      <c r="RBE6" s="451"/>
      <c r="RBF6" s="451"/>
      <c r="RBG6" s="451"/>
      <c r="RBH6" s="451"/>
      <c r="RBI6" s="451"/>
      <c r="RBJ6" s="451"/>
      <c r="RBK6" s="451"/>
      <c r="RBL6" s="451"/>
      <c r="RBM6" s="451"/>
      <c r="RBN6" s="451"/>
      <c r="RBO6" s="451"/>
      <c r="RBP6" s="451"/>
      <c r="RBQ6" s="451"/>
      <c r="RBR6" s="451"/>
      <c r="RBS6" s="451"/>
      <c r="RBT6" s="451"/>
      <c r="RBU6" s="451"/>
      <c r="RBV6" s="451"/>
      <c r="RBW6" s="451"/>
      <c r="RBX6" s="451"/>
      <c r="RBY6" s="451"/>
      <c r="RBZ6" s="451"/>
      <c r="RCA6" s="451"/>
      <c r="RCB6" s="451"/>
      <c r="RCC6" s="451"/>
      <c r="RCD6" s="451"/>
      <c r="RCE6" s="451"/>
      <c r="RCF6" s="451"/>
      <c r="RCG6" s="451"/>
      <c r="RCH6" s="451"/>
      <c r="RCI6" s="451"/>
      <c r="RCJ6" s="451"/>
      <c r="RCK6" s="451"/>
      <c r="RCL6" s="451"/>
      <c r="RCM6" s="451"/>
      <c r="RCN6" s="451"/>
      <c r="RCO6" s="451"/>
      <c r="RCP6" s="451"/>
      <c r="RCQ6" s="451"/>
      <c r="RCR6" s="451"/>
      <c r="RCS6" s="451"/>
      <c r="RCT6" s="451"/>
      <c r="RCU6" s="451"/>
      <c r="RCV6" s="451"/>
      <c r="RCW6" s="451"/>
      <c r="RCX6" s="451"/>
      <c r="RCY6" s="451"/>
      <c r="RCZ6" s="451"/>
      <c r="RDA6" s="451"/>
      <c r="RDB6" s="451"/>
      <c r="RDC6" s="451"/>
      <c r="RDD6" s="451"/>
      <c r="RDE6" s="451"/>
      <c r="RDF6" s="451"/>
      <c r="RDG6" s="451"/>
      <c r="RDH6" s="451"/>
      <c r="RDI6" s="451"/>
      <c r="RDJ6" s="451"/>
      <c r="RDK6" s="451"/>
      <c r="RDL6" s="451"/>
      <c r="RDM6" s="451"/>
      <c r="RDN6" s="451"/>
      <c r="RDO6" s="451"/>
      <c r="RDP6" s="451"/>
      <c r="RDQ6" s="451"/>
      <c r="RDR6" s="451"/>
      <c r="RDS6" s="451"/>
      <c r="RDT6" s="451"/>
      <c r="RDU6" s="451"/>
      <c r="RDV6" s="451"/>
      <c r="RDW6" s="451"/>
      <c r="RDX6" s="451"/>
      <c r="RDY6" s="451"/>
      <c r="RDZ6" s="451"/>
      <c r="REA6" s="451"/>
      <c r="REB6" s="451"/>
      <c r="REC6" s="451"/>
      <c r="RED6" s="451"/>
      <c r="REE6" s="451"/>
      <c r="REF6" s="451"/>
      <c r="REG6" s="451"/>
      <c r="REH6" s="451"/>
      <c r="REI6" s="451"/>
      <c r="REJ6" s="451"/>
      <c r="REK6" s="451"/>
      <c r="REL6" s="451"/>
      <c r="REM6" s="451"/>
      <c r="REN6" s="451"/>
      <c r="REO6" s="451"/>
      <c r="REP6" s="451"/>
      <c r="REQ6" s="451"/>
      <c r="RER6" s="451"/>
      <c r="RES6" s="451"/>
      <c r="RET6" s="451"/>
      <c r="REU6" s="451"/>
      <c r="REV6" s="451"/>
      <c r="REW6" s="451"/>
      <c r="REX6" s="451"/>
      <c r="REY6" s="451"/>
      <c r="REZ6" s="451"/>
      <c r="RFA6" s="451"/>
      <c r="RFB6" s="451"/>
      <c r="RFC6" s="451"/>
      <c r="RFD6" s="451"/>
      <c r="RFE6" s="451"/>
      <c r="RFF6" s="451"/>
      <c r="RFG6" s="451"/>
      <c r="RFH6" s="451"/>
      <c r="RFI6" s="451"/>
      <c r="RFJ6" s="451"/>
      <c r="RFK6" s="451"/>
      <c r="RFL6" s="451"/>
      <c r="RFM6" s="451"/>
      <c r="RFN6" s="451"/>
      <c r="RFO6" s="451"/>
      <c r="RFP6" s="451"/>
      <c r="RFQ6" s="451"/>
      <c r="RFR6" s="451"/>
      <c r="RFS6" s="451"/>
      <c r="RFT6" s="451"/>
      <c r="RFU6" s="451"/>
      <c r="RFV6" s="451"/>
      <c r="RFW6" s="451"/>
      <c r="RFX6" s="451"/>
      <c r="RFY6" s="451"/>
      <c r="RFZ6" s="451"/>
      <c r="RGA6" s="451"/>
      <c r="RGB6" s="451"/>
      <c r="RGC6" s="451"/>
      <c r="RGD6" s="451"/>
      <c r="RGE6" s="451"/>
      <c r="RGF6" s="451"/>
      <c r="RGG6" s="451"/>
      <c r="RGH6" s="451"/>
      <c r="RGI6" s="451"/>
      <c r="RGJ6" s="451"/>
      <c r="RGK6" s="451"/>
      <c r="RGL6" s="451"/>
      <c r="RGM6" s="451"/>
      <c r="RGN6" s="451"/>
      <c r="RGO6" s="451"/>
      <c r="RGP6" s="451"/>
      <c r="RGQ6" s="451"/>
      <c r="RGR6" s="451"/>
      <c r="RGS6" s="451"/>
      <c r="RGT6" s="451"/>
      <c r="RGU6" s="451"/>
      <c r="RGV6" s="451"/>
      <c r="RGW6" s="451"/>
      <c r="RGX6" s="451"/>
      <c r="RGY6" s="451"/>
      <c r="RGZ6" s="451"/>
      <c r="RHA6" s="451"/>
      <c r="RHB6" s="451"/>
      <c r="RHC6" s="451"/>
      <c r="RHD6" s="451"/>
      <c r="RHE6" s="451"/>
      <c r="RHF6" s="451"/>
      <c r="RHG6" s="451"/>
      <c r="RHH6" s="451"/>
      <c r="RHI6" s="451"/>
      <c r="RHJ6" s="451"/>
      <c r="RHK6" s="451"/>
      <c r="RHL6" s="451"/>
      <c r="RHM6" s="451"/>
      <c r="RHN6" s="451"/>
      <c r="RHO6" s="451"/>
      <c r="RHP6" s="451"/>
      <c r="RHQ6" s="451"/>
      <c r="RHR6" s="451"/>
      <c r="RHS6" s="451"/>
      <c r="RHT6" s="451"/>
      <c r="RHU6" s="451"/>
      <c r="RHV6" s="451"/>
      <c r="RHW6" s="451"/>
      <c r="RHX6" s="451"/>
      <c r="RHY6" s="451"/>
      <c r="RHZ6" s="451"/>
      <c r="RIA6" s="451"/>
      <c r="RIB6" s="451"/>
      <c r="RIC6" s="451"/>
      <c r="RID6" s="451"/>
      <c r="RIE6" s="451"/>
      <c r="RIF6" s="451"/>
      <c r="RIG6" s="451"/>
      <c r="RIH6" s="451"/>
      <c r="RII6" s="451"/>
      <c r="RIJ6" s="451"/>
      <c r="RIK6" s="451"/>
      <c r="RIL6" s="451"/>
      <c r="RIM6" s="451"/>
      <c r="RIN6" s="451"/>
      <c r="RIO6" s="451"/>
      <c r="RIP6" s="451"/>
      <c r="RIQ6" s="451"/>
      <c r="RIR6" s="451"/>
      <c r="RIS6" s="451"/>
      <c r="RIT6" s="451"/>
      <c r="RIU6" s="451"/>
      <c r="RIV6" s="451"/>
      <c r="RIW6" s="451"/>
      <c r="RIX6" s="451"/>
      <c r="RIY6" s="451"/>
      <c r="RIZ6" s="451"/>
      <c r="RJA6" s="451"/>
      <c r="RJB6" s="451"/>
      <c r="RJC6" s="451"/>
      <c r="RJD6" s="451"/>
      <c r="RJE6" s="451"/>
      <c r="RJF6" s="451"/>
      <c r="RJG6" s="451"/>
      <c r="RJH6" s="451"/>
      <c r="RJI6" s="451"/>
      <c r="RJJ6" s="451"/>
      <c r="RJK6" s="451"/>
      <c r="RJL6" s="451"/>
      <c r="RJM6" s="451"/>
      <c r="RJN6" s="451"/>
      <c r="RJO6" s="451"/>
      <c r="RJP6" s="451"/>
      <c r="RJQ6" s="451"/>
      <c r="RJR6" s="451"/>
      <c r="RJS6" s="451"/>
      <c r="RJT6" s="451"/>
      <c r="RJU6" s="451"/>
      <c r="RJV6" s="451"/>
      <c r="RJW6" s="451"/>
      <c r="RJX6" s="451"/>
      <c r="RJY6" s="451"/>
      <c r="RJZ6" s="451"/>
      <c r="RKA6" s="451"/>
      <c r="RKB6" s="451"/>
      <c r="RKC6" s="451"/>
      <c r="RKD6" s="451"/>
      <c r="RKE6" s="451"/>
      <c r="RKF6" s="451"/>
      <c r="RKG6" s="451"/>
      <c r="RKH6" s="451"/>
      <c r="RKI6" s="451"/>
      <c r="RKJ6" s="451"/>
      <c r="RKK6" s="451"/>
      <c r="RKL6" s="451"/>
      <c r="RKM6" s="451"/>
      <c r="RKN6" s="451"/>
      <c r="RKO6" s="451"/>
      <c r="RKP6" s="451"/>
      <c r="RKQ6" s="451"/>
      <c r="RKR6" s="451"/>
      <c r="RKS6" s="451"/>
      <c r="RKT6" s="451"/>
      <c r="RKU6" s="451"/>
      <c r="RKV6" s="451"/>
      <c r="RKW6" s="451"/>
      <c r="RKX6" s="451"/>
      <c r="RKY6" s="451"/>
      <c r="RKZ6" s="451"/>
      <c r="RLA6" s="451"/>
      <c r="RLB6" s="451"/>
      <c r="RLC6" s="451"/>
      <c r="RLD6" s="451"/>
      <c r="RLE6" s="451"/>
      <c r="RLF6" s="451"/>
      <c r="RLG6" s="451"/>
      <c r="RLH6" s="451"/>
      <c r="RLI6" s="451"/>
      <c r="RLJ6" s="451"/>
      <c r="RLK6" s="451"/>
      <c r="RLL6" s="451"/>
      <c r="RLM6" s="451"/>
      <c r="RLN6" s="451"/>
      <c r="RLO6" s="451"/>
      <c r="RLP6" s="451"/>
      <c r="RLQ6" s="451"/>
      <c r="RLR6" s="451"/>
      <c r="RLS6" s="451"/>
      <c r="RLT6" s="451"/>
      <c r="RLU6" s="451"/>
      <c r="RLV6" s="451"/>
      <c r="RLW6" s="451"/>
      <c r="RLX6" s="451"/>
      <c r="RLY6" s="451"/>
      <c r="RLZ6" s="451"/>
      <c r="RMA6" s="451"/>
      <c r="RMB6" s="451"/>
      <c r="RMC6" s="451"/>
      <c r="RMD6" s="451"/>
      <c r="RME6" s="451"/>
      <c r="RMF6" s="451"/>
      <c r="RMG6" s="451"/>
      <c r="RMH6" s="451"/>
      <c r="RMI6" s="451"/>
      <c r="RMJ6" s="451"/>
      <c r="RMK6" s="451"/>
      <c r="RML6" s="451"/>
      <c r="RMM6" s="451"/>
      <c r="RMN6" s="451"/>
      <c r="RMO6" s="451"/>
      <c r="RMP6" s="451"/>
      <c r="RMQ6" s="451"/>
      <c r="RMR6" s="451"/>
      <c r="RMS6" s="451"/>
      <c r="RMT6" s="451"/>
      <c r="RMU6" s="451"/>
      <c r="RMV6" s="451"/>
      <c r="RMW6" s="451"/>
      <c r="RMX6" s="451"/>
      <c r="RMY6" s="451"/>
      <c r="RMZ6" s="451"/>
      <c r="RNA6" s="451"/>
      <c r="RNB6" s="451"/>
      <c r="RNC6" s="451"/>
      <c r="RND6" s="451"/>
      <c r="RNE6" s="451"/>
      <c r="RNF6" s="451"/>
      <c r="RNG6" s="451"/>
      <c r="RNH6" s="451"/>
      <c r="RNI6" s="451"/>
      <c r="RNJ6" s="451"/>
      <c r="RNK6" s="451"/>
      <c r="RNL6" s="451"/>
      <c r="RNM6" s="451"/>
      <c r="RNN6" s="451"/>
      <c r="RNO6" s="451"/>
      <c r="RNP6" s="451"/>
      <c r="RNQ6" s="451"/>
      <c r="RNR6" s="451"/>
      <c r="RNS6" s="451"/>
      <c r="RNT6" s="451"/>
      <c r="RNU6" s="451"/>
      <c r="RNV6" s="451"/>
      <c r="RNW6" s="451"/>
      <c r="RNX6" s="451"/>
      <c r="RNY6" s="451"/>
      <c r="RNZ6" s="451"/>
      <c r="ROA6" s="451"/>
      <c r="ROB6" s="451"/>
      <c r="ROC6" s="451"/>
      <c r="ROD6" s="451"/>
      <c r="ROE6" s="451"/>
      <c r="ROF6" s="451"/>
      <c r="ROG6" s="451"/>
      <c r="ROH6" s="451"/>
      <c r="ROI6" s="451"/>
      <c r="ROJ6" s="451"/>
      <c r="ROK6" s="451"/>
      <c r="ROL6" s="451"/>
      <c r="ROM6" s="451"/>
      <c r="RON6" s="451"/>
      <c r="ROO6" s="451"/>
      <c r="ROP6" s="451"/>
      <c r="ROQ6" s="451"/>
      <c r="ROR6" s="451"/>
      <c r="ROS6" s="451"/>
      <c r="ROT6" s="451"/>
      <c r="ROU6" s="451"/>
      <c r="ROV6" s="451"/>
      <c r="ROW6" s="451"/>
      <c r="ROX6" s="451"/>
      <c r="ROY6" s="451"/>
      <c r="ROZ6" s="451"/>
      <c r="RPA6" s="451"/>
      <c r="RPB6" s="451"/>
      <c r="RPC6" s="451"/>
      <c r="RPD6" s="451"/>
      <c r="RPE6" s="451"/>
      <c r="RPF6" s="451"/>
      <c r="RPG6" s="451"/>
      <c r="RPH6" s="451"/>
      <c r="RPI6" s="451"/>
      <c r="RPJ6" s="451"/>
      <c r="RPK6" s="451"/>
      <c r="RPL6" s="451"/>
      <c r="RPM6" s="451"/>
      <c r="RPN6" s="451"/>
      <c r="RPO6" s="451"/>
      <c r="RPP6" s="451"/>
      <c r="RPQ6" s="451"/>
      <c r="RPR6" s="451"/>
      <c r="RPS6" s="451"/>
      <c r="RPT6" s="451"/>
      <c r="RPU6" s="451"/>
      <c r="RPV6" s="451"/>
      <c r="RPW6" s="451"/>
      <c r="RPX6" s="451"/>
      <c r="RPY6" s="451"/>
      <c r="RPZ6" s="451"/>
      <c r="RQA6" s="451"/>
      <c r="RQB6" s="451"/>
      <c r="RQC6" s="451"/>
      <c r="RQD6" s="451"/>
      <c r="RQE6" s="451"/>
      <c r="RQF6" s="451"/>
      <c r="RQG6" s="451"/>
      <c r="RQH6" s="451"/>
      <c r="RQI6" s="451"/>
      <c r="RQJ6" s="451"/>
      <c r="RQK6" s="451"/>
      <c r="RQL6" s="451"/>
      <c r="RQM6" s="451"/>
      <c r="RQN6" s="451"/>
      <c r="RQO6" s="451"/>
      <c r="RQP6" s="451"/>
      <c r="RQQ6" s="451"/>
      <c r="RQR6" s="451"/>
      <c r="RQS6" s="451"/>
      <c r="RQT6" s="451"/>
      <c r="RQU6" s="451"/>
      <c r="RQV6" s="451"/>
      <c r="RQW6" s="451"/>
      <c r="RQX6" s="451"/>
      <c r="RQY6" s="451"/>
      <c r="RQZ6" s="451"/>
      <c r="RRA6" s="451"/>
      <c r="RRB6" s="451"/>
      <c r="RRC6" s="451"/>
      <c r="RRD6" s="451"/>
      <c r="RRE6" s="451"/>
      <c r="RRF6" s="451"/>
      <c r="RRG6" s="451"/>
      <c r="RRH6" s="451"/>
      <c r="RRI6" s="451"/>
      <c r="RRJ6" s="451"/>
      <c r="RRK6" s="451"/>
      <c r="RRL6" s="451"/>
      <c r="RRM6" s="451"/>
      <c r="RRN6" s="451"/>
      <c r="RRO6" s="451"/>
      <c r="RRP6" s="451"/>
      <c r="RRQ6" s="451"/>
      <c r="RRR6" s="451"/>
      <c r="RRS6" s="451"/>
      <c r="RRT6" s="451"/>
      <c r="RRU6" s="451"/>
      <c r="RRV6" s="451"/>
      <c r="RRW6" s="451"/>
      <c r="RRX6" s="451"/>
      <c r="RRY6" s="451"/>
      <c r="RRZ6" s="451"/>
      <c r="RSA6" s="451"/>
      <c r="RSB6" s="451"/>
      <c r="RSC6" s="451"/>
      <c r="RSD6" s="451"/>
      <c r="RSE6" s="451"/>
      <c r="RSF6" s="451"/>
      <c r="RSG6" s="451"/>
      <c r="RSH6" s="451"/>
      <c r="RSI6" s="451"/>
      <c r="RSJ6" s="451"/>
      <c r="RSK6" s="451"/>
      <c r="RSL6" s="451"/>
      <c r="RSM6" s="451"/>
      <c r="RSN6" s="451"/>
      <c r="RSO6" s="451"/>
      <c r="RSP6" s="451"/>
      <c r="RSQ6" s="451"/>
      <c r="RSR6" s="451"/>
      <c r="RSS6" s="451"/>
      <c r="RST6" s="451"/>
      <c r="RSU6" s="451"/>
      <c r="RSV6" s="451"/>
      <c r="RSW6" s="451"/>
      <c r="RSX6" s="451"/>
      <c r="RSY6" s="451"/>
      <c r="RSZ6" s="451"/>
      <c r="RTA6" s="451"/>
      <c r="RTB6" s="451"/>
      <c r="RTC6" s="451"/>
      <c r="RTD6" s="451"/>
      <c r="RTE6" s="451"/>
      <c r="RTF6" s="451"/>
      <c r="RTG6" s="451"/>
      <c r="RTH6" s="451"/>
      <c r="RTI6" s="451"/>
      <c r="RTJ6" s="451"/>
      <c r="RTK6" s="451"/>
      <c r="RTL6" s="451"/>
      <c r="RTM6" s="451"/>
      <c r="RTN6" s="451"/>
      <c r="RTO6" s="451"/>
      <c r="RTP6" s="451"/>
      <c r="RTQ6" s="451"/>
      <c r="RTR6" s="451"/>
      <c r="RTS6" s="451"/>
      <c r="RTT6" s="451"/>
      <c r="RTU6" s="451"/>
      <c r="RTV6" s="451"/>
      <c r="RTW6" s="451"/>
      <c r="RTX6" s="451"/>
      <c r="RTY6" s="451"/>
      <c r="RTZ6" s="451"/>
      <c r="RUA6" s="451"/>
      <c r="RUB6" s="451"/>
      <c r="RUC6" s="451"/>
      <c r="RUD6" s="451"/>
      <c r="RUE6" s="451"/>
      <c r="RUF6" s="451"/>
      <c r="RUG6" s="451"/>
      <c r="RUH6" s="451"/>
      <c r="RUI6" s="451"/>
      <c r="RUJ6" s="451"/>
      <c r="RUK6" s="451"/>
      <c r="RUL6" s="451"/>
      <c r="RUM6" s="451"/>
      <c r="RUN6" s="451"/>
      <c r="RUO6" s="451"/>
      <c r="RUP6" s="451"/>
      <c r="RUQ6" s="451"/>
      <c r="RUR6" s="451"/>
      <c r="RUS6" s="451"/>
      <c r="RUT6" s="451"/>
      <c r="RUU6" s="451"/>
      <c r="RUV6" s="451"/>
      <c r="RUW6" s="451"/>
      <c r="RUX6" s="451"/>
      <c r="RUY6" s="451"/>
      <c r="RUZ6" s="451"/>
      <c r="RVA6" s="451"/>
      <c r="RVB6" s="451"/>
      <c r="RVC6" s="451"/>
      <c r="RVD6" s="451"/>
      <c r="RVE6" s="451"/>
      <c r="RVF6" s="451"/>
      <c r="RVG6" s="451"/>
      <c r="RVH6" s="451"/>
      <c r="RVI6" s="451"/>
      <c r="RVJ6" s="451"/>
      <c r="RVK6" s="451"/>
      <c r="RVL6" s="451"/>
      <c r="RVM6" s="451"/>
      <c r="RVN6" s="451"/>
      <c r="RVO6" s="451"/>
      <c r="RVP6" s="451"/>
      <c r="RVQ6" s="451"/>
      <c r="RVR6" s="451"/>
      <c r="RVS6" s="451"/>
      <c r="RVT6" s="451"/>
      <c r="RVU6" s="451"/>
      <c r="RVV6" s="451"/>
      <c r="RVW6" s="451"/>
      <c r="RVX6" s="451"/>
      <c r="RVY6" s="451"/>
      <c r="RVZ6" s="451"/>
      <c r="RWA6" s="451"/>
      <c r="RWB6" s="451"/>
      <c r="RWC6" s="451"/>
      <c r="RWD6" s="451"/>
      <c r="RWE6" s="451"/>
      <c r="RWF6" s="451"/>
      <c r="RWG6" s="451"/>
      <c r="RWH6" s="451"/>
      <c r="RWI6" s="451"/>
      <c r="RWJ6" s="451"/>
      <c r="RWK6" s="451"/>
      <c r="RWL6" s="451"/>
      <c r="RWM6" s="451"/>
      <c r="RWN6" s="451"/>
      <c r="RWO6" s="451"/>
      <c r="RWP6" s="451"/>
      <c r="RWQ6" s="451"/>
      <c r="RWR6" s="451"/>
      <c r="RWS6" s="451"/>
      <c r="RWT6" s="451"/>
      <c r="RWU6" s="451"/>
      <c r="RWV6" s="451"/>
      <c r="RWW6" s="451"/>
      <c r="RWX6" s="451"/>
      <c r="RWY6" s="451"/>
      <c r="RWZ6" s="451"/>
      <c r="RXA6" s="451"/>
      <c r="RXB6" s="451"/>
      <c r="RXC6" s="451"/>
      <c r="RXD6" s="451"/>
      <c r="RXE6" s="451"/>
      <c r="RXF6" s="451"/>
      <c r="RXG6" s="451"/>
      <c r="RXH6" s="451"/>
      <c r="RXI6" s="451"/>
      <c r="RXJ6" s="451"/>
      <c r="RXK6" s="451"/>
      <c r="RXL6" s="451"/>
      <c r="RXM6" s="451"/>
      <c r="RXN6" s="451"/>
      <c r="RXO6" s="451"/>
      <c r="RXP6" s="451"/>
      <c r="RXQ6" s="451"/>
      <c r="RXR6" s="451"/>
      <c r="RXS6" s="451"/>
      <c r="RXT6" s="451"/>
      <c r="RXU6" s="451"/>
      <c r="RXV6" s="451"/>
      <c r="RXW6" s="451"/>
      <c r="RXX6" s="451"/>
      <c r="RXY6" s="451"/>
      <c r="RXZ6" s="451"/>
      <c r="RYA6" s="451"/>
      <c r="RYB6" s="451"/>
      <c r="RYC6" s="451"/>
      <c r="RYD6" s="451"/>
      <c r="RYE6" s="451"/>
      <c r="RYF6" s="451"/>
      <c r="RYG6" s="451"/>
      <c r="RYH6" s="451"/>
      <c r="RYI6" s="451"/>
      <c r="RYJ6" s="451"/>
      <c r="RYK6" s="451"/>
      <c r="RYL6" s="451"/>
      <c r="RYM6" s="451"/>
      <c r="RYN6" s="451"/>
      <c r="RYO6" s="451"/>
      <c r="RYP6" s="451"/>
      <c r="RYQ6" s="451"/>
      <c r="RYR6" s="451"/>
      <c r="RYS6" s="451"/>
      <c r="RYT6" s="451"/>
      <c r="RYU6" s="451"/>
      <c r="RYV6" s="451"/>
      <c r="RYW6" s="451"/>
      <c r="RYX6" s="451"/>
      <c r="RYY6" s="451"/>
      <c r="RYZ6" s="451"/>
      <c r="RZA6" s="451"/>
      <c r="RZB6" s="451"/>
      <c r="RZC6" s="451"/>
      <c r="RZD6" s="451"/>
      <c r="RZE6" s="451"/>
      <c r="RZF6" s="451"/>
      <c r="RZG6" s="451"/>
      <c r="RZH6" s="451"/>
      <c r="RZI6" s="451"/>
      <c r="RZJ6" s="451"/>
      <c r="RZK6" s="451"/>
      <c r="RZL6" s="451"/>
      <c r="RZM6" s="451"/>
      <c r="RZN6" s="451"/>
      <c r="RZO6" s="451"/>
      <c r="RZP6" s="451"/>
      <c r="RZQ6" s="451"/>
      <c r="RZR6" s="451"/>
      <c r="RZS6" s="451"/>
      <c r="RZT6" s="451"/>
      <c r="RZU6" s="451"/>
      <c r="RZV6" s="451"/>
      <c r="RZW6" s="451"/>
      <c r="RZX6" s="451"/>
      <c r="RZY6" s="451"/>
      <c r="RZZ6" s="451"/>
      <c r="SAA6" s="451"/>
      <c r="SAB6" s="451"/>
      <c r="SAC6" s="451"/>
      <c r="SAD6" s="451"/>
      <c r="SAE6" s="451"/>
      <c r="SAF6" s="451"/>
      <c r="SAG6" s="451"/>
      <c r="SAH6" s="451"/>
      <c r="SAI6" s="451"/>
      <c r="SAJ6" s="451"/>
      <c r="SAK6" s="451"/>
      <c r="SAL6" s="451"/>
      <c r="SAM6" s="451"/>
      <c r="SAN6" s="451"/>
      <c r="SAO6" s="451"/>
      <c r="SAP6" s="451"/>
      <c r="SAQ6" s="451"/>
      <c r="SAR6" s="451"/>
      <c r="SAS6" s="451"/>
      <c r="SAT6" s="451"/>
      <c r="SAU6" s="451"/>
      <c r="SAV6" s="451"/>
      <c r="SAW6" s="451"/>
      <c r="SAX6" s="451"/>
      <c r="SAY6" s="451"/>
      <c r="SAZ6" s="451"/>
      <c r="SBA6" s="451"/>
      <c r="SBB6" s="451"/>
      <c r="SBC6" s="451"/>
      <c r="SBD6" s="451"/>
      <c r="SBE6" s="451"/>
      <c r="SBF6" s="451"/>
      <c r="SBG6" s="451"/>
      <c r="SBH6" s="451"/>
      <c r="SBI6" s="451"/>
      <c r="SBJ6" s="451"/>
      <c r="SBK6" s="451"/>
      <c r="SBL6" s="451"/>
      <c r="SBM6" s="451"/>
      <c r="SBN6" s="451"/>
      <c r="SBO6" s="451"/>
      <c r="SBP6" s="451"/>
      <c r="SBQ6" s="451"/>
      <c r="SBR6" s="451"/>
      <c r="SBS6" s="451"/>
      <c r="SBT6" s="451"/>
      <c r="SBU6" s="451"/>
      <c r="SBV6" s="451"/>
      <c r="SBW6" s="451"/>
      <c r="SBX6" s="451"/>
      <c r="SBY6" s="451"/>
      <c r="SBZ6" s="451"/>
      <c r="SCA6" s="451"/>
      <c r="SCB6" s="451"/>
      <c r="SCC6" s="451"/>
      <c r="SCD6" s="451"/>
      <c r="SCE6" s="451"/>
      <c r="SCF6" s="451"/>
      <c r="SCG6" s="451"/>
      <c r="SCH6" s="451"/>
      <c r="SCI6" s="451"/>
      <c r="SCJ6" s="451"/>
      <c r="SCK6" s="451"/>
      <c r="SCL6" s="451"/>
      <c r="SCM6" s="451"/>
      <c r="SCN6" s="451"/>
      <c r="SCO6" s="451"/>
      <c r="SCP6" s="451"/>
      <c r="SCQ6" s="451"/>
      <c r="SCR6" s="451"/>
      <c r="SCS6" s="451"/>
      <c r="SCT6" s="451"/>
      <c r="SCU6" s="451"/>
      <c r="SCV6" s="451"/>
      <c r="SCW6" s="451"/>
      <c r="SCX6" s="451"/>
      <c r="SCY6" s="451"/>
      <c r="SCZ6" s="451"/>
      <c r="SDA6" s="451"/>
      <c r="SDB6" s="451"/>
      <c r="SDC6" s="451"/>
      <c r="SDD6" s="451"/>
      <c r="SDE6" s="451"/>
      <c r="SDF6" s="451"/>
      <c r="SDG6" s="451"/>
      <c r="SDH6" s="451"/>
      <c r="SDI6" s="451"/>
      <c r="SDJ6" s="451"/>
      <c r="SDK6" s="451"/>
      <c r="SDL6" s="451"/>
      <c r="SDM6" s="451"/>
      <c r="SDN6" s="451"/>
      <c r="SDO6" s="451"/>
      <c r="SDP6" s="451"/>
      <c r="SDQ6" s="451"/>
      <c r="SDR6" s="451"/>
      <c r="SDS6" s="451"/>
      <c r="SDT6" s="451"/>
      <c r="SDU6" s="451"/>
      <c r="SDV6" s="451"/>
      <c r="SDW6" s="451"/>
      <c r="SDX6" s="451"/>
      <c r="SDY6" s="451"/>
      <c r="SDZ6" s="451"/>
      <c r="SEA6" s="451"/>
      <c r="SEB6" s="451"/>
      <c r="SEC6" s="451"/>
      <c r="SED6" s="451"/>
      <c r="SEE6" s="451"/>
      <c r="SEF6" s="451"/>
      <c r="SEG6" s="451"/>
      <c r="SEH6" s="451"/>
      <c r="SEI6" s="451"/>
      <c r="SEJ6" s="451"/>
      <c r="SEK6" s="451"/>
      <c r="SEL6" s="451"/>
      <c r="SEM6" s="451"/>
      <c r="SEN6" s="451"/>
      <c r="SEO6" s="451"/>
      <c r="SEP6" s="451"/>
      <c r="SEQ6" s="451"/>
      <c r="SER6" s="451"/>
      <c r="SES6" s="451"/>
      <c r="SET6" s="451"/>
      <c r="SEU6" s="451"/>
      <c r="SEV6" s="451"/>
      <c r="SEW6" s="451"/>
      <c r="SEX6" s="451"/>
      <c r="SEY6" s="451"/>
      <c r="SEZ6" s="451"/>
      <c r="SFA6" s="451"/>
      <c r="SFB6" s="451"/>
      <c r="SFC6" s="451"/>
      <c r="SFD6" s="451"/>
      <c r="SFE6" s="451"/>
      <c r="SFF6" s="451"/>
      <c r="SFG6" s="451"/>
      <c r="SFH6" s="451"/>
      <c r="SFI6" s="451"/>
      <c r="SFJ6" s="451"/>
      <c r="SFK6" s="451"/>
      <c r="SFL6" s="451"/>
      <c r="SFM6" s="451"/>
      <c r="SFN6" s="451"/>
      <c r="SFO6" s="451"/>
      <c r="SFP6" s="451"/>
      <c r="SFQ6" s="451"/>
      <c r="SFR6" s="451"/>
      <c r="SFS6" s="451"/>
      <c r="SFT6" s="451"/>
      <c r="SFU6" s="451"/>
      <c r="SFV6" s="451"/>
      <c r="SFW6" s="451"/>
      <c r="SFX6" s="451"/>
      <c r="SFY6" s="451"/>
      <c r="SFZ6" s="451"/>
      <c r="SGA6" s="451"/>
      <c r="SGB6" s="451"/>
      <c r="SGC6" s="451"/>
      <c r="SGD6" s="451"/>
      <c r="SGE6" s="451"/>
      <c r="SGF6" s="451"/>
      <c r="SGG6" s="451"/>
      <c r="SGH6" s="451"/>
      <c r="SGI6" s="451"/>
      <c r="SGJ6" s="451"/>
      <c r="SGK6" s="451"/>
      <c r="SGL6" s="451"/>
      <c r="SGM6" s="451"/>
      <c r="SGN6" s="451"/>
      <c r="SGO6" s="451"/>
      <c r="SGP6" s="451"/>
      <c r="SGQ6" s="451"/>
      <c r="SGR6" s="451"/>
      <c r="SGS6" s="451"/>
      <c r="SGT6" s="451"/>
      <c r="SGU6" s="451"/>
      <c r="SGV6" s="451"/>
      <c r="SGW6" s="451"/>
      <c r="SGX6" s="451"/>
      <c r="SGY6" s="451"/>
      <c r="SGZ6" s="451"/>
      <c r="SHA6" s="451"/>
      <c r="SHB6" s="451"/>
      <c r="SHC6" s="451"/>
      <c r="SHD6" s="451"/>
      <c r="SHE6" s="451"/>
      <c r="SHF6" s="451"/>
      <c r="SHG6" s="451"/>
      <c r="SHH6" s="451"/>
      <c r="SHI6" s="451"/>
      <c r="SHJ6" s="451"/>
      <c r="SHK6" s="451"/>
      <c r="SHL6" s="451"/>
      <c r="SHM6" s="451"/>
      <c r="SHN6" s="451"/>
      <c r="SHO6" s="451"/>
      <c r="SHP6" s="451"/>
      <c r="SHQ6" s="451"/>
      <c r="SHR6" s="451"/>
      <c r="SHS6" s="451"/>
      <c r="SHT6" s="451"/>
      <c r="SHU6" s="451"/>
      <c r="SHV6" s="451"/>
      <c r="SHW6" s="451"/>
      <c r="SHX6" s="451"/>
      <c r="SHY6" s="451"/>
      <c r="SHZ6" s="451"/>
      <c r="SIA6" s="451"/>
      <c r="SIB6" s="451"/>
      <c r="SIC6" s="451"/>
      <c r="SID6" s="451"/>
      <c r="SIE6" s="451"/>
      <c r="SIF6" s="451"/>
      <c r="SIG6" s="451"/>
      <c r="SIH6" s="451"/>
      <c r="SII6" s="451"/>
      <c r="SIJ6" s="451"/>
      <c r="SIK6" s="451"/>
      <c r="SIL6" s="451"/>
      <c r="SIM6" s="451"/>
      <c r="SIN6" s="451"/>
      <c r="SIO6" s="451"/>
      <c r="SIP6" s="451"/>
      <c r="SIQ6" s="451"/>
      <c r="SIR6" s="451"/>
      <c r="SIS6" s="451"/>
      <c r="SIT6" s="451"/>
      <c r="SIU6" s="451"/>
      <c r="SIV6" s="451"/>
      <c r="SIW6" s="451"/>
      <c r="SIX6" s="451"/>
      <c r="SIY6" s="451"/>
      <c r="SIZ6" s="451"/>
      <c r="SJA6" s="451"/>
      <c r="SJB6" s="451"/>
      <c r="SJC6" s="451"/>
      <c r="SJD6" s="451"/>
      <c r="SJE6" s="451"/>
      <c r="SJF6" s="451"/>
      <c r="SJG6" s="451"/>
      <c r="SJH6" s="451"/>
      <c r="SJI6" s="451"/>
      <c r="SJJ6" s="451"/>
      <c r="SJK6" s="451"/>
      <c r="SJL6" s="451"/>
      <c r="SJM6" s="451"/>
      <c r="SJN6" s="451"/>
      <c r="SJO6" s="451"/>
      <c r="SJP6" s="451"/>
      <c r="SJQ6" s="451"/>
      <c r="SJR6" s="451"/>
      <c r="SJS6" s="451"/>
      <c r="SJT6" s="451"/>
      <c r="SJU6" s="451"/>
      <c r="SJV6" s="451"/>
      <c r="SJW6" s="451"/>
      <c r="SJX6" s="451"/>
      <c r="SJY6" s="451"/>
      <c r="SJZ6" s="451"/>
      <c r="SKA6" s="451"/>
      <c r="SKB6" s="451"/>
      <c r="SKC6" s="451"/>
      <c r="SKD6" s="451"/>
      <c r="SKE6" s="451"/>
      <c r="SKF6" s="451"/>
      <c r="SKG6" s="451"/>
      <c r="SKH6" s="451"/>
      <c r="SKI6" s="451"/>
      <c r="SKJ6" s="451"/>
      <c r="SKK6" s="451"/>
      <c r="SKL6" s="451"/>
      <c r="SKM6" s="451"/>
      <c r="SKN6" s="451"/>
      <c r="SKO6" s="451"/>
      <c r="SKP6" s="451"/>
      <c r="SKQ6" s="451"/>
      <c r="SKR6" s="451"/>
      <c r="SKS6" s="451"/>
      <c r="SKT6" s="451"/>
      <c r="SKU6" s="451"/>
      <c r="SKV6" s="451"/>
      <c r="SKW6" s="451"/>
      <c r="SKX6" s="451"/>
      <c r="SKY6" s="451"/>
      <c r="SKZ6" s="451"/>
      <c r="SLA6" s="451"/>
      <c r="SLB6" s="451"/>
      <c r="SLC6" s="451"/>
      <c r="SLD6" s="451"/>
      <c r="SLE6" s="451"/>
      <c r="SLF6" s="451"/>
      <c r="SLG6" s="451"/>
      <c r="SLH6" s="451"/>
      <c r="SLI6" s="451"/>
      <c r="SLJ6" s="451"/>
      <c r="SLK6" s="451"/>
      <c r="SLL6" s="451"/>
      <c r="SLM6" s="451"/>
      <c r="SLN6" s="451"/>
      <c r="SLO6" s="451"/>
      <c r="SLP6" s="451"/>
      <c r="SLQ6" s="451"/>
      <c r="SLR6" s="451"/>
      <c r="SLS6" s="451"/>
      <c r="SLT6" s="451"/>
      <c r="SLU6" s="451"/>
      <c r="SLV6" s="451"/>
      <c r="SLW6" s="451"/>
      <c r="SLX6" s="451"/>
      <c r="SLY6" s="451"/>
      <c r="SLZ6" s="451"/>
      <c r="SMA6" s="451"/>
      <c r="SMB6" s="451"/>
      <c r="SMC6" s="451"/>
      <c r="SMD6" s="451"/>
      <c r="SME6" s="451"/>
      <c r="SMF6" s="451"/>
      <c r="SMG6" s="451"/>
      <c r="SMH6" s="451"/>
      <c r="SMI6" s="451"/>
      <c r="SMJ6" s="451"/>
      <c r="SMK6" s="451"/>
      <c r="SML6" s="451"/>
      <c r="SMM6" s="451"/>
      <c r="SMN6" s="451"/>
      <c r="SMO6" s="451"/>
      <c r="SMP6" s="451"/>
      <c r="SMQ6" s="451"/>
      <c r="SMR6" s="451"/>
      <c r="SMS6" s="451"/>
      <c r="SMT6" s="451"/>
      <c r="SMU6" s="451"/>
      <c r="SMV6" s="451"/>
      <c r="SMW6" s="451"/>
      <c r="SMX6" s="451"/>
      <c r="SMY6" s="451"/>
      <c r="SMZ6" s="451"/>
      <c r="SNA6" s="451"/>
      <c r="SNB6" s="451"/>
      <c r="SNC6" s="451"/>
      <c r="SND6" s="451"/>
      <c r="SNE6" s="451"/>
      <c r="SNF6" s="451"/>
      <c r="SNG6" s="451"/>
      <c r="SNH6" s="451"/>
      <c r="SNI6" s="451"/>
      <c r="SNJ6" s="451"/>
      <c r="SNK6" s="451"/>
      <c r="SNL6" s="451"/>
      <c r="SNM6" s="451"/>
      <c r="SNN6" s="451"/>
      <c r="SNO6" s="451"/>
      <c r="SNP6" s="451"/>
      <c r="SNQ6" s="451"/>
      <c r="SNR6" s="451"/>
      <c r="SNS6" s="451"/>
      <c r="SNT6" s="451"/>
      <c r="SNU6" s="451"/>
      <c r="SNV6" s="451"/>
      <c r="SNW6" s="451"/>
      <c r="SNX6" s="451"/>
      <c r="SNY6" s="451"/>
      <c r="SNZ6" s="451"/>
      <c r="SOA6" s="451"/>
      <c r="SOB6" s="451"/>
      <c r="SOC6" s="451"/>
      <c r="SOD6" s="451"/>
      <c r="SOE6" s="451"/>
      <c r="SOF6" s="451"/>
      <c r="SOG6" s="451"/>
      <c r="SOH6" s="451"/>
      <c r="SOI6" s="451"/>
      <c r="SOJ6" s="451"/>
      <c r="SOK6" s="451"/>
      <c r="SOL6" s="451"/>
      <c r="SOM6" s="451"/>
      <c r="SON6" s="451"/>
      <c r="SOO6" s="451"/>
      <c r="SOP6" s="451"/>
      <c r="SOQ6" s="451"/>
      <c r="SOR6" s="451"/>
      <c r="SOS6" s="451"/>
      <c r="SOT6" s="451"/>
      <c r="SOU6" s="451"/>
      <c r="SOV6" s="451"/>
      <c r="SOW6" s="451"/>
      <c r="SOX6" s="451"/>
      <c r="SOY6" s="451"/>
      <c r="SOZ6" s="451"/>
      <c r="SPA6" s="451"/>
      <c r="SPB6" s="451"/>
      <c r="SPC6" s="451"/>
      <c r="SPD6" s="451"/>
      <c r="SPE6" s="451"/>
      <c r="SPF6" s="451"/>
      <c r="SPG6" s="451"/>
      <c r="SPH6" s="451"/>
      <c r="SPI6" s="451"/>
      <c r="SPJ6" s="451"/>
      <c r="SPK6" s="451"/>
      <c r="SPL6" s="451"/>
      <c r="SPM6" s="451"/>
      <c r="SPN6" s="451"/>
      <c r="SPO6" s="451"/>
      <c r="SPP6" s="451"/>
      <c r="SPQ6" s="451"/>
      <c r="SPR6" s="451"/>
      <c r="SPS6" s="451"/>
      <c r="SPT6" s="451"/>
      <c r="SPU6" s="451"/>
      <c r="SPV6" s="451"/>
      <c r="SPW6" s="451"/>
      <c r="SPX6" s="451"/>
      <c r="SPY6" s="451"/>
      <c r="SPZ6" s="451"/>
      <c r="SQA6" s="451"/>
      <c r="SQB6" s="451"/>
      <c r="SQC6" s="451"/>
      <c r="SQD6" s="451"/>
      <c r="SQE6" s="451"/>
      <c r="SQF6" s="451"/>
      <c r="SQG6" s="451"/>
      <c r="SQH6" s="451"/>
      <c r="SQI6" s="451"/>
      <c r="SQJ6" s="451"/>
      <c r="SQK6" s="451"/>
      <c r="SQL6" s="451"/>
      <c r="SQM6" s="451"/>
      <c r="SQN6" s="451"/>
      <c r="SQO6" s="451"/>
      <c r="SQP6" s="451"/>
      <c r="SQQ6" s="451"/>
      <c r="SQR6" s="451"/>
      <c r="SQS6" s="451"/>
      <c r="SQT6" s="451"/>
      <c r="SQU6" s="451"/>
      <c r="SQV6" s="451"/>
      <c r="SQW6" s="451"/>
      <c r="SQX6" s="451"/>
      <c r="SQY6" s="451"/>
      <c r="SQZ6" s="451"/>
      <c r="SRA6" s="451"/>
      <c r="SRB6" s="451"/>
      <c r="SRC6" s="451"/>
      <c r="SRD6" s="451"/>
      <c r="SRE6" s="451"/>
      <c r="SRF6" s="451"/>
      <c r="SRG6" s="451"/>
      <c r="SRH6" s="451"/>
      <c r="SRI6" s="451"/>
      <c r="SRJ6" s="451"/>
      <c r="SRK6" s="451"/>
      <c r="SRL6" s="451"/>
      <c r="SRM6" s="451"/>
      <c r="SRN6" s="451"/>
      <c r="SRO6" s="451"/>
      <c r="SRP6" s="451"/>
      <c r="SRQ6" s="451"/>
      <c r="SRR6" s="451"/>
      <c r="SRS6" s="451"/>
      <c r="SRT6" s="451"/>
      <c r="SRU6" s="451"/>
      <c r="SRV6" s="451"/>
      <c r="SRW6" s="451"/>
      <c r="SRX6" s="451"/>
      <c r="SRY6" s="451"/>
      <c r="SRZ6" s="451"/>
      <c r="SSA6" s="451"/>
      <c r="SSB6" s="451"/>
      <c r="SSC6" s="451"/>
      <c r="SSD6" s="451"/>
      <c r="SSE6" s="451"/>
      <c r="SSF6" s="451"/>
      <c r="SSG6" s="451"/>
      <c r="SSH6" s="451"/>
      <c r="SSI6" s="451"/>
      <c r="SSJ6" s="451"/>
      <c r="SSK6" s="451"/>
      <c r="SSL6" s="451"/>
      <c r="SSM6" s="451"/>
      <c r="SSN6" s="451"/>
      <c r="SSO6" s="451"/>
      <c r="SSP6" s="451"/>
      <c r="SSQ6" s="451"/>
      <c r="SSR6" s="451"/>
      <c r="SSS6" s="451"/>
      <c r="SST6" s="451"/>
      <c r="SSU6" s="451"/>
      <c r="SSV6" s="451"/>
      <c r="SSW6" s="451"/>
      <c r="SSX6" s="451"/>
      <c r="SSY6" s="451"/>
      <c r="SSZ6" s="451"/>
      <c r="STA6" s="451"/>
      <c r="STB6" s="451"/>
      <c r="STC6" s="451"/>
      <c r="STD6" s="451"/>
      <c r="STE6" s="451"/>
      <c r="STF6" s="451"/>
      <c r="STG6" s="451"/>
      <c r="STH6" s="451"/>
      <c r="STI6" s="451"/>
      <c r="STJ6" s="451"/>
      <c r="STK6" s="451"/>
      <c r="STL6" s="451"/>
      <c r="STM6" s="451"/>
      <c r="STN6" s="451"/>
      <c r="STO6" s="451"/>
      <c r="STP6" s="451"/>
      <c r="STQ6" s="451"/>
      <c r="STR6" s="451"/>
      <c r="STS6" s="451"/>
      <c r="STT6" s="451"/>
      <c r="STU6" s="451"/>
      <c r="STV6" s="451"/>
      <c r="STW6" s="451"/>
      <c r="STX6" s="451"/>
      <c r="STY6" s="451"/>
      <c r="STZ6" s="451"/>
      <c r="SUA6" s="451"/>
      <c r="SUB6" s="451"/>
      <c r="SUC6" s="451"/>
      <c r="SUD6" s="451"/>
      <c r="SUE6" s="451"/>
      <c r="SUF6" s="451"/>
      <c r="SUG6" s="451"/>
      <c r="SUH6" s="451"/>
      <c r="SUI6" s="451"/>
      <c r="SUJ6" s="451"/>
      <c r="SUK6" s="451"/>
      <c r="SUL6" s="451"/>
      <c r="SUM6" s="451"/>
      <c r="SUN6" s="451"/>
      <c r="SUO6" s="451"/>
      <c r="SUP6" s="451"/>
      <c r="SUQ6" s="451"/>
      <c r="SUR6" s="451"/>
      <c r="SUS6" s="451"/>
      <c r="SUT6" s="451"/>
      <c r="SUU6" s="451"/>
      <c r="SUV6" s="451"/>
      <c r="SUW6" s="451"/>
      <c r="SUX6" s="451"/>
      <c r="SUY6" s="451"/>
      <c r="SUZ6" s="451"/>
      <c r="SVA6" s="451"/>
      <c r="SVB6" s="451"/>
      <c r="SVC6" s="451"/>
      <c r="SVD6" s="451"/>
      <c r="SVE6" s="451"/>
      <c r="SVF6" s="451"/>
      <c r="SVG6" s="451"/>
      <c r="SVH6" s="451"/>
      <c r="SVI6" s="451"/>
      <c r="SVJ6" s="451"/>
      <c r="SVK6" s="451"/>
      <c r="SVL6" s="451"/>
      <c r="SVM6" s="451"/>
      <c r="SVN6" s="451"/>
      <c r="SVO6" s="451"/>
      <c r="SVP6" s="451"/>
      <c r="SVQ6" s="451"/>
      <c r="SVR6" s="451"/>
      <c r="SVS6" s="451"/>
      <c r="SVT6" s="451"/>
      <c r="SVU6" s="451"/>
      <c r="SVV6" s="451"/>
      <c r="SVW6" s="451"/>
      <c r="SVX6" s="451"/>
      <c r="SVY6" s="451"/>
      <c r="SVZ6" s="451"/>
      <c r="SWA6" s="451"/>
      <c r="SWB6" s="451"/>
      <c r="SWC6" s="451"/>
      <c r="SWD6" s="451"/>
      <c r="SWE6" s="451"/>
      <c r="SWF6" s="451"/>
      <c r="SWG6" s="451"/>
      <c r="SWH6" s="451"/>
      <c r="SWI6" s="451"/>
      <c r="SWJ6" s="451"/>
      <c r="SWK6" s="451"/>
      <c r="SWL6" s="451"/>
      <c r="SWM6" s="451"/>
      <c r="SWN6" s="451"/>
      <c r="SWO6" s="451"/>
      <c r="SWP6" s="451"/>
      <c r="SWQ6" s="451"/>
      <c r="SWR6" s="451"/>
      <c r="SWS6" s="451"/>
      <c r="SWT6" s="451"/>
      <c r="SWU6" s="451"/>
      <c r="SWV6" s="451"/>
      <c r="SWW6" s="451"/>
      <c r="SWX6" s="451"/>
      <c r="SWY6" s="451"/>
      <c r="SWZ6" s="451"/>
      <c r="SXA6" s="451"/>
      <c r="SXB6" s="451"/>
      <c r="SXC6" s="451"/>
      <c r="SXD6" s="451"/>
      <c r="SXE6" s="451"/>
      <c r="SXF6" s="451"/>
      <c r="SXG6" s="451"/>
      <c r="SXH6" s="451"/>
      <c r="SXI6" s="451"/>
      <c r="SXJ6" s="451"/>
      <c r="SXK6" s="451"/>
      <c r="SXL6" s="451"/>
      <c r="SXM6" s="451"/>
      <c r="SXN6" s="451"/>
      <c r="SXO6" s="451"/>
      <c r="SXP6" s="451"/>
      <c r="SXQ6" s="451"/>
      <c r="SXR6" s="451"/>
      <c r="SXS6" s="451"/>
      <c r="SXT6" s="451"/>
      <c r="SXU6" s="451"/>
      <c r="SXV6" s="451"/>
      <c r="SXW6" s="451"/>
      <c r="SXX6" s="451"/>
      <c r="SXY6" s="451"/>
      <c r="SXZ6" s="451"/>
      <c r="SYA6" s="451"/>
      <c r="SYB6" s="451"/>
      <c r="SYC6" s="451"/>
      <c r="SYD6" s="451"/>
      <c r="SYE6" s="451"/>
      <c r="SYF6" s="451"/>
      <c r="SYG6" s="451"/>
      <c r="SYH6" s="451"/>
      <c r="SYI6" s="451"/>
      <c r="SYJ6" s="451"/>
      <c r="SYK6" s="451"/>
      <c r="SYL6" s="451"/>
      <c r="SYM6" s="451"/>
      <c r="SYN6" s="451"/>
      <c r="SYO6" s="451"/>
      <c r="SYP6" s="451"/>
      <c r="SYQ6" s="451"/>
      <c r="SYR6" s="451"/>
      <c r="SYS6" s="451"/>
      <c r="SYT6" s="451"/>
      <c r="SYU6" s="451"/>
      <c r="SYV6" s="451"/>
      <c r="SYW6" s="451"/>
      <c r="SYX6" s="451"/>
      <c r="SYY6" s="451"/>
      <c r="SYZ6" s="451"/>
      <c r="SZA6" s="451"/>
      <c r="SZB6" s="451"/>
      <c r="SZC6" s="451"/>
      <c r="SZD6" s="451"/>
      <c r="SZE6" s="451"/>
      <c r="SZF6" s="451"/>
      <c r="SZG6" s="451"/>
      <c r="SZH6" s="451"/>
      <c r="SZI6" s="451"/>
      <c r="SZJ6" s="451"/>
      <c r="SZK6" s="451"/>
      <c r="SZL6" s="451"/>
      <c r="SZM6" s="451"/>
      <c r="SZN6" s="451"/>
      <c r="SZO6" s="451"/>
      <c r="SZP6" s="451"/>
      <c r="SZQ6" s="451"/>
      <c r="SZR6" s="451"/>
      <c r="SZS6" s="451"/>
      <c r="SZT6" s="451"/>
      <c r="SZU6" s="451"/>
      <c r="SZV6" s="451"/>
      <c r="SZW6" s="451"/>
      <c r="SZX6" s="451"/>
      <c r="SZY6" s="451"/>
      <c r="SZZ6" s="451"/>
      <c r="TAA6" s="451"/>
      <c r="TAB6" s="451"/>
      <c r="TAC6" s="451"/>
      <c r="TAD6" s="451"/>
      <c r="TAE6" s="451"/>
      <c r="TAF6" s="451"/>
      <c r="TAG6" s="451"/>
      <c r="TAH6" s="451"/>
      <c r="TAI6" s="451"/>
      <c r="TAJ6" s="451"/>
      <c r="TAK6" s="451"/>
      <c r="TAL6" s="451"/>
      <c r="TAM6" s="451"/>
      <c r="TAN6" s="451"/>
      <c r="TAO6" s="451"/>
      <c r="TAP6" s="451"/>
      <c r="TAQ6" s="451"/>
      <c r="TAR6" s="451"/>
      <c r="TAS6" s="451"/>
      <c r="TAT6" s="451"/>
      <c r="TAU6" s="451"/>
      <c r="TAV6" s="451"/>
      <c r="TAW6" s="451"/>
      <c r="TAX6" s="451"/>
      <c r="TAY6" s="451"/>
      <c r="TAZ6" s="451"/>
      <c r="TBA6" s="451"/>
      <c r="TBB6" s="451"/>
      <c r="TBC6" s="451"/>
      <c r="TBD6" s="451"/>
      <c r="TBE6" s="451"/>
      <c r="TBF6" s="451"/>
      <c r="TBG6" s="451"/>
      <c r="TBH6" s="451"/>
      <c r="TBI6" s="451"/>
      <c r="TBJ6" s="451"/>
      <c r="TBK6" s="451"/>
      <c r="TBL6" s="451"/>
      <c r="TBM6" s="451"/>
      <c r="TBN6" s="451"/>
      <c r="TBO6" s="451"/>
      <c r="TBP6" s="451"/>
      <c r="TBQ6" s="451"/>
      <c r="TBR6" s="451"/>
      <c r="TBS6" s="451"/>
      <c r="TBT6" s="451"/>
      <c r="TBU6" s="451"/>
      <c r="TBV6" s="451"/>
      <c r="TBW6" s="451"/>
      <c r="TBX6" s="451"/>
      <c r="TBY6" s="451"/>
      <c r="TBZ6" s="451"/>
      <c r="TCA6" s="451"/>
      <c r="TCB6" s="451"/>
      <c r="TCC6" s="451"/>
      <c r="TCD6" s="451"/>
      <c r="TCE6" s="451"/>
      <c r="TCF6" s="451"/>
      <c r="TCG6" s="451"/>
      <c r="TCH6" s="451"/>
      <c r="TCI6" s="451"/>
      <c r="TCJ6" s="451"/>
      <c r="TCK6" s="451"/>
      <c r="TCL6" s="451"/>
      <c r="TCM6" s="451"/>
      <c r="TCN6" s="451"/>
      <c r="TCO6" s="451"/>
      <c r="TCP6" s="451"/>
      <c r="TCQ6" s="451"/>
      <c r="TCR6" s="451"/>
      <c r="TCS6" s="451"/>
      <c r="TCT6" s="451"/>
      <c r="TCU6" s="451"/>
      <c r="TCV6" s="451"/>
      <c r="TCW6" s="451"/>
      <c r="TCX6" s="451"/>
      <c r="TCY6" s="451"/>
      <c r="TCZ6" s="451"/>
      <c r="TDA6" s="451"/>
      <c r="TDB6" s="451"/>
      <c r="TDC6" s="451"/>
      <c r="TDD6" s="451"/>
      <c r="TDE6" s="451"/>
      <c r="TDF6" s="451"/>
      <c r="TDG6" s="451"/>
      <c r="TDH6" s="451"/>
      <c r="TDI6" s="451"/>
      <c r="TDJ6" s="451"/>
      <c r="TDK6" s="451"/>
      <c r="TDL6" s="451"/>
      <c r="TDM6" s="451"/>
      <c r="TDN6" s="451"/>
      <c r="TDO6" s="451"/>
      <c r="TDP6" s="451"/>
      <c r="TDQ6" s="451"/>
      <c r="TDR6" s="451"/>
      <c r="TDS6" s="451"/>
      <c r="TDT6" s="451"/>
      <c r="TDU6" s="451"/>
      <c r="TDV6" s="451"/>
      <c r="TDW6" s="451"/>
      <c r="TDX6" s="451"/>
      <c r="TDY6" s="451"/>
      <c r="TDZ6" s="451"/>
      <c r="TEA6" s="451"/>
      <c r="TEB6" s="451"/>
      <c r="TEC6" s="451"/>
      <c r="TED6" s="451"/>
      <c r="TEE6" s="451"/>
      <c r="TEF6" s="451"/>
      <c r="TEG6" s="451"/>
      <c r="TEH6" s="451"/>
      <c r="TEI6" s="451"/>
      <c r="TEJ6" s="451"/>
      <c r="TEK6" s="451"/>
      <c r="TEL6" s="451"/>
      <c r="TEM6" s="451"/>
      <c r="TEN6" s="451"/>
      <c r="TEO6" s="451"/>
      <c r="TEP6" s="451"/>
      <c r="TEQ6" s="451"/>
      <c r="TER6" s="451"/>
      <c r="TES6" s="451"/>
      <c r="TET6" s="451"/>
      <c r="TEU6" s="451"/>
      <c r="TEV6" s="451"/>
      <c r="TEW6" s="451"/>
      <c r="TEX6" s="451"/>
      <c r="TEY6" s="451"/>
      <c r="TEZ6" s="451"/>
      <c r="TFA6" s="451"/>
      <c r="TFB6" s="451"/>
      <c r="TFC6" s="451"/>
      <c r="TFD6" s="451"/>
      <c r="TFE6" s="451"/>
      <c r="TFF6" s="451"/>
      <c r="TFG6" s="451"/>
      <c r="TFH6" s="451"/>
      <c r="TFI6" s="451"/>
      <c r="TFJ6" s="451"/>
      <c r="TFK6" s="451"/>
      <c r="TFL6" s="451"/>
      <c r="TFM6" s="451"/>
      <c r="TFN6" s="451"/>
      <c r="TFO6" s="451"/>
      <c r="TFP6" s="451"/>
      <c r="TFQ6" s="451"/>
      <c r="TFR6" s="451"/>
      <c r="TFS6" s="451"/>
      <c r="TFT6" s="451"/>
      <c r="TFU6" s="451"/>
      <c r="TFV6" s="451"/>
      <c r="TFW6" s="451"/>
      <c r="TFX6" s="451"/>
      <c r="TFY6" s="451"/>
      <c r="TFZ6" s="451"/>
      <c r="TGA6" s="451"/>
      <c r="TGB6" s="451"/>
      <c r="TGC6" s="451"/>
      <c r="TGD6" s="451"/>
      <c r="TGE6" s="451"/>
      <c r="TGF6" s="451"/>
      <c r="TGG6" s="451"/>
      <c r="TGH6" s="451"/>
      <c r="TGI6" s="451"/>
      <c r="TGJ6" s="451"/>
      <c r="TGK6" s="451"/>
      <c r="TGL6" s="451"/>
      <c r="TGM6" s="451"/>
      <c r="TGN6" s="451"/>
      <c r="TGO6" s="451"/>
      <c r="TGP6" s="451"/>
      <c r="TGQ6" s="451"/>
      <c r="TGR6" s="451"/>
      <c r="TGS6" s="451"/>
      <c r="TGT6" s="451"/>
      <c r="TGU6" s="451"/>
      <c r="TGV6" s="451"/>
      <c r="TGW6" s="451"/>
      <c r="TGX6" s="451"/>
      <c r="TGY6" s="451"/>
      <c r="TGZ6" s="451"/>
      <c r="THA6" s="451"/>
      <c r="THB6" s="451"/>
      <c r="THC6" s="451"/>
      <c r="THD6" s="451"/>
      <c r="THE6" s="451"/>
      <c r="THF6" s="451"/>
      <c r="THG6" s="451"/>
      <c r="THH6" s="451"/>
      <c r="THI6" s="451"/>
      <c r="THJ6" s="451"/>
      <c r="THK6" s="451"/>
      <c r="THL6" s="451"/>
      <c r="THM6" s="451"/>
      <c r="THN6" s="451"/>
      <c r="THO6" s="451"/>
      <c r="THP6" s="451"/>
      <c r="THQ6" s="451"/>
      <c r="THR6" s="451"/>
      <c r="THS6" s="451"/>
      <c r="THT6" s="451"/>
      <c r="THU6" s="451"/>
      <c r="THV6" s="451"/>
      <c r="THW6" s="451"/>
      <c r="THX6" s="451"/>
      <c r="THY6" s="451"/>
      <c r="THZ6" s="451"/>
      <c r="TIA6" s="451"/>
      <c r="TIB6" s="451"/>
      <c r="TIC6" s="451"/>
      <c r="TID6" s="451"/>
      <c r="TIE6" s="451"/>
      <c r="TIF6" s="451"/>
      <c r="TIG6" s="451"/>
      <c r="TIH6" s="451"/>
      <c r="TII6" s="451"/>
      <c r="TIJ6" s="451"/>
      <c r="TIK6" s="451"/>
      <c r="TIL6" s="451"/>
      <c r="TIM6" s="451"/>
      <c r="TIN6" s="451"/>
      <c r="TIO6" s="451"/>
      <c r="TIP6" s="451"/>
      <c r="TIQ6" s="451"/>
      <c r="TIR6" s="451"/>
      <c r="TIS6" s="451"/>
      <c r="TIT6" s="451"/>
      <c r="TIU6" s="451"/>
      <c r="TIV6" s="451"/>
      <c r="TIW6" s="451"/>
      <c r="TIX6" s="451"/>
      <c r="TIY6" s="451"/>
      <c r="TIZ6" s="451"/>
      <c r="TJA6" s="451"/>
      <c r="TJB6" s="451"/>
      <c r="TJC6" s="451"/>
      <c r="TJD6" s="451"/>
      <c r="TJE6" s="451"/>
      <c r="TJF6" s="451"/>
      <c r="TJG6" s="451"/>
      <c r="TJH6" s="451"/>
      <c r="TJI6" s="451"/>
      <c r="TJJ6" s="451"/>
      <c r="TJK6" s="451"/>
      <c r="TJL6" s="451"/>
      <c r="TJM6" s="451"/>
      <c r="TJN6" s="451"/>
      <c r="TJO6" s="451"/>
      <c r="TJP6" s="451"/>
      <c r="TJQ6" s="451"/>
      <c r="TJR6" s="451"/>
      <c r="TJS6" s="451"/>
      <c r="TJT6" s="451"/>
      <c r="TJU6" s="451"/>
      <c r="TJV6" s="451"/>
      <c r="TJW6" s="451"/>
      <c r="TJX6" s="451"/>
      <c r="TJY6" s="451"/>
      <c r="TJZ6" s="451"/>
      <c r="TKA6" s="451"/>
      <c r="TKB6" s="451"/>
      <c r="TKC6" s="451"/>
      <c r="TKD6" s="451"/>
      <c r="TKE6" s="451"/>
      <c r="TKF6" s="451"/>
      <c r="TKG6" s="451"/>
      <c r="TKH6" s="451"/>
      <c r="TKI6" s="451"/>
      <c r="TKJ6" s="451"/>
      <c r="TKK6" s="451"/>
      <c r="TKL6" s="451"/>
      <c r="TKM6" s="451"/>
      <c r="TKN6" s="451"/>
      <c r="TKO6" s="451"/>
      <c r="TKP6" s="451"/>
      <c r="TKQ6" s="451"/>
      <c r="TKR6" s="451"/>
      <c r="TKS6" s="451"/>
      <c r="TKT6" s="451"/>
      <c r="TKU6" s="451"/>
      <c r="TKV6" s="451"/>
      <c r="TKW6" s="451"/>
      <c r="TKX6" s="451"/>
      <c r="TKY6" s="451"/>
      <c r="TKZ6" s="451"/>
      <c r="TLA6" s="451"/>
      <c r="TLB6" s="451"/>
      <c r="TLC6" s="451"/>
      <c r="TLD6" s="451"/>
      <c r="TLE6" s="451"/>
      <c r="TLF6" s="451"/>
      <c r="TLG6" s="451"/>
      <c r="TLH6" s="451"/>
      <c r="TLI6" s="451"/>
      <c r="TLJ6" s="451"/>
      <c r="TLK6" s="451"/>
      <c r="TLL6" s="451"/>
      <c r="TLM6" s="451"/>
      <c r="TLN6" s="451"/>
      <c r="TLO6" s="451"/>
      <c r="TLP6" s="451"/>
      <c r="TLQ6" s="451"/>
      <c r="TLR6" s="451"/>
      <c r="TLS6" s="451"/>
      <c r="TLT6" s="451"/>
      <c r="TLU6" s="451"/>
      <c r="TLV6" s="451"/>
      <c r="TLW6" s="451"/>
      <c r="TLX6" s="451"/>
      <c r="TLY6" s="451"/>
      <c r="TLZ6" s="451"/>
      <c r="TMA6" s="451"/>
      <c r="TMB6" s="451"/>
      <c r="TMC6" s="451"/>
      <c r="TMD6" s="451"/>
      <c r="TME6" s="451"/>
      <c r="TMF6" s="451"/>
      <c r="TMG6" s="451"/>
      <c r="TMH6" s="451"/>
      <c r="TMI6" s="451"/>
      <c r="TMJ6" s="451"/>
      <c r="TMK6" s="451"/>
      <c r="TML6" s="451"/>
      <c r="TMM6" s="451"/>
      <c r="TMN6" s="451"/>
      <c r="TMO6" s="451"/>
      <c r="TMP6" s="451"/>
      <c r="TMQ6" s="451"/>
      <c r="TMR6" s="451"/>
      <c r="TMS6" s="451"/>
      <c r="TMT6" s="451"/>
      <c r="TMU6" s="451"/>
      <c r="TMV6" s="451"/>
      <c r="TMW6" s="451"/>
      <c r="TMX6" s="451"/>
      <c r="TMY6" s="451"/>
      <c r="TMZ6" s="451"/>
      <c r="TNA6" s="451"/>
      <c r="TNB6" s="451"/>
      <c r="TNC6" s="451"/>
      <c r="TND6" s="451"/>
      <c r="TNE6" s="451"/>
      <c r="TNF6" s="451"/>
      <c r="TNG6" s="451"/>
      <c r="TNH6" s="451"/>
      <c r="TNI6" s="451"/>
      <c r="TNJ6" s="451"/>
      <c r="TNK6" s="451"/>
      <c r="TNL6" s="451"/>
      <c r="TNM6" s="451"/>
      <c r="TNN6" s="451"/>
      <c r="TNO6" s="451"/>
      <c r="TNP6" s="451"/>
      <c r="TNQ6" s="451"/>
      <c r="TNR6" s="451"/>
      <c r="TNS6" s="451"/>
      <c r="TNT6" s="451"/>
      <c r="TNU6" s="451"/>
      <c r="TNV6" s="451"/>
      <c r="TNW6" s="451"/>
      <c r="TNX6" s="451"/>
      <c r="TNY6" s="451"/>
      <c r="TNZ6" s="451"/>
      <c r="TOA6" s="451"/>
      <c r="TOB6" s="451"/>
      <c r="TOC6" s="451"/>
      <c r="TOD6" s="451"/>
      <c r="TOE6" s="451"/>
      <c r="TOF6" s="451"/>
      <c r="TOG6" s="451"/>
      <c r="TOH6" s="451"/>
      <c r="TOI6" s="451"/>
      <c r="TOJ6" s="451"/>
      <c r="TOK6" s="451"/>
      <c r="TOL6" s="451"/>
      <c r="TOM6" s="451"/>
      <c r="TON6" s="451"/>
      <c r="TOO6" s="451"/>
      <c r="TOP6" s="451"/>
      <c r="TOQ6" s="451"/>
      <c r="TOR6" s="451"/>
      <c r="TOS6" s="451"/>
      <c r="TOT6" s="451"/>
      <c r="TOU6" s="451"/>
      <c r="TOV6" s="451"/>
      <c r="TOW6" s="451"/>
      <c r="TOX6" s="451"/>
      <c r="TOY6" s="451"/>
      <c r="TOZ6" s="451"/>
      <c r="TPA6" s="451"/>
      <c r="TPB6" s="451"/>
      <c r="TPC6" s="451"/>
      <c r="TPD6" s="451"/>
      <c r="TPE6" s="451"/>
      <c r="TPF6" s="451"/>
      <c r="TPG6" s="451"/>
      <c r="TPH6" s="451"/>
      <c r="TPI6" s="451"/>
      <c r="TPJ6" s="451"/>
      <c r="TPK6" s="451"/>
      <c r="TPL6" s="451"/>
      <c r="TPM6" s="451"/>
      <c r="TPN6" s="451"/>
      <c r="TPO6" s="451"/>
      <c r="TPP6" s="451"/>
      <c r="TPQ6" s="451"/>
      <c r="TPR6" s="451"/>
      <c r="TPS6" s="451"/>
      <c r="TPT6" s="451"/>
      <c r="TPU6" s="451"/>
      <c r="TPV6" s="451"/>
      <c r="TPW6" s="451"/>
      <c r="TPX6" s="451"/>
      <c r="TPY6" s="451"/>
      <c r="TPZ6" s="451"/>
      <c r="TQA6" s="451"/>
      <c r="TQB6" s="451"/>
      <c r="TQC6" s="451"/>
      <c r="TQD6" s="451"/>
      <c r="TQE6" s="451"/>
      <c r="TQF6" s="451"/>
      <c r="TQG6" s="451"/>
      <c r="TQH6" s="451"/>
      <c r="TQI6" s="451"/>
      <c r="TQJ6" s="451"/>
      <c r="TQK6" s="451"/>
      <c r="TQL6" s="451"/>
      <c r="TQM6" s="451"/>
      <c r="TQN6" s="451"/>
      <c r="TQO6" s="451"/>
      <c r="TQP6" s="451"/>
      <c r="TQQ6" s="451"/>
      <c r="TQR6" s="451"/>
      <c r="TQS6" s="451"/>
      <c r="TQT6" s="451"/>
      <c r="TQU6" s="451"/>
      <c r="TQV6" s="451"/>
      <c r="TQW6" s="451"/>
      <c r="TQX6" s="451"/>
      <c r="TQY6" s="451"/>
      <c r="TQZ6" s="451"/>
      <c r="TRA6" s="451"/>
      <c r="TRB6" s="451"/>
      <c r="TRC6" s="451"/>
      <c r="TRD6" s="451"/>
      <c r="TRE6" s="451"/>
      <c r="TRF6" s="451"/>
      <c r="TRG6" s="451"/>
      <c r="TRH6" s="451"/>
      <c r="TRI6" s="451"/>
      <c r="TRJ6" s="451"/>
      <c r="TRK6" s="451"/>
      <c r="TRL6" s="451"/>
      <c r="TRM6" s="451"/>
      <c r="TRN6" s="451"/>
      <c r="TRO6" s="451"/>
      <c r="TRP6" s="451"/>
      <c r="TRQ6" s="451"/>
      <c r="TRR6" s="451"/>
      <c r="TRS6" s="451"/>
      <c r="TRT6" s="451"/>
      <c r="TRU6" s="451"/>
      <c r="TRV6" s="451"/>
      <c r="TRW6" s="451"/>
      <c r="TRX6" s="451"/>
      <c r="TRY6" s="451"/>
      <c r="TRZ6" s="451"/>
      <c r="TSA6" s="451"/>
      <c r="TSB6" s="451"/>
      <c r="TSC6" s="451"/>
      <c r="TSD6" s="451"/>
      <c r="TSE6" s="451"/>
      <c r="TSF6" s="451"/>
      <c r="TSG6" s="451"/>
      <c r="TSH6" s="451"/>
      <c r="TSI6" s="451"/>
      <c r="TSJ6" s="451"/>
      <c r="TSK6" s="451"/>
      <c r="TSL6" s="451"/>
      <c r="TSM6" s="451"/>
      <c r="TSN6" s="451"/>
      <c r="TSO6" s="451"/>
      <c r="TSP6" s="451"/>
      <c r="TSQ6" s="451"/>
      <c r="TSR6" s="451"/>
      <c r="TSS6" s="451"/>
      <c r="TST6" s="451"/>
      <c r="TSU6" s="451"/>
      <c r="TSV6" s="451"/>
      <c r="TSW6" s="451"/>
      <c r="TSX6" s="451"/>
      <c r="TSY6" s="451"/>
      <c r="TSZ6" s="451"/>
      <c r="TTA6" s="451"/>
      <c r="TTB6" s="451"/>
      <c r="TTC6" s="451"/>
      <c r="TTD6" s="451"/>
      <c r="TTE6" s="451"/>
      <c r="TTF6" s="451"/>
      <c r="TTG6" s="451"/>
      <c r="TTH6" s="451"/>
      <c r="TTI6" s="451"/>
      <c r="TTJ6" s="451"/>
      <c r="TTK6" s="451"/>
      <c r="TTL6" s="451"/>
      <c r="TTM6" s="451"/>
      <c r="TTN6" s="451"/>
      <c r="TTO6" s="451"/>
      <c r="TTP6" s="451"/>
      <c r="TTQ6" s="451"/>
      <c r="TTR6" s="451"/>
      <c r="TTS6" s="451"/>
      <c r="TTT6" s="451"/>
      <c r="TTU6" s="451"/>
      <c r="TTV6" s="451"/>
      <c r="TTW6" s="451"/>
      <c r="TTX6" s="451"/>
      <c r="TTY6" s="451"/>
      <c r="TTZ6" s="451"/>
      <c r="TUA6" s="451"/>
      <c r="TUB6" s="451"/>
      <c r="TUC6" s="451"/>
      <c r="TUD6" s="451"/>
      <c r="TUE6" s="451"/>
      <c r="TUF6" s="451"/>
      <c r="TUG6" s="451"/>
      <c r="TUH6" s="451"/>
      <c r="TUI6" s="451"/>
      <c r="TUJ6" s="451"/>
      <c r="TUK6" s="451"/>
      <c r="TUL6" s="451"/>
      <c r="TUM6" s="451"/>
      <c r="TUN6" s="451"/>
      <c r="TUO6" s="451"/>
      <c r="TUP6" s="451"/>
      <c r="TUQ6" s="451"/>
      <c r="TUR6" s="451"/>
      <c r="TUS6" s="451"/>
      <c r="TUT6" s="451"/>
      <c r="TUU6" s="451"/>
      <c r="TUV6" s="451"/>
      <c r="TUW6" s="451"/>
      <c r="TUX6" s="451"/>
      <c r="TUY6" s="451"/>
      <c r="TUZ6" s="451"/>
      <c r="TVA6" s="451"/>
      <c r="TVB6" s="451"/>
      <c r="TVC6" s="451"/>
      <c r="TVD6" s="451"/>
      <c r="TVE6" s="451"/>
      <c r="TVF6" s="451"/>
      <c r="TVG6" s="451"/>
      <c r="TVH6" s="451"/>
      <c r="TVI6" s="451"/>
      <c r="TVJ6" s="451"/>
      <c r="TVK6" s="451"/>
      <c r="TVL6" s="451"/>
      <c r="TVM6" s="451"/>
      <c r="TVN6" s="451"/>
      <c r="TVO6" s="451"/>
      <c r="TVP6" s="451"/>
      <c r="TVQ6" s="451"/>
      <c r="TVR6" s="451"/>
      <c r="TVS6" s="451"/>
      <c r="TVT6" s="451"/>
      <c r="TVU6" s="451"/>
      <c r="TVV6" s="451"/>
      <c r="TVW6" s="451"/>
      <c r="TVX6" s="451"/>
      <c r="TVY6" s="451"/>
      <c r="TVZ6" s="451"/>
      <c r="TWA6" s="451"/>
      <c r="TWB6" s="451"/>
      <c r="TWC6" s="451"/>
      <c r="TWD6" s="451"/>
      <c r="TWE6" s="451"/>
      <c r="TWF6" s="451"/>
      <c r="TWG6" s="451"/>
      <c r="TWH6" s="451"/>
      <c r="TWI6" s="451"/>
      <c r="TWJ6" s="451"/>
      <c r="TWK6" s="451"/>
      <c r="TWL6" s="451"/>
      <c r="TWM6" s="451"/>
      <c r="TWN6" s="451"/>
      <c r="TWO6" s="451"/>
      <c r="TWP6" s="451"/>
      <c r="TWQ6" s="451"/>
      <c r="TWR6" s="451"/>
      <c r="TWS6" s="451"/>
      <c r="TWT6" s="451"/>
      <c r="TWU6" s="451"/>
      <c r="TWV6" s="451"/>
      <c r="TWW6" s="451"/>
      <c r="TWX6" s="451"/>
      <c r="TWY6" s="451"/>
      <c r="TWZ6" s="451"/>
      <c r="TXA6" s="451"/>
      <c r="TXB6" s="451"/>
      <c r="TXC6" s="451"/>
      <c r="TXD6" s="451"/>
      <c r="TXE6" s="451"/>
      <c r="TXF6" s="451"/>
      <c r="TXG6" s="451"/>
      <c r="TXH6" s="451"/>
      <c r="TXI6" s="451"/>
      <c r="TXJ6" s="451"/>
      <c r="TXK6" s="451"/>
      <c r="TXL6" s="451"/>
      <c r="TXM6" s="451"/>
      <c r="TXN6" s="451"/>
      <c r="TXO6" s="451"/>
      <c r="TXP6" s="451"/>
      <c r="TXQ6" s="451"/>
      <c r="TXR6" s="451"/>
      <c r="TXS6" s="451"/>
      <c r="TXT6" s="451"/>
      <c r="TXU6" s="451"/>
      <c r="TXV6" s="451"/>
      <c r="TXW6" s="451"/>
      <c r="TXX6" s="451"/>
      <c r="TXY6" s="451"/>
      <c r="TXZ6" s="451"/>
      <c r="TYA6" s="451"/>
      <c r="TYB6" s="451"/>
      <c r="TYC6" s="451"/>
      <c r="TYD6" s="451"/>
      <c r="TYE6" s="451"/>
      <c r="TYF6" s="451"/>
      <c r="TYG6" s="451"/>
      <c r="TYH6" s="451"/>
      <c r="TYI6" s="451"/>
      <c r="TYJ6" s="451"/>
      <c r="TYK6" s="451"/>
      <c r="TYL6" s="451"/>
      <c r="TYM6" s="451"/>
      <c r="TYN6" s="451"/>
      <c r="TYO6" s="451"/>
      <c r="TYP6" s="451"/>
      <c r="TYQ6" s="451"/>
      <c r="TYR6" s="451"/>
      <c r="TYS6" s="451"/>
      <c r="TYT6" s="451"/>
      <c r="TYU6" s="451"/>
      <c r="TYV6" s="451"/>
      <c r="TYW6" s="451"/>
      <c r="TYX6" s="451"/>
      <c r="TYY6" s="451"/>
      <c r="TYZ6" s="451"/>
      <c r="TZA6" s="451"/>
      <c r="TZB6" s="451"/>
      <c r="TZC6" s="451"/>
      <c r="TZD6" s="451"/>
      <c r="TZE6" s="451"/>
      <c r="TZF6" s="451"/>
      <c r="TZG6" s="451"/>
      <c r="TZH6" s="451"/>
      <c r="TZI6" s="451"/>
      <c r="TZJ6" s="451"/>
      <c r="TZK6" s="451"/>
      <c r="TZL6" s="451"/>
      <c r="TZM6" s="451"/>
      <c r="TZN6" s="451"/>
      <c r="TZO6" s="451"/>
      <c r="TZP6" s="451"/>
      <c r="TZQ6" s="451"/>
      <c r="TZR6" s="451"/>
      <c r="TZS6" s="451"/>
      <c r="TZT6" s="451"/>
      <c r="TZU6" s="451"/>
      <c r="TZV6" s="451"/>
      <c r="TZW6" s="451"/>
      <c r="TZX6" s="451"/>
      <c r="TZY6" s="451"/>
      <c r="TZZ6" s="451"/>
      <c r="UAA6" s="451"/>
      <c r="UAB6" s="451"/>
      <c r="UAC6" s="451"/>
      <c r="UAD6" s="451"/>
      <c r="UAE6" s="451"/>
      <c r="UAF6" s="451"/>
      <c r="UAG6" s="451"/>
      <c r="UAH6" s="451"/>
      <c r="UAI6" s="451"/>
      <c r="UAJ6" s="451"/>
      <c r="UAK6" s="451"/>
      <c r="UAL6" s="451"/>
      <c r="UAM6" s="451"/>
      <c r="UAN6" s="451"/>
      <c r="UAO6" s="451"/>
      <c r="UAP6" s="451"/>
      <c r="UAQ6" s="451"/>
      <c r="UAR6" s="451"/>
      <c r="UAS6" s="451"/>
      <c r="UAT6" s="451"/>
      <c r="UAU6" s="451"/>
      <c r="UAV6" s="451"/>
      <c r="UAW6" s="451"/>
      <c r="UAX6" s="451"/>
      <c r="UAY6" s="451"/>
      <c r="UAZ6" s="451"/>
      <c r="UBA6" s="451"/>
      <c r="UBB6" s="451"/>
      <c r="UBC6" s="451"/>
      <c r="UBD6" s="451"/>
      <c r="UBE6" s="451"/>
      <c r="UBF6" s="451"/>
      <c r="UBG6" s="451"/>
      <c r="UBH6" s="451"/>
      <c r="UBI6" s="451"/>
      <c r="UBJ6" s="451"/>
      <c r="UBK6" s="451"/>
      <c r="UBL6" s="451"/>
      <c r="UBM6" s="451"/>
      <c r="UBN6" s="451"/>
      <c r="UBO6" s="451"/>
      <c r="UBP6" s="451"/>
      <c r="UBQ6" s="451"/>
      <c r="UBR6" s="451"/>
      <c r="UBS6" s="451"/>
      <c r="UBT6" s="451"/>
      <c r="UBU6" s="451"/>
      <c r="UBV6" s="451"/>
      <c r="UBW6" s="451"/>
      <c r="UBX6" s="451"/>
      <c r="UBY6" s="451"/>
      <c r="UBZ6" s="451"/>
      <c r="UCA6" s="451"/>
      <c r="UCB6" s="451"/>
      <c r="UCC6" s="451"/>
      <c r="UCD6" s="451"/>
      <c r="UCE6" s="451"/>
      <c r="UCF6" s="451"/>
      <c r="UCG6" s="451"/>
      <c r="UCH6" s="451"/>
      <c r="UCI6" s="451"/>
      <c r="UCJ6" s="451"/>
      <c r="UCK6" s="451"/>
      <c r="UCL6" s="451"/>
      <c r="UCM6" s="451"/>
      <c r="UCN6" s="451"/>
      <c r="UCO6" s="451"/>
      <c r="UCP6" s="451"/>
      <c r="UCQ6" s="451"/>
      <c r="UCR6" s="451"/>
      <c r="UCS6" s="451"/>
      <c r="UCT6" s="451"/>
      <c r="UCU6" s="451"/>
      <c r="UCV6" s="451"/>
      <c r="UCW6" s="451"/>
      <c r="UCX6" s="451"/>
      <c r="UCY6" s="451"/>
      <c r="UCZ6" s="451"/>
      <c r="UDA6" s="451"/>
      <c r="UDB6" s="451"/>
      <c r="UDC6" s="451"/>
      <c r="UDD6" s="451"/>
      <c r="UDE6" s="451"/>
      <c r="UDF6" s="451"/>
      <c r="UDG6" s="451"/>
      <c r="UDH6" s="451"/>
      <c r="UDI6" s="451"/>
      <c r="UDJ6" s="451"/>
      <c r="UDK6" s="451"/>
      <c r="UDL6" s="451"/>
      <c r="UDM6" s="451"/>
      <c r="UDN6" s="451"/>
      <c r="UDO6" s="451"/>
      <c r="UDP6" s="451"/>
      <c r="UDQ6" s="451"/>
      <c r="UDR6" s="451"/>
      <c r="UDS6" s="451"/>
      <c r="UDT6" s="451"/>
      <c r="UDU6" s="451"/>
      <c r="UDV6" s="451"/>
      <c r="UDW6" s="451"/>
      <c r="UDX6" s="451"/>
      <c r="UDY6" s="451"/>
      <c r="UDZ6" s="451"/>
      <c r="UEA6" s="451"/>
      <c r="UEB6" s="451"/>
      <c r="UEC6" s="451"/>
      <c r="UED6" s="451"/>
      <c r="UEE6" s="451"/>
      <c r="UEF6" s="451"/>
      <c r="UEG6" s="451"/>
      <c r="UEH6" s="451"/>
      <c r="UEI6" s="451"/>
      <c r="UEJ6" s="451"/>
      <c r="UEK6" s="451"/>
      <c r="UEL6" s="451"/>
      <c r="UEM6" s="451"/>
      <c r="UEN6" s="451"/>
      <c r="UEO6" s="451"/>
      <c r="UEP6" s="451"/>
      <c r="UEQ6" s="451"/>
      <c r="UER6" s="451"/>
      <c r="UES6" s="451"/>
      <c r="UET6" s="451"/>
      <c r="UEU6" s="451"/>
      <c r="UEV6" s="451"/>
      <c r="UEW6" s="451"/>
      <c r="UEX6" s="451"/>
      <c r="UEY6" s="451"/>
      <c r="UEZ6" s="451"/>
      <c r="UFA6" s="451"/>
      <c r="UFB6" s="451"/>
      <c r="UFC6" s="451"/>
      <c r="UFD6" s="451"/>
      <c r="UFE6" s="451"/>
      <c r="UFF6" s="451"/>
      <c r="UFG6" s="451"/>
      <c r="UFH6" s="451"/>
      <c r="UFI6" s="451"/>
      <c r="UFJ6" s="451"/>
      <c r="UFK6" s="451"/>
      <c r="UFL6" s="451"/>
      <c r="UFM6" s="451"/>
      <c r="UFN6" s="451"/>
      <c r="UFO6" s="451"/>
      <c r="UFP6" s="451"/>
      <c r="UFQ6" s="451"/>
      <c r="UFR6" s="451"/>
      <c r="UFS6" s="451"/>
      <c r="UFT6" s="451"/>
      <c r="UFU6" s="451"/>
      <c r="UFV6" s="451"/>
      <c r="UFW6" s="451"/>
      <c r="UFX6" s="451"/>
      <c r="UFY6" s="451"/>
      <c r="UFZ6" s="451"/>
      <c r="UGA6" s="451"/>
      <c r="UGB6" s="451"/>
      <c r="UGC6" s="451"/>
      <c r="UGD6" s="451"/>
      <c r="UGE6" s="451"/>
      <c r="UGF6" s="451"/>
      <c r="UGG6" s="451"/>
      <c r="UGH6" s="451"/>
      <c r="UGI6" s="451"/>
      <c r="UGJ6" s="451"/>
      <c r="UGK6" s="451"/>
      <c r="UGL6" s="451"/>
      <c r="UGM6" s="451"/>
      <c r="UGN6" s="451"/>
      <c r="UGO6" s="451"/>
      <c r="UGP6" s="451"/>
      <c r="UGQ6" s="451"/>
      <c r="UGR6" s="451"/>
      <c r="UGS6" s="451"/>
      <c r="UGT6" s="451"/>
      <c r="UGU6" s="451"/>
      <c r="UGV6" s="451"/>
      <c r="UGW6" s="451"/>
      <c r="UGX6" s="451"/>
      <c r="UGY6" s="451"/>
      <c r="UGZ6" s="451"/>
      <c r="UHA6" s="451"/>
      <c r="UHB6" s="451"/>
      <c r="UHC6" s="451"/>
      <c r="UHD6" s="451"/>
      <c r="UHE6" s="451"/>
      <c r="UHF6" s="451"/>
      <c r="UHG6" s="451"/>
      <c r="UHH6" s="451"/>
      <c r="UHI6" s="451"/>
      <c r="UHJ6" s="451"/>
      <c r="UHK6" s="451"/>
      <c r="UHL6" s="451"/>
      <c r="UHM6" s="451"/>
      <c r="UHN6" s="451"/>
      <c r="UHO6" s="451"/>
      <c r="UHP6" s="451"/>
      <c r="UHQ6" s="451"/>
      <c r="UHR6" s="451"/>
      <c r="UHS6" s="451"/>
      <c r="UHT6" s="451"/>
      <c r="UHU6" s="451"/>
      <c r="UHV6" s="451"/>
      <c r="UHW6" s="451"/>
      <c r="UHX6" s="451"/>
      <c r="UHY6" s="451"/>
      <c r="UHZ6" s="451"/>
      <c r="UIA6" s="451"/>
      <c r="UIB6" s="451"/>
      <c r="UIC6" s="451"/>
      <c r="UID6" s="451"/>
      <c r="UIE6" s="451"/>
      <c r="UIF6" s="451"/>
      <c r="UIG6" s="451"/>
      <c r="UIH6" s="451"/>
      <c r="UII6" s="451"/>
      <c r="UIJ6" s="451"/>
      <c r="UIK6" s="451"/>
      <c r="UIL6" s="451"/>
      <c r="UIM6" s="451"/>
      <c r="UIN6" s="451"/>
      <c r="UIO6" s="451"/>
      <c r="UIP6" s="451"/>
      <c r="UIQ6" s="451"/>
      <c r="UIR6" s="451"/>
      <c r="UIS6" s="451"/>
      <c r="UIT6" s="451"/>
      <c r="UIU6" s="451"/>
      <c r="UIV6" s="451"/>
      <c r="UIW6" s="451"/>
      <c r="UIX6" s="451"/>
      <c r="UIY6" s="451"/>
      <c r="UIZ6" s="451"/>
      <c r="UJA6" s="451"/>
      <c r="UJB6" s="451"/>
      <c r="UJC6" s="451"/>
      <c r="UJD6" s="451"/>
      <c r="UJE6" s="451"/>
      <c r="UJF6" s="451"/>
      <c r="UJG6" s="451"/>
      <c r="UJH6" s="451"/>
      <c r="UJI6" s="451"/>
      <c r="UJJ6" s="451"/>
      <c r="UJK6" s="451"/>
      <c r="UJL6" s="451"/>
      <c r="UJM6" s="451"/>
      <c r="UJN6" s="451"/>
      <c r="UJO6" s="451"/>
      <c r="UJP6" s="451"/>
      <c r="UJQ6" s="451"/>
      <c r="UJR6" s="451"/>
      <c r="UJS6" s="451"/>
      <c r="UJT6" s="451"/>
      <c r="UJU6" s="451"/>
      <c r="UJV6" s="451"/>
      <c r="UJW6" s="451"/>
      <c r="UJX6" s="451"/>
      <c r="UJY6" s="451"/>
      <c r="UJZ6" s="451"/>
      <c r="UKA6" s="451"/>
      <c r="UKB6" s="451"/>
      <c r="UKC6" s="451"/>
      <c r="UKD6" s="451"/>
      <c r="UKE6" s="451"/>
      <c r="UKF6" s="451"/>
      <c r="UKG6" s="451"/>
      <c r="UKH6" s="451"/>
      <c r="UKI6" s="451"/>
      <c r="UKJ6" s="451"/>
      <c r="UKK6" s="451"/>
      <c r="UKL6" s="451"/>
      <c r="UKM6" s="451"/>
      <c r="UKN6" s="451"/>
      <c r="UKO6" s="451"/>
      <c r="UKP6" s="451"/>
      <c r="UKQ6" s="451"/>
      <c r="UKR6" s="451"/>
      <c r="UKS6" s="451"/>
      <c r="UKT6" s="451"/>
      <c r="UKU6" s="451"/>
      <c r="UKV6" s="451"/>
      <c r="UKW6" s="451"/>
      <c r="UKX6" s="451"/>
      <c r="UKY6" s="451"/>
      <c r="UKZ6" s="451"/>
      <c r="ULA6" s="451"/>
      <c r="ULB6" s="451"/>
      <c r="ULC6" s="451"/>
      <c r="ULD6" s="451"/>
      <c r="ULE6" s="451"/>
      <c r="ULF6" s="451"/>
      <c r="ULG6" s="451"/>
      <c r="ULH6" s="451"/>
      <c r="ULI6" s="451"/>
      <c r="ULJ6" s="451"/>
      <c r="ULK6" s="451"/>
      <c r="ULL6" s="451"/>
      <c r="ULM6" s="451"/>
      <c r="ULN6" s="451"/>
      <c r="ULO6" s="451"/>
      <c r="ULP6" s="451"/>
      <c r="ULQ6" s="451"/>
      <c r="ULR6" s="451"/>
      <c r="ULS6" s="451"/>
      <c r="ULT6" s="451"/>
      <c r="ULU6" s="451"/>
      <c r="ULV6" s="451"/>
      <c r="ULW6" s="451"/>
      <c r="ULX6" s="451"/>
      <c r="ULY6" s="451"/>
      <c r="ULZ6" s="451"/>
      <c r="UMA6" s="451"/>
      <c r="UMB6" s="451"/>
      <c r="UMC6" s="451"/>
      <c r="UMD6" s="451"/>
      <c r="UME6" s="451"/>
      <c r="UMF6" s="451"/>
      <c r="UMG6" s="451"/>
      <c r="UMH6" s="451"/>
      <c r="UMI6" s="451"/>
      <c r="UMJ6" s="451"/>
      <c r="UMK6" s="451"/>
      <c r="UML6" s="451"/>
      <c r="UMM6" s="451"/>
      <c r="UMN6" s="451"/>
      <c r="UMO6" s="451"/>
      <c r="UMP6" s="451"/>
      <c r="UMQ6" s="451"/>
      <c r="UMR6" s="451"/>
      <c r="UMS6" s="451"/>
      <c r="UMT6" s="451"/>
      <c r="UMU6" s="451"/>
      <c r="UMV6" s="451"/>
      <c r="UMW6" s="451"/>
      <c r="UMX6" s="451"/>
      <c r="UMY6" s="451"/>
      <c r="UMZ6" s="451"/>
      <c r="UNA6" s="451"/>
      <c r="UNB6" s="451"/>
      <c r="UNC6" s="451"/>
      <c r="UND6" s="451"/>
      <c r="UNE6" s="451"/>
      <c r="UNF6" s="451"/>
      <c r="UNG6" s="451"/>
      <c r="UNH6" s="451"/>
      <c r="UNI6" s="451"/>
      <c r="UNJ6" s="451"/>
      <c r="UNK6" s="451"/>
      <c r="UNL6" s="451"/>
      <c r="UNM6" s="451"/>
      <c r="UNN6" s="451"/>
      <c r="UNO6" s="451"/>
      <c r="UNP6" s="451"/>
      <c r="UNQ6" s="451"/>
      <c r="UNR6" s="451"/>
      <c r="UNS6" s="451"/>
      <c r="UNT6" s="451"/>
      <c r="UNU6" s="451"/>
      <c r="UNV6" s="451"/>
      <c r="UNW6" s="451"/>
      <c r="UNX6" s="451"/>
      <c r="UNY6" s="451"/>
      <c r="UNZ6" s="451"/>
      <c r="UOA6" s="451"/>
      <c r="UOB6" s="451"/>
      <c r="UOC6" s="451"/>
      <c r="UOD6" s="451"/>
      <c r="UOE6" s="451"/>
      <c r="UOF6" s="451"/>
      <c r="UOG6" s="451"/>
      <c r="UOH6" s="451"/>
      <c r="UOI6" s="451"/>
      <c r="UOJ6" s="451"/>
      <c r="UOK6" s="451"/>
      <c r="UOL6" s="451"/>
      <c r="UOM6" s="451"/>
      <c r="UON6" s="451"/>
      <c r="UOO6" s="451"/>
      <c r="UOP6" s="451"/>
      <c r="UOQ6" s="451"/>
      <c r="UOR6" s="451"/>
      <c r="UOS6" s="451"/>
      <c r="UOT6" s="451"/>
      <c r="UOU6" s="451"/>
      <c r="UOV6" s="451"/>
      <c r="UOW6" s="451"/>
      <c r="UOX6" s="451"/>
      <c r="UOY6" s="451"/>
      <c r="UOZ6" s="451"/>
      <c r="UPA6" s="451"/>
      <c r="UPB6" s="451"/>
      <c r="UPC6" s="451"/>
      <c r="UPD6" s="451"/>
      <c r="UPE6" s="451"/>
      <c r="UPF6" s="451"/>
      <c r="UPG6" s="451"/>
      <c r="UPH6" s="451"/>
      <c r="UPI6" s="451"/>
      <c r="UPJ6" s="451"/>
      <c r="UPK6" s="451"/>
      <c r="UPL6" s="451"/>
      <c r="UPM6" s="451"/>
      <c r="UPN6" s="451"/>
      <c r="UPO6" s="451"/>
      <c r="UPP6" s="451"/>
      <c r="UPQ6" s="451"/>
      <c r="UPR6" s="451"/>
      <c r="UPS6" s="451"/>
      <c r="UPT6" s="451"/>
      <c r="UPU6" s="451"/>
      <c r="UPV6" s="451"/>
      <c r="UPW6" s="451"/>
      <c r="UPX6" s="451"/>
      <c r="UPY6" s="451"/>
      <c r="UPZ6" s="451"/>
      <c r="UQA6" s="451"/>
      <c r="UQB6" s="451"/>
      <c r="UQC6" s="451"/>
      <c r="UQD6" s="451"/>
      <c r="UQE6" s="451"/>
      <c r="UQF6" s="451"/>
      <c r="UQG6" s="451"/>
      <c r="UQH6" s="451"/>
      <c r="UQI6" s="451"/>
      <c r="UQJ6" s="451"/>
      <c r="UQK6" s="451"/>
      <c r="UQL6" s="451"/>
      <c r="UQM6" s="451"/>
      <c r="UQN6" s="451"/>
      <c r="UQO6" s="451"/>
      <c r="UQP6" s="451"/>
      <c r="UQQ6" s="451"/>
      <c r="UQR6" s="451"/>
      <c r="UQS6" s="451"/>
      <c r="UQT6" s="451"/>
      <c r="UQU6" s="451"/>
      <c r="UQV6" s="451"/>
      <c r="UQW6" s="451"/>
      <c r="UQX6" s="451"/>
      <c r="UQY6" s="451"/>
      <c r="UQZ6" s="451"/>
      <c r="URA6" s="451"/>
      <c r="URB6" s="451"/>
      <c r="URC6" s="451"/>
      <c r="URD6" s="451"/>
      <c r="URE6" s="451"/>
      <c r="URF6" s="451"/>
      <c r="URG6" s="451"/>
      <c r="URH6" s="451"/>
      <c r="URI6" s="451"/>
      <c r="URJ6" s="451"/>
      <c r="URK6" s="451"/>
      <c r="URL6" s="451"/>
      <c r="URM6" s="451"/>
      <c r="URN6" s="451"/>
      <c r="URO6" s="451"/>
      <c r="URP6" s="451"/>
      <c r="URQ6" s="451"/>
      <c r="URR6" s="451"/>
      <c r="URS6" s="451"/>
      <c r="URT6" s="451"/>
      <c r="URU6" s="451"/>
      <c r="URV6" s="451"/>
      <c r="URW6" s="451"/>
      <c r="URX6" s="451"/>
      <c r="URY6" s="451"/>
      <c r="URZ6" s="451"/>
      <c r="USA6" s="451"/>
      <c r="USB6" s="451"/>
      <c r="USC6" s="451"/>
      <c r="USD6" s="451"/>
      <c r="USE6" s="451"/>
      <c r="USF6" s="451"/>
      <c r="USG6" s="451"/>
      <c r="USH6" s="451"/>
      <c r="USI6" s="451"/>
      <c r="USJ6" s="451"/>
      <c r="USK6" s="451"/>
      <c r="USL6" s="451"/>
      <c r="USM6" s="451"/>
      <c r="USN6" s="451"/>
      <c r="USO6" s="451"/>
      <c r="USP6" s="451"/>
      <c r="USQ6" s="451"/>
      <c r="USR6" s="451"/>
      <c r="USS6" s="451"/>
      <c r="UST6" s="451"/>
      <c r="USU6" s="451"/>
      <c r="USV6" s="451"/>
      <c r="USW6" s="451"/>
      <c r="USX6" s="451"/>
      <c r="USY6" s="451"/>
      <c r="USZ6" s="451"/>
      <c r="UTA6" s="451"/>
      <c r="UTB6" s="451"/>
      <c r="UTC6" s="451"/>
      <c r="UTD6" s="451"/>
      <c r="UTE6" s="451"/>
      <c r="UTF6" s="451"/>
      <c r="UTG6" s="451"/>
      <c r="UTH6" s="451"/>
      <c r="UTI6" s="451"/>
      <c r="UTJ6" s="451"/>
      <c r="UTK6" s="451"/>
      <c r="UTL6" s="451"/>
      <c r="UTM6" s="451"/>
      <c r="UTN6" s="451"/>
      <c r="UTO6" s="451"/>
      <c r="UTP6" s="451"/>
      <c r="UTQ6" s="451"/>
      <c r="UTR6" s="451"/>
      <c r="UTS6" s="451"/>
      <c r="UTT6" s="451"/>
      <c r="UTU6" s="451"/>
      <c r="UTV6" s="451"/>
      <c r="UTW6" s="451"/>
      <c r="UTX6" s="451"/>
      <c r="UTY6" s="451"/>
      <c r="UTZ6" s="451"/>
      <c r="UUA6" s="451"/>
      <c r="UUB6" s="451"/>
      <c r="UUC6" s="451"/>
      <c r="UUD6" s="451"/>
      <c r="UUE6" s="451"/>
      <c r="UUF6" s="451"/>
      <c r="UUG6" s="451"/>
      <c r="UUH6" s="451"/>
      <c r="UUI6" s="451"/>
      <c r="UUJ6" s="451"/>
      <c r="UUK6" s="451"/>
      <c r="UUL6" s="451"/>
      <c r="UUM6" s="451"/>
      <c r="UUN6" s="451"/>
      <c r="UUO6" s="451"/>
      <c r="UUP6" s="451"/>
      <c r="UUQ6" s="451"/>
      <c r="UUR6" s="451"/>
      <c r="UUS6" s="451"/>
      <c r="UUT6" s="451"/>
      <c r="UUU6" s="451"/>
      <c r="UUV6" s="451"/>
      <c r="UUW6" s="451"/>
      <c r="UUX6" s="451"/>
      <c r="UUY6" s="451"/>
      <c r="UUZ6" s="451"/>
      <c r="UVA6" s="451"/>
      <c r="UVB6" s="451"/>
      <c r="UVC6" s="451"/>
      <c r="UVD6" s="451"/>
      <c r="UVE6" s="451"/>
      <c r="UVF6" s="451"/>
      <c r="UVG6" s="451"/>
      <c r="UVH6" s="451"/>
      <c r="UVI6" s="451"/>
      <c r="UVJ6" s="451"/>
      <c r="UVK6" s="451"/>
      <c r="UVL6" s="451"/>
      <c r="UVM6" s="451"/>
      <c r="UVN6" s="451"/>
      <c r="UVO6" s="451"/>
      <c r="UVP6" s="451"/>
      <c r="UVQ6" s="451"/>
      <c r="UVR6" s="451"/>
      <c r="UVS6" s="451"/>
      <c r="UVT6" s="451"/>
      <c r="UVU6" s="451"/>
      <c r="UVV6" s="451"/>
      <c r="UVW6" s="451"/>
      <c r="UVX6" s="451"/>
      <c r="UVY6" s="451"/>
      <c r="UVZ6" s="451"/>
      <c r="UWA6" s="451"/>
      <c r="UWB6" s="451"/>
      <c r="UWC6" s="451"/>
      <c r="UWD6" s="451"/>
      <c r="UWE6" s="451"/>
      <c r="UWF6" s="451"/>
      <c r="UWG6" s="451"/>
      <c r="UWH6" s="451"/>
      <c r="UWI6" s="451"/>
      <c r="UWJ6" s="451"/>
      <c r="UWK6" s="451"/>
      <c r="UWL6" s="451"/>
      <c r="UWM6" s="451"/>
      <c r="UWN6" s="451"/>
      <c r="UWO6" s="451"/>
      <c r="UWP6" s="451"/>
      <c r="UWQ6" s="451"/>
      <c r="UWR6" s="451"/>
      <c r="UWS6" s="451"/>
      <c r="UWT6" s="451"/>
      <c r="UWU6" s="451"/>
      <c r="UWV6" s="451"/>
      <c r="UWW6" s="451"/>
      <c r="UWX6" s="451"/>
      <c r="UWY6" s="451"/>
      <c r="UWZ6" s="451"/>
      <c r="UXA6" s="451"/>
      <c r="UXB6" s="451"/>
      <c r="UXC6" s="451"/>
      <c r="UXD6" s="451"/>
      <c r="UXE6" s="451"/>
      <c r="UXF6" s="451"/>
      <c r="UXG6" s="451"/>
      <c r="UXH6" s="451"/>
      <c r="UXI6" s="451"/>
      <c r="UXJ6" s="451"/>
      <c r="UXK6" s="451"/>
      <c r="UXL6" s="451"/>
      <c r="UXM6" s="451"/>
      <c r="UXN6" s="451"/>
      <c r="UXO6" s="451"/>
      <c r="UXP6" s="451"/>
      <c r="UXQ6" s="451"/>
      <c r="UXR6" s="451"/>
      <c r="UXS6" s="451"/>
      <c r="UXT6" s="451"/>
      <c r="UXU6" s="451"/>
      <c r="UXV6" s="451"/>
      <c r="UXW6" s="451"/>
      <c r="UXX6" s="451"/>
      <c r="UXY6" s="451"/>
      <c r="UXZ6" s="451"/>
      <c r="UYA6" s="451"/>
      <c r="UYB6" s="451"/>
      <c r="UYC6" s="451"/>
      <c r="UYD6" s="451"/>
      <c r="UYE6" s="451"/>
      <c r="UYF6" s="451"/>
      <c r="UYG6" s="451"/>
      <c r="UYH6" s="451"/>
      <c r="UYI6" s="451"/>
      <c r="UYJ6" s="451"/>
      <c r="UYK6" s="451"/>
      <c r="UYL6" s="451"/>
      <c r="UYM6" s="451"/>
      <c r="UYN6" s="451"/>
      <c r="UYO6" s="451"/>
      <c r="UYP6" s="451"/>
      <c r="UYQ6" s="451"/>
      <c r="UYR6" s="451"/>
      <c r="UYS6" s="451"/>
      <c r="UYT6" s="451"/>
      <c r="UYU6" s="451"/>
      <c r="UYV6" s="451"/>
      <c r="UYW6" s="451"/>
      <c r="UYX6" s="451"/>
      <c r="UYY6" s="451"/>
      <c r="UYZ6" s="451"/>
      <c r="UZA6" s="451"/>
      <c r="UZB6" s="451"/>
      <c r="UZC6" s="451"/>
      <c r="UZD6" s="451"/>
      <c r="UZE6" s="451"/>
      <c r="UZF6" s="451"/>
      <c r="UZG6" s="451"/>
      <c r="UZH6" s="451"/>
      <c r="UZI6" s="451"/>
      <c r="UZJ6" s="451"/>
      <c r="UZK6" s="451"/>
      <c r="UZL6" s="451"/>
      <c r="UZM6" s="451"/>
      <c r="UZN6" s="451"/>
      <c r="UZO6" s="451"/>
      <c r="UZP6" s="451"/>
      <c r="UZQ6" s="451"/>
      <c r="UZR6" s="451"/>
      <c r="UZS6" s="451"/>
      <c r="UZT6" s="451"/>
      <c r="UZU6" s="451"/>
      <c r="UZV6" s="451"/>
      <c r="UZW6" s="451"/>
      <c r="UZX6" s="451"/>
      <c r="UZY6" s="451"/>
      <c r="UZZ6" s="451"/>
      <c r="VAA6" s="451"/>
      <c r="VAB6" s="451"/>
      <c r="VAC6" s="451"/>
      <c r="VAD6" s="451"/>
      <c r="VAE6" s="451"/>
      <c r="VAF6" s="451"/>
      <c r="VAG6" s="451"/>
      <c r="VAH6" s="451"/>
      <c r="VAI6" s="451"/>
      <c r="VAJ6" s="451"/>
      <c r="VAK6" s="451"/>
      <c r="VAL6" s="451"/>
      <c r="VAM6" s="451"/>
      <c r="VAN6" s="451"/>
      <c r="VAO6" s="451"/>
      <c r="VAP6" s="451"/>
      <c r="VAQ6" s="451"/>
      <c r="VAR6" s="451"/>
      <c r="VAS6" s="451"/>
      <c r="VAT6" s="451"/>
      <c r="VAU6" s="451"/>
      <c r="VAV6" s="451"/>
      <c r="VAW6" s="451"/>
      <c r="VAX6" s="451"/>
      <c r="VAY6" s="451"/>
      <c r="VAZ6" s="451"/>
      <c r="VBA6" s="451"/>
      <c r="VBB6" s="451"/>
      <c r="VBC6" s="451"/>
      <c r="VBD6" s="451"/>
      <c r="VBE6" s="451"/>
      <c r="VBF6" s="451"/>
      <c r="VBG6" s="451"/>
      <c r="VBH6" s="451"/>
      <c r="VBI6" s="451"/>
      <c r="VBJ6" s="451"/>
      <c r="VBK6" s="451"/>
      <c r="VBL6" s="451"/>
      <c r="VBM6" s="451"/>
      <c r="VBN6" s="451"/>
      <c r="VBO6" s="451"/>
      <c r="VBP6" s="451"/>
      <c r="VBQ6" s="451"/>
      <c r="VBR6" s="451"/>
      <c r="VBS6" s="451"/>
      <c r="VBT6" s="451"/>
      <c r="VBU6" s="451"/>
      <c r="VBV6" s="451"/>
      <c r="VBW6" s="451"/>
      <c r="VBX6" s="451"/>
      <c r="VBY6" s="451"/>
      <c r="VBZ6" s="451"/>
      <c r="VCA6" s="451"/>
      <c r="VCB6" s="451"/>
      <c r="VCC6" s="451"/>
      <c r="VCD6" s="451"/>
      <c r="VCE6" s="451"/>
      <c r="VCF6" s="451"/>
      <c r="VCG6" s="451"/>
      <c r="VCH6" s="451"/>
      <c r="VCI6" s="451"/>
      <c r="VCJ6" s="451"/>
      <c r="VCK6" s="451"/>
      <c r="VCL6" s="451"/>
      <c r="VCM6" s="451"/>
      <c r="VCN6" s="451"/>
      <c r="VCO6" s="451"/>
      <c r="VCP6" s="451"/>
      <c r="VCQ6" s="451"/>
      <c r="VCR6" s="451"/>
      <c r="VCS6" s="451"/>
      <c r="VCT6" s="451"/>
      <c r="VCU6" s="451"/>
      <c r="VCV6" s="451"/>
      <c r="VCW6" s="451"/>
      <c r="VCX6" s="451"/>
      <c r="VCY6" s="451"/>
      <c r="VCZ6" s="451"/>
      <c r="VDA6" s="451"/>
      <c r="VDB6" s="451"/>
      <c r="VDC6" s="451"/>
      <c r="VDD6" s="451"/>
      <c r="VDE6" s="451"/>
      <c r="VDF6" s="451"/>
      <c r="VDG6" s="451"/>
      <c r="VDH6" s="451"/>
      <c r="VDI6" s="451"/>
      <c r="VDJ6" s="451"/>
      <c r="VDK6" s="451"/>
      <c r="VDL6" s="451"/>
      <c r="VDM6" s="451"/>
      <c r="VDN6" s="451"/>
      <c r="VDO6" s="451"/>
      <c r="VDP6" s="451"/>
      <c r="VDQ6" s="451"/>
      <c r="VDR6" s="451"/>
      <c r="VDS6" s="451"/>
      <c r="VDT6" s="451"/>
      <c r="VDU6" s="451"/>
      <c r="VDV6" s="451"/>
      <c r="VDW6" s="451"/>
      <c r="VDX6" s="451"/>
      <c r="VDY6" s="451"/>
      <c r="VDZ6" s="451"/>
      <c r="VEA6" s="451"/>
      <c r="VEB6" s="451"/>
      <c r="VEC6" s="451"/>
      <c r="VED6" s="451"/>
      <c r="VEE6" s="451"/>
      <c r="VEF6" s="451"/>
      <c r="VEG6" s="451"/>
      <c r="VEH6" s="451"/>
      <c r="VEI6" s="451"/>
      <c r="VEJ6" s="451"/>
      <c r="VEK6" s="451"/>
      <c r="VEL6" s="451"/>
      <c r="VEM6" s="451"/>
      <c r="VEN6" s="451"/>
      <c r="VEO6" s="451"/>
      <c r="VEP6" s="451"/>
      <c r="VEQ6" s="451"/>
      <c r="VER6" s="451"/>
      <c r="VES6" s="451"/>
      <c r="VET6" s="451"/>
      <c r="VEU6" s="451"/>
      <c r="VEV6" s="451"/>
      <c r="VEW6" s="451"/>
      <c r="VEX6" s="451"/>
      <c r="VEY6" s="451"/>
      <c r="VEZ6" s="451"/>
      <c r="VFA6" s="451"/>
      <c r="VFB6" s="451"/>
      <c r="VFC6" s="451"/>
      <c r="VFD6" s="451"/>
      <c r="VFE6" s="451"/>
      <c r="VFF6" s="451"/>
      <c r="VFG6" s="451"/>
      <c r="VFH6" s="451"/>
      <c r="VFI6" s="451"/>
      <c r="VFJ6" s="451"/>
      <c r="VFK6" s="451"/>
      <c r="VFL6" s="451"/>
      <c r="VFM6" s="451"/>
      <c r="VFN6" s="451"/>
      <c r="VFO6" s="451"/>
      <c r="VFP6" s="451"/>
      <c r="VFQ6" s="451"/>
      <c r="VFR6" s="451"/>
      <c r="VFS6" s="451"/>
      <c r="VFT6" s="451"/>
      <c r="VFU6" s="451"/>
      <c r="VFV6" s="451"/>
      <c r="VFW6" s="451"/>
      <c r="VFX6" s="451"/>
      <c r="VFY6" s="451"/>
      <c r="VFZ6" s="451"/>
      <c r="VGA6" s="451"/>
      <c r="VGB6" s="451"/>
      <c r="VGC6" s="451"/>
      <c r="VGD6" s="451"/>
      <c r="VGE6" s="451"/>
      <c r="VGF6" s="451"/>
      <c r="VGG6" s="451"/>
      <c r="VGH6" s="451"/>
      <c r="VGI6" s="451"/>
      <c r="VGJ6" s="451"/>
      <c r="VGK6" s="451"/>
      <c r="VGL6" s="451"/>
      <c r="VGM6" s="451"/>
      <c r="VGN6" s="451"/>
      <c r="VGO6" s="451"/>
      <c r="VGP6" s="451"/>
      <c r="VGQ6" s="451"/>
      <c r="VGR6" s="451"/>
      <c r="VGS6" s="451"/>
      <c r="VGT6" s="451"/>
      <c r="VGU6" s="451"/>
      <c r="VGV6" s="451"/>
      <c r="VGW6" s="451"/>
      <c r="VGX6" s="451"/>
      <c r="VGY6" s="451"/>
      <c r="VGZ6" s="451"/>
      <c r="VHA6" s="451"/>
      <c r="VHB6" s="451"/>
      <c r="VHC6" s="451"/>
      <c r="VHD6" s="451"/>
      <c r="VHE6" s="451"/>
      <c r="VHF6" s="451"/>
      <c r="VHG6" s="451"/>
      <c r="VHH6" s="451"/>
      <c r="VHI6" s="451"/>
      <c r="VHJ6" s="451"/>
      <c r="VHK6" s="451"/>
      <c r="VHL6" s="451"/>
      <c r="VHM6" s="451"/>
      <c r="VHN6" s="451"/>
      <c r="VHO6" s="451"/>
      <c r="VHP6" s="451"/>
      <c r="VHQ6" s="451"/>
      <c r="VHR6" s="451"/>
      <c r="VHS6" s="451"/>
      <c r="VHT6" s="451"/>
      <c r="VHU6" s="451"/>
      <c r="VHV6" s="451"/>
      <c r="VHW6" s="451"/>
      <c r="VHX6" s="451"/>
      <c r="VHY6" s="451"/>
      <c r="VHZ6" s="451"/>
      <c r="VIA6" s="451"/>
      <c r="VIB6" s="451"/>
      <c r="VIC6" s="451"/>
      <c r="VID6" s="451"/>
      <c r="VIE6" s="451"/>
      <c r="VIF6" s="451"/>
      <c r="VIG6" s="451"/>
      <c r="VIH6" s="451"/>
      <c r="VII6" s="451"/>
      <c r="VIJ6" s="451"/>
      <c r="VIK6" s="451"/>
      <c r="VIL6" s="451"/>
      <c r="VIM6" s="451"/>
      <c r="VIN6" s="451"/>
      <c r="VIO6" s="451"/>
      <c r="VIP6" s="451"/>
      <c r="VIQ6" s="451"/>
      <c r="VIR6" s="451"/>
      <c r="VIS6" s="451"/>
      <c r="VIT6" s="451"/>
      <c r="VIU6" s="451"/>
      <c r="VIV6" s="451"/>
      <c r="VIW6" s="451"/>
      <c r="VIX6" s="451"/>
      <c r="VIY6" s="451"/>
      <c r="VIZ6" s="451"/>
      <c r="VJA6" s="451"/>
      <c r="VJB6" s="451"/>
      <c r="VJC6" s="451"/>
      <c r="VJD6" s="451"/>
      <c r="VJE6" s="451"/>
      <c r="VJF6" s="451"/>
      <c r="VJG6" s="451"/>
      <c r="VJH6" s="451"/>
      <c r="VJI6" s="451"/>
      <c r="VJJ6" s="451"/>
      <c r="VJK6" s="451"/>
      <c r="VJL6" s="451"/>
      <c r="VJM6" s="451"/>
      <c r="VJN6" s="451"/>
      <c r="VJO6" s="451"/>
      <c r="VJP6" s="451"/>
      <c r="VJQ6" s="451"/>
      <c r="VJR6" s="451"/>
      <c r="VJS6" s="451"/>
      <c r="VJT6" s="451"/>
      <c r="VJU6" s="451"/>
      <c r="VJV6" s="451"/>
      <c r="VJW6" s="451"/>
      <c r="VJX6" s="451"/>
      <c r="VJY6" s="451"/>
      <c r="VJZ6" s="451"/>
      <c r="VKA6" s="451"/>
      <c r="VKB6" s="451"/>
      <c r="VKC6" s="451"/>
      <c r="VKD6" s="451"/>
      <c r="VKE6" s="451"/>
      <c r="VKF6" s="451"/>
      <c r="VKG6" s="451"/>
      <c r="VKH6" s="451"/>
      <c r="VKI6" s="451"/>
      <c r="VKJ6" s="451"/>
      <c r="VKK6" s="451"/>
      <c r="VKL6" s="451"/>
      <c r="VKM6" s="451"/>
      <c r="VKN6" s="451"/>
      <c r="VKO6" s="451"/>
      <c r="VKP6" s="451"/>
      <c r="VKQ6" s="451"/>
      <c r="VKR6" s="451"/>
      <c r="VKS6" s="451"/>
      <c r="VKT6" s="451"/>
      <c r="VKU6" s="451"/>
      <c r="VKV6" s="451"/>
      <c r="VKW6" s="451"/>
      <c r="VKX6" s="451"/>
      <c r="VKY6" s="451"/>
      <c r="VKZ6" s="451"/>
      <c r="VLA6" s="451"/>
      <c r="VLB6" s="451"/>
      <c r="VLC6" s="451"/>
      <c r="VLD6" s="451"/>
      <c r="VLE6" s="451"/>
      <c r="VLF6" s="451"/>
      <c r="VLG6" s="451"/>
      <c r="VLH6" s="451"/>
      <c r="VLI6" s="451"/>
      <c r="VLJ6" s="451"/>
      <c r="VLK6" s="451"/>
      <c r="VLL6" s="451"/>
      <c r="VLM6" s="451"/>
      <c r="VLN6" s="451"/>
      <c r="VLO6" s="451"/>
      <c r="VLP6" s="451"/>
      <c r="VLQ6" s="451"/>
      <c r="VLR6" s="451"/>
      <c r="VLS6" s="451"/>
      <c r="VLT6" s="451"/>
      <c r="VLU6" s="451"/>
      <c r="VLV6" s="451"/>
      <c r="VLW6" s="451"/>
      <c r="VLX6" s="451"/>
      <c r="VLY6" s="451"/>
      <c r="VLZ6" s="451"/>
      <c r="VMA6" s="451"/>
      <c r="VMB6" s="451"/>
      <c r="VMC6" s="451"/>
      <c r="VMD6" s="451"/>
      <c r="VME6" s="451"/>
      <c r="VMF6" s="451"/>
      <c r="VMG6" s="451"/>
      <c r="VMH6" s="451"/>
      <c r="VMI6" s="451"/>
      <c r="VMJ6" s="451"/>
      <c r="VMK6" s="451"/>
      <c r="VML6" s="451"/>
      <c r="VMM6" s="451"/>
      <c r="VMN6" s="451"/>
      <c r="VMO6" s="451"/>
      <c r="VMP6" s="451"/>
      <c r="VMQ6" s="451"/>
      <c r="VMR6" s="451"/>
      <c r="VMS6" s="451"/>
      <c r="VMT6" s="451"/>
      <c r="VMU6" s="451"/>
      <c r="VMV6" s="451"/>
      <c r="VMW6" s="451"/>
      <c r="VMX6" s="451"/>
      <c r="VMY6" s="451"/>
      <c r="VMZ6" s="451"/>
      <c r="VNA6" s="451"/>
      <c r="VNB6" s="451"/>
      <c r="VNC6" s="451"/>
      <c r="VND6" s="451"/>
      <c r="VNE6" s="451"/>
      <c r="VNF6" s="451"/>
      <c r="VNG6" s="451"/>
      <c r="VNH6" s="451"/>
      <c r="VNI6" s="451"/>
      <c r="VNJ6" s="451"/>
      <c r="VNK6" s="451"/>
      <c r="VNL6" s="451"/>
      <c r="VNM6" s="451"/>
      <c r="VNN6" s="451"/>
      <c r="VNO6" s="451"/>
      <c r="VNP6" s="451"/>
      <c r="VNQ6" s="451"/>
      <c r="VNR6" s="451"/>
      <c r="VNS6" s="451"/>
      <c r="VNT6" s="451"/>
      <c r="VNU6" s="451"/>
      <c r="VNV6" s="451"/>
      <c r="VNW6" s="451"/>
      <c r="VNX6" s="451"/>
      <c r="VNY6" s="451"/>
      <c r="VNZ6" s="451"/>
      <c r="VOA6" s="451"/>
      <c r="VOB6" s="451"/>
      <c r="VOC6" s="451"/>
      <c r="VOD6" s="451"/>
      <c r="VOE6" s="451"/>
      <c r="VOF6" s="451"/>
      <c r="VOG6" s="451"/>
      <c r="VOH6" s="451"/>
      <c r="VOI6" s="451"/>
      <c r="VOJ6" s="451"/>
      <c r="VOK6" s="451"/>
      <c r="VOL6" s="451"/>
      <c r="VOM6" s="451"/>
      <c r="VON6" s="451"/>
      <c r="VOO6" s="451"/>
      <c r="VOP6" s="451"/>
      <c r="VOQ6" s="451"/>
      <c r="VOR6" s="451"/>
      <c r="VOS6" s="451"/>
      <c r="VOT6" s="451"/>
      <c r="VOU6" s="451"/>
      <c r="VOV6" s="451"/>
      <c r="VOW6" s="451"/>
      <c r="VOX6" s="451"/>
      <c r="VOY6" s="451"/>
      <c r="VOZ6" s="451"/>
      <c r="VPA6" s="451"/>
      <c r="VPB6" s="451"/>
      <c r="VPC6" s="451"/>
      <c r="VPD6" s="451"/>
      <c r="VPE6" s="451"/>
      <c r="VPF6" s="451"/>
      <c r="VPG6" s="451"/>
      <c r="VPH6" s="451"/>
      <c r="VPI6" s="451"/>
      <c r="VPJ6" s="451"/>
      <c r="VPK6" s="451"/>
      <c r="VPL6" s="451"/>
      <c r="VPM6" s="451"/>
      <c r="VPN6" s="451"/>
      <c r="VPO6" s="451"/>
      <c r="VPP6" s="451"/>
      <c r="VPQ6" s="451"/>
      <c r="VPR6" s="451"/>
      <c r="VPS6" s="451"/>
      <c r="VPT6" s="451"/>
      <c r="VPU6" s="451"/>
      <c r="VPV6" s="451"/>
      <c r="VPW6" s="451"/>
      <c r="VPX6" s="451"/>
      <c r="VPY6" s="451"/>
      <c r="VPZ6" s="451"/>
      <c r="VQA6" s="451"/>
      <c r="VQB6" s="451"/>
      <c r="VQC6" s="451"/>
      <c r="VQD6" s="451"/>
      <c r="VQE6" s="451"/>
      <c r="VQF6" s="451"/>
      <c r="VQG6" s="451"/>
      <c r="VQH6" s="451"/>
      <c r="VQI6" s="451"/>
      <c r="VQJ6" s="451"/>
      <c r="VQK6" s="451"/>
      <c r="VQL6" s="451"/>
      <c r="VQM6" s="451"/>
      <c r="VQN6" s="451"/>
      <c r="VQO6" s="451"/>
      <c r="VQP6" s="451"/>
      <c r="VQQ6" s="451"/>
      <c r="VQR6" s="451"/>
      <c r="VQS6" s="451"/>
      <c r="VQT6" s="451"/>
      <c r="VQU6" s="451"/>
      <c r="VQV6" s="451"/>
      <c r="VQW6" s="451"/>
      <c r="VQX6" s="451"/>
      <c r="VQY6" s="451"/>
      <c r="VQZ6" s="451"/>
      <c r="VRA6" s="451"/>
      <c r="VRB6" s="451"/>
      <c r="VRC6" s="451"/>
      <c r="VRD6" s="451"/>
      <c r="VRE6" s="451"/>
      <c r="VRF6" s="451"/>
      <c r="VRG6" s="451"/>
      <c r="VRH6" s="451"/>
      <c r="VRI6" s="451"/>
      <c r="VRJ6" s="451"/>
      <c r="VRK6" s="451"/>
      <c r="VRL6" s="451"/>
      <c r="VRM6" s="451"/>
      <c r="VRN6" s="451"/>
      <c r="VRO6" s="451"/>
      <c r="VRP6" s="451"/>
      <c r="VRQ6" s="451"/>
      <c r="VRR6" s="451"/>
      <c r="VRS6" s="451"/>
      <c r="VRT6" s="451"/>
      <c r="VRU6" s="451"/>
      <c r="VRV6" s="451"/>
      <c r="VRW6" s="451"/>
      <c r="VRX6" s="451"/>
      <c r="VRY6" s="451"/>
      <c r="VRZ6" s="451"/>
      <c r="VSA6" s="451"/>
      <c r="VSB6" s="451"/>
      <c r="VSC6" s="451"/>
      <c r="VSD6" s="451"/>
      <c r="VSE6" s="451"/>
      <c r="VSF6" s="451"/>
      <c r="VSG6" s="451"/>
      <c r="VSH6" s="451"/>
      <c r="VSI6" s="451"/>
      <c r="VSJ6" s="451"/>
      <c r="VSK6" s="451"/>
      <c r="VSL6" s="451"/>
      <c r="VSM6" s="451"/>
      <c r="VSN6" s="451"/>
      <c r="VSO6" s="451"/>
      <c r="VSP6" s="451"/>
      <c r="VSQ6" s="451"/>
      <c r="VSR6" s="451"/>
      <c r="VSS6" s="451"/>
      <c r="VST6" s="451"/>
      <c r="VSU6" s="451"/>
      <c r="VSV6" s="451"/>
      <c r="VSW6" s="451"/>
      <c r="VSX6" s="451"/>
      <c r="VSY6" s="451"/>
      <c r="VSZ6" s="451"/>
      <c r="VTA6" s="451"/>
      <c r="VTB6" s="451"/>
      <c r="VTC6" s="451"/>
      <c r="VTD6" s="451"/>
      <c r="VTE6" s="451"/>
      <c r="VTF6" s="451"/>
      <c r="VTG6" s="451"/>
      <c r="VTH6" s="451"/>
      <c r="VTI6" s="451"/>
      <c r="VTJ6" s="451"/>
      <c r="VTK6" s="451"/>
      <c r="VTL6" s="451"/>
      <c r="VTM6" s="451"/>
      <c r="VTN6" s="451"/>
      <c r="VTO6" s="451"/>
      <c r="VTP6" s="451"/>
      <c r="VTQ6" s="451"/>
      <c r="VTR6" s="451"/>
      <c r="VTS6" s="451"/>
      <c r="VTT6" s="451"/>
      <c r="VTU6" s="451"/>
      <c r="VTV6" s="451"/>
      <c r="VTW6" s="451"/>
      <c r="VTX6" s="451"/>
      <c r="VTY6" s="451"/>
      <c r="VTZ6" s="451"/>
      <c r="VUA6" s="451"/>
      <c r="VUB6" s="451"/>
      <c r="VUC6" s="451"/>
      <c r="VUD6" s="451"/>
      <c r="VUE6" s="451"/>
      <c r="VUF6" s="451"/>
      <c r="VUG6" s="451"/>
      <c r="VUH6" s="451"/>
      <c r="VUI6" s="451"/>
      <c r="VUJ6" s="451"/>
      <c r="VUK6" s="451"/>
      <c r="VUL6" s="451"/>
      <c r="VUM6" s="451"/>
      <c r="VUN6" s="451"/>
      <c r="VUO6" s="451"/>
      <c r="VUP6" s="451"/>
      <c r="VUQ6" s="451"/>
      <c r="VUR6" s="451"/>
      <c r="VUS6" s="451"/>
      <c r="VUT6" s="451"/>
      <c r="VUU6" s="451"/>
      <c r="VUV6" s="451"/>
      <c r="VUW6" s="451"/>
      <c r="VUX6" s="451"/>
      <c r="VUY6" s="451"/>
      <c r="VUZ6" s="451"/>
      <c r="VVA6" s="451"/>
      <c r="VVB6" s="451"/>
      <c r="VVC6" s="451"/>
      <c r="VVD6" s="451"/>
      <c r="VVE6" s="451"/>
      <c r="VVF6" s="451"/>
      <c r="VVG6" s="451"/>
      <c r="VVH6" s="451"/>
      <c r="VVI6" s="451"/>
      <c r="VVJ6" s="451"/>
      <c r="VVK6" s="451"/>
      <c r="VVL6" s="451"/>
      <c r="VVM6" s="451"/>
      <c r="VVN6" s="451"/>
      <c r="VVO6" s="451"/>
      <c r="VVP6" s="451"/>
      <c r="VVQ6" s="451"/>
      <c r="VVR6" s="451"/>
      <c r="VVS6" s="451"/>
      <c r="VVT6" s="451"/>
      <c r="VVU6" s="451"/>
      <c r="VVV6" s="451"/>
      <c r="VVW6" s="451"/>
      <c r="VVX6" s="451"/>
      <c r="VVY6" s="451"/>
      <c r="VVZ6" s="451"/>
      <c r="VWA6" s="451"/>
      <c r="VWB6" s="451"/>
      <c r="VWC6" s="451"/>
      <c r="VWD6" s="451"/>
      <c r="VWE6" s="451"/>
      <c r="VWF6" s="451"/>
      <c r="VWG6" s="451"/>
      <c r="VWH6" s="451"/>
      <c r="VWI6" s="451"/>
      <c r="VWJ6" s="451"/>
      <c r="VWK6" s="451"/>
      <c r="VWL6" s="451"/>
      <c r="VWM6" s="451"/>
      <c r="VWN6" s="451"/>
      <c r="VWO6" s="451"/>
      <c r="VWP6" s="451"/>
      <c r="VWQ6" s="451"/>
      <c r="VWR6" s="451"/>
      <c r="VWS6" s="451"/>
      <c r="VWT6" s="451"/>
      <c r="VWU6" s="451"/>
      <c r="VWV6" s="451"/>
      <c r="VWW6" s="451"/>
      <c r="VWX6" s="451"/>
      <c r="VWY6" s="451"/>
      <c r="VWZ6" s="451"/>
      <c r="VXA6" s="451"/>
      <c r="VXB6" s="451"/>
      <c r="VXC6" s="451"/>
      <c r="VXD6" s="451"/>
      <c r="VXE6" s="451"/>
      <c r="VXF6" s="451"/>
      <c r="VXG6" s="451"/>
      <c r="VXH6" s="451"/>
      <c r="VXI6" s="451"/>
      <c r="VXJ6" s="451"/>
      <c r="VXK6" s="451"/>
      <c r="VXL6" s="451"/>
      <c r="VXM6" s="451"/>
      <c r="VXN6" s="451"/>
      <c r="VXO6" s="451"/>
      <c r="VXP6" s="451"/>
      <c r="VXQ6" s="451"/>
      <c r="VXR6" s="451"/>
      <c r="VXS6" s="451"/>
      <c r="VXT6" s="451"/>
      <c r="VXU6" s="451"/>
      <c r="VXV6" s="451"/>
      <c r="VXW6" s="451"/>
      <c r="VXX6" s="451"/>
      <c r="VXY6" s="451"/>
      <c r="VXZ6" s="451"/>
      <c r="VYA6" s="451"/>
      <c r="VYB6" s="451"/>
      <c r="VYC6" s="451"/>
      <c r="VYD6" s="451"/>
      <c r="VYE6" s="451"/>
      <c r="VYF6" s="451"/>
      <c r="VYG6" s="451"/>
      <c r="VYH6" s="451"/>
      <c r="VYI6" s="451"/>
      <c r="VYJ6" s="451"/>
      <c r="VYK6" s="451"/>
      <c r="VYL6" s="451"/>
      <c r="VYM6" s="451"/>
      <c r="VYN6" s="451"/>
      <c r="VYO6" s="451"/>
      <c r="VYP6" s="451"/>
      <c r="VYQ6" s="451"/>
      <c r="VYR6" s="451"/>
      <c r="VYS6" s="451"/>
      <c r="VYT6" s="451"/>
      <c r="VYU6" s="451"/>
      <c r="VYV6" s="451"/>
      <c r="VYW6" s="451"/>
      <c r="VYX6" s="451"/>
      <c r="VYY6" s="451"/>
      <c r="VYZ6" s="451"/>
      <c r="VZA6" s="451"/>
      <c r="VZB6" s="451"/>
      <c r="VZC6" s="451"/>
      <c r="VZD6" s="451"/>
      <c r="VZE6" s="451"/>
      <c r="VZF6" s="451"/>
      <c r="VZG6" s="451"/>
      <c r="VZH6" s="451"/>
      <c r="VZI6" s="451"/>
      <c r="VZJ6" s="451"/>
      <c r="VZK6" s="451"/>
      <c r="VZL6" s="451"/>
      <c r="VZM6" s="451"/>
      <c r="VZN6" s="451"/>
      <c r="VZO6" s="451"/>
      <c r="VZP6" s="451"/>
      <c r="VZQ6" s="451"/>
      <c r="VZR6" s="451"/>
      <c r="VZS6" s="451"/>
      <c r="VZT6" s="451"/>
      <c r="VZU6" s="451"/>
      <c r="VZV6" s="451"/>
      <c r="VZW6" s="451"/>
      <c r="VZX6" s="451"/>
      <c r="VZY6" s="451"/>
      <c r="VZZ6" s="451"/>
      <c r="WAA6" s="451"/>
      <c r="WAB6" s="451"/>
      <c r="WAC6" s="451"/>
      <c r="WAD6" s="451"/>
      <c r="WAE6" s="451"/>
      <c r="WAF6" s="451"/>
      <c r="WAG6" s="451"/>
      <c r="WAH6" s="451"/>
      <c r="WAI6" s="451"/>
      <c r="WAJ6" s="451"/>
      <c r="WAK6" s="451"/>
      <c r="WAL6" s="451"/>
      <c r="WAM6" s="451"/>
      <c r="WAN6" s="451"/>
      <c r="WAO6" s="451"/>
      <c r="WAP6" s="451"/>
      <c r="WAQ6" s="451"/>
      <c r="WAR6" s="451"/>
      <c r="WAS6" s="451"/>
      <c r="WAT6" s="451"/>
      <c r="WAU6" s="451"/>
      <c r="WAV6" s="451"/>
      <c r="WAW6" s="451"/>
      <c r="WAX6" s="451"/>
      <c r="WAY6" s="451"/>
      <c r="WAZ6" s="451"/>
      <c r="WBA6" s="451"/>
      <c r="WBB6" s="451"/>
      <c r="WBC6" s="451"/>
      <c r="WBD6" s="451"/>
      <c r="WBE6" s="451"/>
      <c r="WBF6" s="451"/>
      <c r="WBG6" s="451"/>
      <c r="WBH6" s="451"/>
      <c r="WBI6" s="451"/>
      <c r="WBJ6" s="451"/>
      <c r="WBK6" s="451"/>
      <c r="WBL6" s="451"/>
      <c r="WBM6" s="451"/>
      <c r="WBN6" s="451"/>
      <c r="WBO6" s="451"/>
      <c r="WBP6" s="451"/>
      <c r="WBQ6" s="451"/>
      <c r="WBR6" s="451"/>
      <c r="WBS6" s="451"/>
      <c r="WBT6" s="451"/>
      <c r="WBU6" s="451"/>
      <c r="WBV6" s="451"/>
      <c r="WBW6" s="451"/>
      <c r="WBX6" s="451"/>
      <c r="WBY6" s="451"/>
      <c r="WBZ6" s="451"/>
      <c r="WCA6" s="451"/>
      <c r="WCB6" s="451"/>
      <c r="WCC6" s="451"/>
      <c r="WCD6" s="451"/>
      <c r="WCE6" s="451"/>
      <c r="WCF6" s="451"/>
      <c r="WCG6" s="451"/>
      <c r="WCH6" s="451"/>
      <c r="WCI6" s="451"/>
      <c r="WCJ6" s="451"/>
      <c r="WCK6" s="451"/>
      <c r="WCL6" s="451"/>
      <c r="WCM6" s="451"/>
      <c r="WCN6" s="451"/>
      <c r="WCO6" s="451"/>
      <c r="WCP6" s="451"/>
      <c r="WCQ6" s="451"/>
      <c r="WCR6" s="451"/>
      <c r="WCS6" s="451"/>
      <c r="WCT6" s="451"/>
      <c r="WCU6" s="451"/>
      <c r="WCV6" s="451"/>
      <c r="WCW6" s="451"/>
      <c r="WCX6" s="451"/>
      <c r="WCY6" s="451"/>
      <c r="WCZ6" s="451"/>
      <c r="WDA6" s="451"/>
      <c r="WDB6" s="451"/>
      <c r="WDC6" s="451"/>
      <c r="WDD6" s="451"/>
      <c r="WDE6" s="451"/>
      <c r="WDF6" s="451"/>
      <c r="WDG6" s="451"/>
      <c r="WDH6" s="451"/>
      <c r="WDI6" s="451"/>
      <c r="WDJ6" s="451"/>
      <c r="WDK6" s="451"/>
      <c r="WDL6" s="451"/>
      <c r="WDM6" s="451"/>
      <c r="WDN6" s="451"/>
      <c r="WDO6" s="451"/>
      <c r="WDP6" s="451"/>
      <c r="WDQ6" s="451"/>
      <c r="WDR6" s="451"/>
      <c r="WDS6" s="451"/>
      <c r="WDT6" s="451"/>
      <c r="WDU6" s="451"/>
      <c r="WDV6" s="451"/>
      <c r="WDW6" s="451"/>
      <c r="WDX6" s="451"/>
      <c r="WDY6" s="451"/>
      <c r="WDZ6" s="451"/>
      <c r="WEA6" s="451"/>
      <c r="WEB6" s="451"/>
      <c r="WEC6" s="451"/>
      <c r="WED6" s="451"/>
      <c r="WEE6" s="451"/>
      <c r="WEF6" s="451"/>
      <c r="WEG6" s="451"/>
      <c r="WEH6" s="451"/>
      <c r="WEI6" s="451"/>
      <c r="WEJ6" s="451"/>
      <c r="WEK6" s="451"/>
      <c r="WEL6" s="451"/>
      <c r="WEM6" s="451"/>
      <c r="WEN6" s="451"/>
      <c r="WEO6" s="451"/>
      <c r="WEP6" s="451"/>
      <c r="WEQ6" s="451"/>
      <c r="WER6" s="451"/>
      <c r="WES6" s="451"/>
      <c r="WET6" s="451"/>
      <c r="WEU6" s="451"/>
      <c r="WEV6" s="451"/>
      <c r="WEW6" s="451"/>
      <c r="WEX6" s="451"/>
      <c r="WEY6" s="451"/>
      <c r="WEZ6" s="451"/>
      <c r="WFA6" s="451"/>
      <c r="WFB6" s="451"/>
      <c r="WFC6" s="451"/>
      <c r="WFD6" s="451"/>
      <c r="WFE6" s="451"/>
      <c r="WFF6" s="451"/>
      <c r="WFG6" s="451"/>
      <c r="WFH6" s="451"/>
      <c r="WFI6" s="451"/>
      <c r="WFJ6" s="451"/>
      <c r="WFK6" s="451"/>
      <c r="WFL6" s="451"/>
      <c r="WFM6" s="451"/>
      <c r="WFN6" s="451"/>
      <c r="WFO6" s="451"/>
      <c r="WFP6" s="451"/>
      <c r="WFQ6" s="451"/>
      <c r="WFR6" s="451"/>
      <c r="WFS6" s="451"/>
      <c r="WFT6" s="451"/>
      <c r="WFU6" s="451"/>
      <c r="WFV6" s="451"/>
      <c r="WFW6" s="451"/>
      <c r="WFX6" s="451"/>
      <c r="WFY6" s="451"/>
      <c r="WFZ6" s="451"/>
      <c r="WGA6" s="451"/>
      <c r="WGB6" s="451"/>
      <c r="WGC6" s="451"/>
      <c r="WGD6" s="451"/>
      <c r="WGE6" s="451"/>
      <c r="WGF6" s="451"/>
      <c r="WGG6" s="451"/>
      <c r="WGH6" s="451"/>
      <c r="WGI6" s="451"/>
      <c r="WGJ6" s="451"/>
      <c r="WGK6" s="451"/>
      <c r="WGL6" s="451"/>
      <c r="WGM6" s="451"/>
      <c r="WGN6" s="451"/>
      <c r="WGO6" s="451"/>
      <c r="WGP6" s="451"/>
      <c r="WGQ6" s="451"/>
      <c r="WGR6" s="451"/>
      <c r="WGS6" s="451"/>
      <c r="WGT6" s="451"/>
      <c r="WGU6" s="451"/>
      <c r="WGV6" s="451"/>
      <c r="WGW6" s="451"/>
      <c r="WGX6" s="451"/>
      <c r="WGY6" s="451"/>
      <c r="WGZ6" s="451"/>
      <c r="WHA6" s="451"/>
      <c r="WHB6" s="451"/>
      <c r="WHC6" s="451"/>
      <c r="WHD6" s="451"/>
      <c r="WHE6" s="451"/>
      <c r="WHF6" s="451"/>
      <c r="WHG6" s="451"/>
      <c r="WHH6" s="451"/>
      <c r="WHI6" s="451"/>
      <c r="WHJ6" s="451"/>
      <c r="WHK6" s="451"/>
      <c r="WHL6" s="451"/>
      <c r="WHM6" s="451"/>
      <c r="WHN6" s="451"/>
      <c r="WHO6" s="451"/>
      <c r="WHP6" s="451"/>
      <c r="WHQ6" s="451"/>
      <c r="WHR6" s="451"/>
      <c r="WHS6" s="451"/>
      <c r="WHT6" s="451"/>
      <c r="WHU6" s="451"/>
      <c r="WHV6" s="451"/>
      <c r="WHW6" s="451"/>
      <c r="WHX6" s="451"/>
      <c r="WHY6" s="451"/>
      <c r="WHZ6" s="451"/>
      <c r="WIA6" s="451"/>
      <c r="WIB6" s="451"/>
      <c r="WIC6" s="451"/>
      <c r="WID6" s="451"/>
      <c r="WIE6" s="451"/>
      <c r="WIF6" s="451"/>
      <c r="WIG6" s="451"/>
      <c r="WIH6" s="451"/>
      <c r="WII6" s="451"/>
      <c r="WIJ6" s="451"/>
      <c r="WIK6" s="451"/>
      <c r="WIL6" s="451"/>
      <c r="WIM6" s="451"/>
      <c r="WIN6" s="451"/>
      <c r="WIO6" s="451"/>
      <c r="WIP6" s="451"/>
      <c r="WIQ6" s="451"/>
      <c r="WIR6" s="451"/>
      <c r="WIS6" s="451"/>
      <c r="WIT6" s="451"/>
      <c r="WIU6" s="451"/>
      <c r="WIV6" s="451"/>
      <c r="WIW6" s="451"/>
      <c r="WIX6" s="451"/>
      <c r="WIY6" s="451"/>
      <c r="WIZ6" s="451"/>
      <c r="WJA6" s="451"/>
      <c r="WJB6" s="451"/>
      <c r="WJC6" s="451"/>
      <c r="WJD6" s="451"/>
      <c r="WJE6" s="451"/>
      <c r="WJF6" s="451"/>
      <c r="WJG6" s="451"/>
      <c r="WJH6" s="451"/>
      <c r="WJI6" s="451"/>
      <c r="WJJ6" s="451"/>
      <c r="WJK6" s="451"/>
      <c r="WJL6" s="451"/>
      <c r="WJM6" s="451"/>
      <c r="WJN6" s="451"/>
      <c r="WJO6" s="451"/>
      <c r="WJP6" s="451"/>
      <c r="WJQ6" s="451"/>
      <c r="WJR6" s="451"/>
      <c r="WJS6" s="451"/>
      <c r="WJT6" s="451"/>
      <c r="WJU6" s="451"/>
      <c r="WJV6" s="451"/>
      <c r="WJW6" s="451"/>
      <c r="WJX6" s="451"/>
      <c r="WJY6" s="451"/>
      <c r="WJZ6" s="451"/>
      <c r="WKA6" s="451"/>
      <c r="WKB6" s="451"/>
      <c r="WKC6" s="451"/>
      <c r="WKD6" s="451"/>
      <c r="WKE6" s="451"/>
      <c r="WKF6" s="451"/>
      <c r="WKG6" s="451"/>
      <c r="WKH6" s="451"/>
      <c r="WKI6" s="451"/>
      <c r="WKJ6" s="451"/>
      <c r="WKK6" s="451"/>
      <c r="WKL6" s="451"/>
      <c r="WKM6" s="451"/>
      <c r="WKN6" s="451"/>
      <c r="WKO6" s="451"/>
      <c r="WKP6" s="451"/>
      <c r="WKQ6" s="451"/>
      <c r="WKR6" s="451"/>
      <c r="WKS6" s="451"/>
      <c r="WKT6" s="451"/>
      <c r="WKU6" s="451"/>
      <c r="WKV6" s="451"/>
      <c r="WKW6" s="451"/>
      <c r="WKX6" s="451"/>
      <c r="WKY6" s="451"/>
      <c r="WKZ6" s="451"/>
      <c r="WLA6" s="451"/>
      <c r="WLB6" s="451"/>
      <c r="WLC6" s="451"/>
      <c r="WLD6" s="451"/>
      <c r="WLE6" s="451"/>
      <c r="WLF6" s="451"/>
      <c r="WLG6" s="451"/>
      <c r="WLH6" s="451"/>
      <c r="WLI6" s="451"/>
      <c r="WLJ6" s="451"/>
      <c r="WLK6" s="451"/>
      <c r="WLL6" s="451"/>
      <c r="WLM6" s="451"/>
      <c r="WLN6" s="451"/>
      <c r="WLO6" s="451"/>
      <c r="WLP6" s="451"/>
      <c r="WLQ6" s="451"/>
      <c r="WLR6" s="451"/>
      <c r="WLS6" s="451"/>
      <c r="WLT6" s="451"/>
      <c r="WLU6" s="451"/>
      <c r="WLV6" s="451"/>
      <c r="WLW6" s="451"/>
      <c r="WLX6" s="451"/>
      <c r="WLY6" s="451"/>
      <c r="WLZ6" s="451"/>
      <c r="WMA6" s="451"/>
      <c r="WMB6" s="451"/>
      <c r="WMC6" s="451"/>
      <c r="WMD6" s="451"/>
      <c r="WME6" s="451"/>
      <c r="WMF6" s="451"/>
      <c r="WMG6" s="451"/>
      <c r="WMH6" s="451"/>
      <c r="WMI6" s="451"/>
      <c r="WMJ6" s="451"/>
      <c r="WMK6" s="451"/>
      <c r="WML6" s="451"/>
      <c r="WMM6" s="451"/>
      <c r="WMN6" s="451"/>
      <c r="WMO6" s="451"/>
      <c r="WMP6" s="451"/>
      <c r="WMQ6" s="451"/>
      <c r="WMR6" s="451"/>
      <c r="WMS6" s="451"/>
      <c r="WMT6" s="451"/>
      <c r="WMU6" s="451"/>
      <c r="WMV6" s="451"/>
      <c r="WMW6" s="451"/>
      <c r="WMX6" s="451"/>
      <c r="WMY6" s="451"/>
      <c r="WMZ6" s="451"/>
      <c r="WNA6" s="451"/>
      <c r="WNB6" s="451"/>
      <c r="WNC6" s="451"/>
      <c r="WND6" s="451"/>
      <c r="WNE6" s="451"/>
      <c r="WNF6" s="451"/>
      <c r="WNG6" s="451"/>
      <c r="WNH6" s="451"/>
      <c r="WNI6" s="451"/>
      <c r="WNJ6" s="451"/>
      <c r="WNK6" s="451"/>
      <c r="WNL6" s="451"/>
      <c r="WNM6" s="451"/>
      <c r="WNN6" s="451"/>
      <c r="WNO6" s="451"/>
      <c r="WNP6" s="451"/>
      <c r="WNQ6" s="451"/>
      <c r="WNR6" s="451"/>
      <c r="WNS6" s="451"/>
      <c r="WNT6" s="451"/>
      <c r="WNU6" s="451"/>
      <c r="WNV6" s="451"/>
      <c r="WNW6" s="451"/>
      <c r="WNX6" s="451"/>
      <c r="WNY6" s="451"/>
      <c r="WNZ6" s="451"/>
      <c r="WOA6" s="451"/>
      <c r="WOB6" s="451"/>
      <c r="WOC6" s="451"/>
      <c r="WOD6" s="451"/>
      <c r="WOE6" s="451"/>
      <c r="WOF6" s="451"/>
      <c r="WOG6" s="451"/>
      <c r="WOH6" s="451"/>
      <c r="WOI6" s="451"/>
      <c r="WOJ6" s="451"/>
      <c r="WOK6" s="451"/>
      <c r="WOL6" s="451"/>
      <c r="WOM6" s="451"/>
      <c r="WON6" s="451"/>
      <c r="WOO6" s="451"/>
      <c r="WOP6" s="451"/>
      <c r="WOQ6" s="451"/>
      <c r="WOR6" s="451"/>
      <c r="WOS6" s="451"/>
      <c r="WOT6" s="451"/>
      <c r="WOU6" s="451"/>
      <c r="WOV6" s="451"/>
      <c r="WOW6" s="451"/>
      <c r="WOX6" s="451"/>
      <c r="WOY6" s="451"/>
      <c r="WOZ6" s="451"/>
      <c r="WPA6" s="451"/>
      <c r="WPB6" s="451"/>
      <c r="WPC6" s="451"/>
      <c r="WPD6" s="451"/>
      <c r="WPE6" s="451"/>
      <c r="WPF6" s="451"/>
      <c r="WPG6" s="451"/>
      <c r="WPH6" s="451"/>
      <c r="WPI6" s="451"/>
      <c r="WPJ6" s="451"/>
      <c r="WPK6" s="451"/>
      <c r="WPL6" s="451"/>
      <c r="WPM6" s="451"/>
      <c r="WPN6" s="451"/>
      <c r="WPO6" s="451"/>
      <c r="WPP6" s="451"/>
      <c r="WPQ6" s="451"/>
      <c r="WPR6" s="451"/>
      <c r="WPS6" s="451"/>
      <c r="WPT6" s="451"/>
      <c r="WPU6" s="451"/>
      <c r="WPV6" s="451"/>
      <c r="WPW6" s="451"/>
      <c r="WPX6" s="451"/>
      <c r="WPY6" s="451"/>
      <c r="WPZ6" s="451"/>
      <c r="WQA6" s="451"/>
      <c r="WQB6" s="451"/>
      <c r="WQC6" s="451"/>
      <c r="WQD6" s="451"/>
      <c r="WQE6" s="451"/>
      <c r="WQF6" s="451"/>
      <c r="WQG6" s="451"/>
      <c r="WQH6" s="451"/>
      <c r="WQI6" s="451"/>
      <c r="WQJ6" s="451"/>
      <c r="WQK6" s="451"/>
      <c r="WQL6" s="451"/>
      <c r="WQM6" s="451"/>
      <c r="WQN6" s="451"/>
      <c r="WQO6" s="451"/>
      <c r="WQP6" s="451"/>
      <c r="WQQ6" s="451"/>
      <c r="WQR6" s="451"/>
      <c r="WQS6" s="451"/>
      <c r="WQT6" s="451"/>
      <c r="WQU6" s="451"/>
      <c r="WQV6" s="451"/>
      <c r="WQW6" s="451"/>
      <c r="WQX6" s="451"/>
      <c r="WQY6" s="451"/>
      <c r="WQZ6" s="451"/>
      <c r="WRA6" s="451"/>
      <c r="WRB6" s="451"/>
      <c r="WRC6" s="451"/>
      <c r="WRD6" s="451"/>
      <c r="WRE6" s="451"/>
      <c r="WRF6" s="451"/>
      <c r="WRG6" s="451"/>
      <c r="WRH6" s="451"/>
      <c r="WRI6" s="451"/>
      <c r="WRJ6" s="451"/>
      <c r="WRK6" s="451"/>
      <c r="WRL6" s="451"/>
      <c r="WRM6" s="451"/>
      <c r="WRN6" s="451"/>
      <c r="WRO6" s="451"/>
      <c r="WRP6" s="451"/>
      <c r="WRQ6" s="451"/>
      <c r="WRR6" s="451"/>
      <c r="WRS6" s="451"/>
      <c r="WRT6" s="451"/>
      <c r="WRU6" s="451"/>
      <c r="WRV6" s="451"/>
      <c r="WRW6" s="451"/>
      <c r="WRX6" s="451"/>
      <c r="WRY6" s="451"/>
      <c r="WRZ6" s="451"/>
      <c r="WSA6" s="451"/>
      <c r="WSB6" s="451"/>
      <c r="WSC6" s="451"/>
      <c r="WSD6" s="451"/>
      <c r="WSE6" s="451"/>
      <c r="WSF6" s="451"/>
      <c r="WSG6" s="451"/>
      <c r="WSH6" s="451"/>
      <c r="WSI6" s="451"/>
      <c r="WSJ6" s="451"/>
      <c r="WSK6" s="451"/>
      <c r="WSL6" s="451"/>
      <c r="WSM6" s="451"/>
      <c r="WSN6" s="451"/>
      <c r="WSO6" s="451"/>
      <c r="WSP6" s="451"/>
      <c r="WSQ6" s="451"/>
      <c r="WSR6" s="451"/>
      <c r="WSS6" s="451"/>
      <c r="WST6" s="451"/>
      <c r="WSU6" s="451"/>
      <c r="WSV6" s="451"/>
      <c r="WSW6" s="451"/>
      <c r="WSX6" s="451"/>
      <c r="WSY6" s="451"/>
      <c r="WSZ6" s="451"/>
      <c r="WTA6" s="451"/>
      <c r="WTB6" s="451"/>
      <c r="WTC6" s="451"/>
      <c r="WTD6" s="451"/>
      <c r="WTE6" s="451"/>
      <c r="WTF6" s="451"/>
      <c r="WTG6" s="451"/>
      <c r="WTH6" s="451"/>
      <c r="WTI6" s="451"/>
      <c r="WTJ6" s="451"/>
      <c r="WTK6" s="451"/>
      <c r="WTL6" s="451"/>
      <c r="WTM6" s="451"/>
      <c r="WTN6" s="451"/>
      <c r="WTO6" s="451"/>
      <c r="WTP6" s="451"/>
      <c r="WTQ6" s="451"/>
      <c r="WTR6" s="451"/>
      <c r="WTS6" s="451"/>
      <c r="WTT6" s="451"/>
      <c r="WTU6" s="451"/>
      <c r="WTV6" s="451"/>
      <c r="WTW6" s="451"/>
      <c r="WTX6" s="451"/>
      <c r="WTY6" s="451"/>
      <c r="WTZ6" s="451"/>
      <c r="WUA6" s="451"/>
      <c r="WUB6" s="451"/>
      <c r="WUC6" s="451"/>
      <c r="WUD6" s="451"/>
      <c r="WUE6" s="451"/>
      <c r="WUF6" s="451"/>
      <c r="WUG6" s="451"/>
      <c r="WUH6" s="451"/>
      <c r="WUI6" s="451"/>
      <c r="WUJ6" s="451"/>
      <c r="WUK6" s="451"/>
      <c r="WUL6" s="451"/>
      <c r="WUM6" s="451"/>
      <c r="WUN6" s="451"/>
      <c r="WUO6" s="451"/>
      <c r="WUP6" s="451"/>
      <c r="WUQ6" s="451"/>
      <c r="WUR6" s="451"/>
      <c r="WUS6" s="451"/>
      <c r="WUT6" s="451"/>
      <c r="WUU6" s="451"/>
      <c r="WUV6" s="451"/>
      <c r="WUW6" s="451"/>
      <c r="WUX6" s="451"/>
      <c r="WUY6" s="451"/>
      <c r="WUZ6" s="451"/>
      <c r="WVA6" s="451"/>
      <c r="WVB6" s="451"/>
      <c r="WVC6" s="451"/>
      <c r="WVD6" s="451"/>
      <c r="WVE6" s="451"/>
      <c r="WVF6" s="451"/>
      <c r="WVG6" s="451"/>
      <c r="WVH6" s="451"/>
      <c r="WVI6" s="451"/>
      <c r="WVJ6" s="451"/>
      <c r="WVK6" s="451"/>
      <c r="WVL6" s="451"/>
      <c r="WVM6" s="451"/>
      <c r="WVN6" s="451"/>
      <c r="WVO6" s="451"/>
      <c r="WVP6" s="451"/>
      <c r="WVQ6" s="451"/>
      <c r="WVR6" s="451"/>
      <c r="WVS6" s="451"/>
      <c r="WVT6" s="451"/>
      <c r="WVU6" s="451"/>
      <c r="WVV6" s="451"/>
      <c r="WVW6" s="451"/>
      <c r="WVX6" s="451"/>
      <c r="WVY6" s="451"/>
      <c r="WVZ6" s="451"/>
      <c r="WWA6" s="451"/>
      <c r="WWB6" s="451"/>
      <c r="WWC6" s="451"/>
      <c r="WWD6" s="451"/>
      <c r="WWE6" s="451"/>
      <c r="WWF6" s="451"/>
      <c r="WWG6" s="451"/>
      <c r="WWH6" s="451"/>
      <c r="WWI6" s="451"/>
      <c r="WWJ6" s="451"/>
      <c r="WWK6" s="451"/>
      <c r="WWL6" s="451"/>
      <c r="WWM6" s="451"/>
      <c r="WWN6" s="451"/>
      <c r="WWO6" s="451"/>
      <c r="WWP6" s="451"/>
      <c r="WWQ6" s="451"/>
      <c r="WWR6" s="451"/>
      <c r="WWS6" s="451"/>
      <c r="WWT6" s="451"/>
      <c r="WWU6" s="451"/>
      <c r="WWV6" s="451"/>
      <c r="WWW6" s="451"/>
      <c r="WWX6" s="451"/>
      <c r="WWY6" s="451"/>
      <c r="WWZ6" s="451"/>
      <c r="WXA6" s="451"/>
      <c r="WXB6" s="451"/>
      <c r="WXC6" s="451"/>
      <c r="WXD6" s="451"/>
      <c r="WXE6" s="451"/>
      <c r="WXF6" s="451"/>
      <c r="WXG6" s="451"/>
      <c r="WXH6" s="451"/>
      <c r="WXI6" s="451"/>
      <c r="WXJ6" s="451"/>
      <c r="WXK6" s="451"/>
      <c r="WXL6" s="451"/>
      <c r="WXM6" s="451"/>
      <c r="WXN6" s="451"/>
      <c r="WXO6" s="451"/>
      <c r="WXP6" s="451"/>
      <c r="WXQ6" s="451"/>
      <c r="WXR6" s="451"/>
      <c r="WXS6" s="451"/>
      <c r="WXT6" s="451"/>
      <c r="WXU6" s="451"/>
      <c r="WXV6" s="451"/>
      <c r="WXW6" s="451"/>
      <c r="WXX6" s="451"/>
      <c r="WXY6" s="451"/>
      <c r="WXZ6" s="451"/>
      <c r="WYA6" s="451"/>
      <c r="WYB6" s="451"/>
      <c r="WYC6" s="451"/>
      <c r="WYD6" s="451"/>
      <c r="WYE6" s="451"/>
      <c r="WYF6" s="451"/>
      <c r="WYG6" s="451"/>
      <c r="WYH6" s="451"/>
      <c r="WYI6" s="451"/>
      <c r="WYJ6" s="451"/>
      <c r="WYK6" s="451"/>
      <c r="WYL6" s="451"/>
      <c r="WYM6" s="451"/>
      <c r="WYN6" s="451"/>
      <c r="WYO6" s="451"/>
      <c r="WYP6" s="451"/>
      <c r="WYQ6" s="451"/>
      <c r="WYR6" s="451"/>
      <c r="WYS6" s="451"/>
      <c r="WYT6" s="451"/>
      <c r="WYU6" s="451"/>
      <c r="WYV6" s="451"/>
      <c r="WYW6" s="451"/>
      <c r="WYX6" s="451"/>
      <c r="WYY6" s="451"/>
      <c r="WYZ6" s="451"/>
      <c r="WZA6" s="451"/>
      <c r="WZB6" s="451"/>
      <c r="WZC6" s="451"/>
      <c r="WZD6" s="451"/>
      <c r="WZE6" s="451"/>
      <c r="WZF6" s="451"/>
      <c r="WZG6" s="451"/>
      <c r="WZH6" s="451"/>
      <c r="WZI6" s="451"/>
      <c r="WZJ6" s="451"/>
      <c r="WZK6" s="451"/>
      <c r="WZL6" s="451"/>
      <c r="WZM6" s="451"/>
      <c r="WZN6" s="451"/>
      <c r="WZO6" s="451"/>
      <c r="WZP6" s="451"/>
      <c r="WZQ6" s="451"/>
      <c r="WZR6" s="451"/>
      <c r="WZS6" s="451"/>
      <c r="WZT6" s="451"/>
      <c r="WZU6" s="451"/>
      <c r="WZV6" s="451"/>
      <c r="WZW6" s="451"/>
      <c r="WZX6" s="451"/>
      <c r="WZY6" s="451"/>
      <c r="WZZ6" s="451"/>
      <c r="XAA6" s="451"/>
      <c r="XAB6" s="451"/>
      <c r="XAC6" s="451"/>
      <c r="XAD6" s="451"/>
      <c r="XAE6" s="451"/>
      <c r="XAF6" s="451"/>
      <c r="XAG6" s="451"/>
      <c r="XAH6" s="451"/>
      <c r="XAI6" s="451"/>
      <c r="XAJ6" s="451"/>
      <c r="XAK6" s="451"/>
      <c r="XAL6" s="451"/>
      <c r="XAM6" s="451"/>
      <c r="XAN6" s="451"/>
      <c r="XAO6" s="451"/>
      <c r="XAP6" s="451"/>
      <c r="XAQ6" s="451"/>
      <c r="XAR6" s="451"/>
      <c r="XAS6" s="451"/>
      <c r="XAT6" s="451"/>
      <c r="XAU6" s="451"/>
      <c r="XAV6" s="451"/>
      <c r="XAW6" s="451"/>
      <c r="XAX6" s="451"/>
      <c r="XAY6" s="451"/>
      <c r="XAZ6" s="451"/>
      <c r="XBA6" s="451"/>
      <c r="XBB6" s="451"/>
      <c r="XBC6" s="451"/>
      <c r="XBD6" s="451"/>
      <c r="XBE6" s="451"/>
      <c r="XBF6" s="451"/>
      <c r="XBG6" s="451"/>
      <c r="XBH6" s="451"/>
      <c r="XBI6" s="451"/>
      <c r="XBJ6" s="451"/>
      <c r="XBK6" s="451"/>
      <c r="XBL6" s="451"/>
      <c r="XBM6" s="451"/>
      <c r="XBN6" s="451"/>
      <c r="XBO6" s="451"/>
      <c r="XBP6" s="451"/>
      <c r="XBQ6" s="451"/>
      <c r="XBR6" s="451"/>
      <c r="XBS6" s="451"/>
      <c r="XBT6" s="451"/>
      <c r="XBU6" s="451"/>
      <c r="XBV6" s="451"/>
      <c r="XBW6" s="451"/>
      <c r="XBX6" s="451"/>
      <c r="XBY6" s="451"/>
      <c r="XBZ6" s="451"/>
      <c r="XCA6" s="451"/>
      <c r="XCB6" s="451"/>
      <c r="XCC6" s="451"/>
      <c r="XCD6" s="451"/>
      <c r="XCE6" s="451"/>
      <c r="XCF6" s="451"/>
      <c r="XCG6" s="451"/>
      <c r="XCH6" s="451"/>
      <c r="XCI6" s="451"/>
      <c r="XCJ6" s="451"/>
      <c r="XCK6" s="451"/>
      <c r="XCL6" s="451"/>
      <c r="XCM6" s="451"/>
      <c r="XCN6" s="451"/>
      <c r="XCO6" s="451"/>
      <c r="XCP6" s="451"/>
      <c r="XCQ6" s="451"/>
      <c r="XCR6" s="451"/>
      <c r="XCS6" s="451"/>
      <c r="XCT6" s="451"/>
      <c r="XCU6" s="451"/>
      <c r="XCV6" s="451"/>
      <c r="XCW6" s="451"/>
      <c r="XCX6" s="451"/>
      <c r="XCY6" s="451"/>
      <c r="XCZ6" s="451"/>
      <c r="XDA6" s="451"/>
      <c r="XDB6" s="451"/>
      <c r="XDC6" s="451"/>
      <c r="XDD6" s="451"/>
      <c r="XDE6" s="451"/>
      <c r="XDF6" s="451"/>
      <c r="XDG6" s="451"/>
      <c r="XDH6" s="451"/>
      <c r="XDI6" s="451"/>
      <c r="XDJ6" s="451"/>
      <c r="XDK6" s="451"/>
      <c r="XDL6" s="451"/>
      <c r="XDM6" s="451"/>
      <c r="XDN6" s="451"/>
      <c r="XDO6" s="451"/>
      <c r="XDP6" s="451"/>
      <c r="XDQ6" s="451"/>
      <c r="XDR6" s="451"/>
      <c r="XDS6" s="451"/>
      <c r="XDT6" s="451"/>
      <c r="XDU6" s="451"/>
      <c r="XDV6" s="451"/>
      <c r="XDW6" s="451"/>
      <c r="XDX6" s="451"/>
      <c r="XDY6" s="451"/>
      <c r="XDZ6" s="451"/>
      <c r="XEA6" s="451"/>
      <c r="XEB6" s="451"/>
      <c r="XEC6" s="451"/>
      <c r="XED6" s="451"/>
      <c r="XEE6" s="451"/>
      <c r="XEF6" s="451"/>
      <c r="XEG6" s="451"/>
      <c r="XEH6" s="451"/>
      <c r="XEI6" s="451"/>
      <c r="XEJ6" s="451"/>
      <c r="XEK6" s="451"/>
      <c r="XEL6" s="451"/>
      <c r="XEM6" s="451"/>
      <c r="XEN6" s="451"/>
      <c r="XEO6" s="451"/>
      <c r="XEP6" s="451"/>
      <c r="XEQ6" s="451"/>
      <c r="XER6" s="451"/>
      <c r="XES6" s="451"/>
      <c r="XET6" s="451"/>
      <c r="XEU6" s="451"/>
      <c r="XEV6" s="451"/>
      <c r="XEW6" s="451"/>
      <c r="XEX6" s="451"/>
      <c r="XEY6" s="451"/>
      <c r="XEZ6" s="451"/>
      <c r="XFA6" s="451"/>
      <c r="XFB6" s="451"/>
      <c r="XFC6" s="451"/>
    </row>
    <row r="7" spans="1:16383" ht="15" x14ac:dyDescent="0.25">
      <c r="A7" s="452" t="s">
        <v>1240</v>
      </c>
      <c r="B7" s="489"/>
      <c r="C7" s="453"/>
      <c r="D7" s="512"/>
      <c r="E7" s="512"/>
      <c r="F7" s="513"/>
      <c r="G7" s="519"/>
      <c r="H7" s="518"/>
    </row>
    <row r="8" spans="1:16383" ht="15" x14ac:dyDescent="0.25">
      <c r="A8" s="454" t="s">
        <v>192</v>
      </c>
      <c r="B8" s="462"/>
      <c r="C8" s="456"/>
      <c r="D8" s="518"/>
      <c r="E8" s="518"/>
      <c r="F8" s="513"/>
      <c r="G8" s="519"/>
      <c r="H8" s="518"/>
      <c r="I8" s="457"/>
    </row>
    <row r="9" spans="1:16383" x14ac:dyDescent="0.2">
      <c r="A9" s="458" t="s">
        <v>1241</v>
      </c>
      <c r="B9" s="459">
        <f>+'Tabla FF'!C23</f>
        <v>2415275897.3099999</v>
      </c>
      <c r="C9" s="460" t="s">
        <v>192</v>
      </c>
      <c r="D9" s="519"/>
      <c r="E9" s="519"/>
      <c r="F9" s="513"/>
      <c r="G9" s="519"/>
      <c r="H9" s="519"/>
      <c r="I9" s="461"/>
    </row>
    <row r="10" spans="1:16383" ht="15" x14ac:dyDescent="0.25">
      <c r="A10" s="458" t="s">
        <v>1242</v>
      </c>
      <c r="B10" s="459">
        <f>+'Tabla FF'!D23</f>
        <v>2558021852.0500002</v>
      </c>
      <c r="C10" s="460"/>
      <c r="D10" s="519"/>
      <c r="E10" s="519"/>
      <c r="F10" s="527"/>
      <c r="G10" s="512"/>
      <c r="H10" s="512"/>
    </row>
    <row r="11" spans="1:16383" ht="21" customHeight="1" x14ac:dyDescent="0.25">
      <c r="A11" s="454" t="s">
        <v>1243</v>
      </c>
      <c r="B11" s="455"/>
      <c r="C11" s="456">
        <f>+B10-B9</f>
        <v>142745954.74000025</v>
      </c>
      <c r="D11" s="513"/>
      <c r="E11" s="518"/>
      <c r="F11" s="527"/>
      <c r="G11" s="512"/>
      <c r="H11" s="512"/>
    </row>
    <row r="12" spans="1:16383" ht="18.75" customHeight="1" x14ac:dyDescent="0.25">
      <c r="A12" s="454"/>
      <c r="B12" s="462"/>
      <c r="C12" s="456"/>
      <c r="D12" s="518"/>
      <c r="E12" s="518"/>
    </row>
    <row r="13" spans="1:16383" ht="18" x14ac:dyDescent="0.25">
      <c r="A13" s="452" t="s">
        <v>1244</v>
      </c>
      <c r="B13" s="489"/>
      <c r="C13" s="453"/>
      <c r="D13" s="512"/>
      <c r="E13" s="512"/>
      <c r="F13" s="534"/>
      <c r="G13" s="519"/>
      <c r="H13" s="513"/>
    </row>
    <row r="14" spans="1:16383" ht="15" x14ac:dyDescent="0.25">
      <c r="A14" s="454"/>
      <c r="B14" s="462"/>
      <c r="C14" s="456"/>
      <c r="D14" s="518"/>
      <c r="E14" s="518"/>
      <c r="F14" s="661"/>
      <c r="G14" s="661"/>
      <c r="H14" s="661"/>
    </row>
    <row r="15" spans="1:16383" ht="15" x14ac:dyDescent="0.25">
      <c r="A15" s="458" t="s">
        <v>1245</v>
      </c>
      <c r="B15" s="459">
        <f>+'Tabla FF'!C23</f>
        <v>2415275897.3099999</v>
      </c>
      <c r="C15" s="460"/>
      <c r="D15" s="519"/>
      <c r="E15" s="519"/>
      <c r="F15" s="661"/>
      <c r="G15" s="661"/>
      <c r="H15" s="661"/>
    </row>
    <row r="16" spans="1:16383" ht="15" x14ac:dyDescent="0.25">
      <c r="A16" s="458" t="s">
        <v>1246</v>
      </c>
      <c r="B16" s="459">
        <f>+'Tabla FF'!F23</f>
        <v>1720240538.78</v>
      </c>
      <c r="C16" s="460"/>
      <c r="D16" s="519"/>
      <c r="E16" s="519"/>
      <c r="F16" s="661"/>
      <c r="G16" s="661"/>
      <c r="H16" s="661"/>
    </row>
    <row r="17" spans="1:8" ht="21" customHeight="1" x14ac:dyDescent="0.25">
      <c r="A17" s="454" t="s">
        <v>1247</v>
      </c>
      <c r="B17" s="462"/>
      <c r="C17" s="456">
        <f>+B15-B16</f>
        <v>695035358.52999997</v>
      </c>
      <c r="D17" s="518"/>
      <c r="E17" s="518"/>
      <c r="F17" s="661"/>
      <c r="G17" s="661"/>
      <c r="H17" s="661"/>
    </row>
    <row r="18" spans="1:8" ht="15" x14ac:dyDescent="0.25">
      <c r="A18" s="458"/>
      <c r="B18" s="470"/>
      <c r="C18" s="456"/>
      <c r="D18" s="518"/>
      <c r="E18" s="518"/>
      <c r="F18" s="529"/>
      <c r="G18" s="519"/>
      <c r="H18" s="518"/>
    </row>
    <row r="19" spans="1:8" ht="15" x14ac:dyDescent="0.25">
      <c r="A19" s="522" t="s">
        <v>1248</v>
      </c>
      <c r="B19" s="523"/>
      <c r="C19" s="524">
        <f>+C11+C17</f>
        <v>837781313.27000022</v>
      </c>
      <c r="D19" s="512"/>
      <c r="E19" s="512">
        <f>SUM(E11+E17)</f>
        <v>0</v>
      </c>
      <c r="F19" s="513"/>
      <c r="G19" s="519"/>
      <c r="H19" s="518"/>
    </row>
    <row r="20" spans="1:8" s="531" customFormat="1" ht="15" x14ac:dyDescent="0.25">
      <c r="A20" s="527"/>
      <c r="B20" s="527"/>
      <c r="C20" s="512"/>
      <c r="D20" s="512"/>
      <c r="E20" s="512"/>
      <c r="F20" s="513"/>
      <c r="G20" s="519"/>
      <c r="H20" s="518"/>
    </row>
    <row r="21" spans="1:8" s="531" customFormat="1" ht="15" x14ac:dyDescent="0.25">
      <c r="A21" s="527"/>
      <c r="B21" s="527"/>
      <c r="C21" s="512"/>
      <c r="D21" s="512"/>
      <c r="E21" s="512"/>
      <c r="F21" s="513"/>
      <c r="G21" s="519"/>
      <c r="H21" s="518"/>
    </row>
    <row r="22" spans="1:8" s="531" customFormat="1" ht="18" x14ac:dyDescent="0.25">
      <c r="A22" s="528" t="s">
        <v>1414</v>
      </c>
      <c r="B22" s="446"/>
      <c r="C22" s="446"/>
      <c r="D22" s="512"/>
      <c r="E22" s="512"/>
      <c r="F22" s="530"/>
      <c r="G22" s="519"/>
      <c r="H22" s="518"/>
    </row>
    <row r="23" spans="1:8" ht="15" x14ac:dyDescent="0.25">
      <c r="C23" s="446"/>
      <c r="D23" s="518"/>
      <c r="E23" s="518"/>
      <c r="F23" s="513"/>
      <c r="G23" s="519"/>
      <c r="H23" s="519"/>
    </row>
    <row r="24" spans="1:8" ht="15" x14ac:dyDescent="0.25">
      <c r="A24" s="658"/>
      <c r="B24" s="659"/>
      <c r="C24" s="660"/>
      <c r="D24" s="455"/>
      <c r="E24" s="455"/>
      <c r="F24" s="527"/>
      <c r="G24" s="512"/>
      <c r="H24" s="512"/>
    </row>
    <row r="25" spans="1:8" ht="15" x14ac:dyDescent="0.25">
      <c r="A25" s="654" t="s">
        <v>1287</v>
      </c>
      <c r="B25" s="655"/>
      <c r="C25" s="656"/>
      <c r="D25" s="455"/>
      <c r="E25" s="455"/>
      <c r="F25" s="527"/>
      <c r="G25" s="512"/>
      <c r="H25" s="512"/>
    </row>
    <row r="26" spans="1:8" s="531" customFormat="1" ht="15" x14ac:dyDescent="0.25">
      <c r="A26" s="654" t="s">
        <v>1261</v>
      </c>
      <c r="B26" s="655"/>
      <c r="C26" s="656"/>
      <c r="D26" s="518"/>
      <c r="E26" s="518"/>
      <c r="F26" s="527"/>
      <c r="G26" s="512"/>
      <c r="H26" s="512"/>
    </row>
    <row r="27" spans="1:8" s="531" customFormat="1" ht="15" x14ac:dyDescent="0.25">
      <c r="A27" s="654"/>
      <c r="B27" s="655"/>
      <c r="C27" s="656"/>
      <c r="D27" s="518"/>
      <c r="E27" s="518"/>
      <c r="F27" s="527"/>
      <c r="G27" s="512"/>
      <c r="H27" s="512"/>
    </row>
    <row r="28" spans="1:8" s="531" customFormat="1" ht="15" x14ac:dyDescent="0.25">
      <c r="A28" s="458" t="s">
        <v>1424</v>
      </c>
      <c r="B28" s="492"/>
      <c r="C28" s="460">
        <f t="shared" ref="C28:C33" si="0">+C73</f>
        <v>107603.26999999955</v>
      </c>
      <c r="D28" s="518"/>
      <c r="E28" s="518"/>
      <c r="F28" s="527"/>
      <c r="G28" s="512"/>
      <c r="H28" s="512"/>
    </row>
    <row r="29" spans="1:8" s="531" customFormat="1" ht="15" x14ac:dyDescent="0.25">
      <c r="A29" s="458" t="s">
        <v>1425</v>
      </c>
      <c r="B29" s="492"/>
      <c r="C29" s="460">
        <f t="shared" si="0"/>
        <v>1818039.09</v>
      </c>
      <c r="D29" s="518"/>
      <c r="E29" s="518"/>
      <c r="F29" s="527"/>
      <c r="G29" s="512"/>
      <c r="H29" s="512"/>
    </row>
    <row r="30" spans="1:8" s="531" customFormat="1" ht="15" x14ac:dyDescent="0.25">
      <c r="A30" s="458" t="s">
        <v>1431</v>
      </c>
      <c r="B30" s="492"/>
      <c r="C30" s="460">
        <f t="shared" si="0"/>
        <v>1737606.9</v>
      </c>
      <c r="D30" s="518"/>
      <c r="E30" s="518"/>
      <c r="F30" s="527"/>
      <c r="G30" s="512"/>
      <c r="H30" s="512"/>
    </row>
    <row r="31" spans="1:8" s="531" customFormat="1" ht="15" x14ac:dyDescent="0.25">
      <c r="A31" s="458" t="s">
        <v>1423</v>
      </c>
      <c r="B31" s="492"/>
      <c r="C31" s="460">
        <f t="shared" si="0"/>
        <v>6832064.540000014</v>
      </c>
      <c r="D31" s="518"/>
      <c r="E31" s="518"/>
      <c r="F31" s="527"/>
      <c r="G31" s="512"/>
      <c r="H31" s="512"/>
    </row>
    <row r="32" spans="1:8" s="531" customFormat="1" ht="15" x14ac:dyDescent="0.25">
      <c r="A32" s="458" t="s">
        <v>1422</v>
      </c>
      <c r="B32" s="492"/>
      <c r="C32" s="460">
        <f t="shared" si="0"/>
        <v>679968419.33000004</v>
      </c>
      <c r="D32" s="518"/>
      <c r="E32" s="518"/>
      <c r="F32" s="527"/>
      <c r="G32" s="512"/>
      <c r="H32" s="512"/>
    </row>
    <row r="33" spans="1:8" s="531" customFormat="1" ht="15" x14ac:dyDescent="0.25">
      <c r="A33" s="458" t="s">
        <v>1420</v>
      </c>
      <c r="B33" s="492"/>
      <c r="C33" s="460">
        <f t="shared" si="0"/>
        <v>136960705</v>
      </c>
      <c r="D33" s="518"/>
      <c r="E33" s="518"/>
      <c r="F33" s="527"/>
      <c r="G33" s="512"/>
      <c r="H33" s="512"/>
    </row>
    <row r="34" spans="1:8" s="531" customFormat="1" ht="15" x14ac:dyDescent="0.25">
      <c r="A34" s="458"/>
      <c r="B34" s="459"/>
      <c r="C34" s="460"/>
      <c r="D34" s="518"/>
      <c r="E34" s="518"/>
      <c r="F34" s="527"/>
      <c r="G34" s="512"/>
      <c r="H34" s="512"/>
    </row>
    <row r="35" spans="1:8" s="531" customFormat="1" ht="15" x14ac:dyDescent="0.25">
      <c r="A35" s="522" t="s">
        <v>1126</v>
      </c>
      <c r="B35" s="525"/>
      <c r="C35" s="524">
        <f>SUM(C28:C34)</f>
        <v>827424438.13000011</v>
      </c>
      <c r="D35" s="518"/>
      <c r="E35" s="518"/>
      <c r="F35" s="527"/>
      <c r="G35" s="512"/>
      <c r="H35" s="512"/>
    </row>
    <row r="36" spans="1:8" s="531" customFormat="1" ht="18" x14ac:dyDescent="0.25">
      <c r="A36" s="532"/>
      <c r="B36" s="533"/>
      <c r="C36" s="518"/>
      <c r="D36" s="518"/>
      <c r="E36" s="518"/>
      <c r="F36" s="527"/>
      <c r="G36" s="512"/>
      <c r="H36" s="512"/>
    </row>
    <row r="37" spans="1:8" s="531" customFormat="1" ht="18" x14ac:dyDescent="0.25">
      <c r="A37" s="528" t="s">
        <v>1289</v>
      </c>
      <c r="B37" s="446"/>
      <c r="C37" s="446"/>
      <c r="D37" s="518"/>
      <c r="E37" s="518"/>
      <c r="F37" s="527"/>
      <c r="G37" s="512"/>
      <c r="H37" s="512"/>
    </row>
    <row r="38" spans="1:8" s="531" customFormat="1" ht="15" x14ac:dyDescent="0.25">
      <c r="A38" s="661"/>
      <c r="B38" s="661"/>
      <c r="C38" s="661"/>
      <c r="D38" s="518"/>
      <c r="E38" s="518"/>
      <c r="F38" s="527"/>
      <c r="G38" s="512"/>
      <c r="H38" s="512"/>
    </row>
    <row r="39" spans="1:8" s="531" customFormat="1" ht="15" x14ac:dyDescent="0.25">
      <c r="A39" s="658"/>
      <c r="B39" s="659"/>
      <c r="C39" s="660"/>
      <c r="D39" s="518"/>
      <c r="E39" s="518"/>
      <c r="F39" s="527"/>
      <c r="G39" s="512"/>
      <c r="H39" s="512"/>
    </row>
    <row r="40" spans="1:8" s="531" customFormat="1" ht="15" x14ac:dyDescent="0.25">
      <c r="A40" s="654" t="s">
        <v>1290</v>
      </c>
      <c r="B40" s="655"/>
      <c r="C40" s="656"/>
      <c r="D40" s="518"/>
      <c r="E40" s="518"/>
      <c r="F40" s="527"/>
      <c r="G40" s="512"/>
      <c r="H40" s="512"/>
    </row>
    <row r="41" spans="1:8" s="531" customFormat="1" ht="15" x14ac:dyDescent="0.25">
      <c r="A41" s="654" t="s">
        <v>1261</v>
      </c>
      <c r="B41" s="655"/>
      <c r="C41" s="656"/>
      <c r="D41" s="518"/>
      <c r="E41" s="518"/>
      <c r="F41" s="527"/>
      <c r="G41" s="512"/>
      <c r="H41" s="512"/>
    </row>
    <row r="42" spans="1:8" s="531" customFormat="1" ht="15" x14ac:dyDescent="0.25">
      <c r="A42" s="654"/>
      <c r="B42" s="655"/>
      <c r="C42" s="656"/>
      <c r="D42" s="518"/>
      <c r="E42" s="518"/>
      <c r="F42" s="527"/>
      <c r="G42" s="512"/>
      <c r="H42" s="512"/>
    </row>
    <row r="43" spans="1:8" s="531" customFormat="1" ht="15" x14ac:dyDescent="0.25">
      <c r="A43" s="497" t="s">
        <v>1293</v>
      </c>
      <c r="B43" s="459"/>
      <c r="C43" s="456">
        <f>SUM(B44:B46)</f>
        <v>6541554.5699999332</v>
      </c>
      <c r="D43" s="518"/>
      <c r="E43" s="518"/>
      <c r="F43" s="527"/>
      <c r="G43" s="512"/>
      <c r="H43" s="512"/>
    </row>
    <row r="44" spans="1:8" s="531" customFormat="1" ht="15" x14ac:dyDescent="0.25">
      <c r="A44" s="458" t="s">
        <v>1272</v>
      </c>
      <c r="B44" s="459">
        <f>+B66</f>
        <v>6491582.5699999332</v>
      </c>
      <c r="C44" s="456"/>
      <c r="D44" s="518"/>
      <c r="E44" s="518"/>
      <c r="F44" s="527"/>
      <c r="G44" s="512"/>
      <c r="H44" s="512"/>
    </row>
    <row r="45" spans="1:8" s="531" customFormat="1" ht="15" x14ac:dyDescent="0.25">
      <c r="A45" s="458" t="s">
        <v>1270</v>
      </c>
      <c r="B45" s="459">
        <f>+B67</f>
        <v>2758</v>
      </c>
      <c r="C45" s="456"/>
      <c r="D45" s="518"/>
      <c r="E45" s="518"/>
      <c r="F45" s="527">
        <v>103</v>
      </c>
      <c r="G45" s="512"/>
      <c r="H45" s="512"/>
    </row>
    <row r="46" spans="1:8" s="531" customFormat="1" ht="15" x14ac:dyDescent="0.25">
      <c r="A46" s="458" t="s">
        <v>1271</v>
      </c>
      <c r="B46" s="459">
        <f>+B68</f>
        <v>47214</v>
      </c>
      <c r="C46" s="456"/>
      <c r="D46" s="518"/>
      <c r="E46" s="518"/>
      <c r="F46" s="527">
        <v>10</v>
      </c>
      <c r="G46" s="512"/>
      <c r="H46" s="512"/>
    </row>
    <row r="47" spans="1:8" s="531" customFormat="1" ht="15" x14ac:dyDescent="0.25">
      <c r="A47" s="458"/>
      <c r="B47" s="459"/>
      <c r="C47" s="456"/>
      <c r="D47" s="518"/>
      <c r="E47" s="518"/>
      <c r="F47" s="527"/>
      <c r="G47" s="512"/>
      <c r="H47" s="512"/>
    </row>
    <row r="48" spans="1:8" s="531" customFormat="1" ht="15" x14ac:dyDescent="0.25">
      <c r="A48" s="499" t="s">
        <v>1263</v>
      </c>
      <c r="B48" s="459"/>
      <c r="C48" s="456">
        <f>+C69</f>
        <v>3815320.5700000003</v>
      </c>
      <c r="D48" s="518"/>
      <c r="E48" s="518"/>
      <c r="F48" s="527"/>
      <c r="G48" s="512"/>
      <c r="H48" s="512"/>
    </row>
    <row r="49" spans="1:16383" s="531" customFormat="1" ht="15" x14ac:dyDescent="0.25">
      <c r="A49" s="458"/>
      <c r="B49" s="459"/>
      <c r="C49" s="460"/>
      <c r="D49" s="518"/>
      <c r="E49" s="518"/>
      <c r="F49" s="527"/>
      <c r="G49" s="512"/>
      <c r="H49" s="512"/>
    </row>
    <row r="50" spans="1:16383" ht="15" x14ac:dyDescent="0.25">
      <c r="A50" s="522" t="s">
        <v>1292</v>
      </c>
      <c r="B50" s="525"/>
      <c r="C50" s="524">
        <f>+C43+C48</f>
        <v>10356875.139999934</v>
      </c>
      <c r="D50" s="455"/>
      <c r="E50" s="455"/>
      <c r="F50" s="513"/>
      <c r="G50" s="519"/>
      <c r="H50" s="513"/>
    </row>
    <row r="51" spans="1:16383" s="531" customFormat="1" ht="15" x14ac:dyDescent="0.25">
      <c r="A51" s="535"/>
      <c r="B51" s="512"/>
      <c r="C51" s="512"/>
      <c r="D51" s="518"/>
      <c r="E51" s="518"/>
      <c r="F51" s="513"/>
      <c r="G51" s="519"/>
      <c r="H51" s="513"/>
    </row>
    <row r="52" spans="1:16383" s="531" customFormat="1" ht="15" x14ac:dyDescent="0.25">
      <c r="A52" s="643" t="s">
        <v>1415</v>
      </c>
      <c r="B52" s="512"/>
      <c r="C52" s="512"/>
      <c r="D52" s="518"/>
      <c r="E52" s="518"/>
      <c r="F52" s="513"/>
      <c r="G52" s="519"/>
      <c r="H52" s="513"/>
    </row>
    <row r="53" spans="1:16383" s="531" customFormat="1" ht="15" x14ac:dyDescent="0.25">
      <c r="A53" s="535"/>
      <c r="B53" s="512"/>
      <c r="C53" s="512"/>
      <c r="D53" s="518"/>
      <c r="E53" s="518"/>
      <c r="F53" s="513"/>
      <c r="G53" s="519"/>
      <c r="H53" s="513"/>
    </row>
    <row r="54" spans="1:16383" ht="15" x14ac:dyDescent="0.25">
      <c r="A54" s="658"/>
      <c r="B54" s="659"/>
      <c r="C54" s="659"/>
      <c r="D54" s="659"/>
      <c r="E54" s="660"/>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7"/>
      <c r="AI54" s="657"/>
      <c r="AJ54" s="657"/>
      <c r="AK54" s="657"/>
      <c r="AL54" s="657"/>
      <c r="AM54" s="657"/>
      <c r="AN54" s="657"/>
      <c r="AO54" s="657"/>
      <c r="AP54" s="657"/>
      <c r="AQ54" s="657"/>
      <c r="AR54" s="657"/>
      <c r="AS54" s="657"/>
      <c r="AT54" s="657"/>
      <c r="AU54" s="657"/>
      <c r="AV54" s="657"/>
      <c r="AW54" s="657"/>
      <c r="AX54" s="657"/>
      <c r="AY54" s="657"/>
      <c r="AZ54" s="657"/>
      <c r="BA54" s="657"/>
      <c r="BB54" s="657"/>
      <c r="BC54" s="657"/>
      <c r="BD54" s="657"/>
      <c r="BE54" s="657"/>
      <c r="BF54" s="657"/>
      <c r="BG54" s="657"/>
      <c r="BH54" s="657"/>
      <c r="BI54" s="657"/>
      <c r="BJ54" s="657"/>
      <c r="BK54" s="657"/>
      <c r="BL54" s="657"/>
      <c r="BM54" s="657"/>
      <c r="BN54" s="657"/>
      <c r="BO54" s="657"/>
      <c r="BP54" s="657"/>
      <c r="BQ54" s="657"/>
      <c r="BR54" s="657"/>
      <c r="BS54" s="657"/>
      <c r="BT54" s="657"/>
      <c r="BU54" s="657"/>
      <c r="BV54" s="657"/>
      <c r="BW54" s="657"/>
      <c r="BX54" s="657"/>
      <c r="BY54" s="657"/>
      <c r="BZ54" s="657"/>
      <c r="CA54" s="657"/>
      <c r="CB54" s="657"/>
      <c r="CC54" s="657"/>
      <c r="CD54" s="657"/>
      <c r="CE54" s="657"/>
      <c r="CF54" s="657"/>
      <c r="CG54" s="657"/>
      <c r="CH54" s="657"/>
      <c r="CI54" s="657"/>
      <c r="CJ54" s="657"/>
      <c r="CK54" s="657"/>
      <c r="CL54" s="657"/>
      <c r="CM54" s="657"/>
      <c r="CN54" s="657"/>
      <c r="CO54" s="657"/>
      <c r="CP54" s="657"/>
      <c r="CQ54" s="657"/>
      <c r="CR54" s="657"/>
      <c r="CS54" s="657"/>
      <c r="CT54" s="657"/>
      <c r="CU54" s="657"/>
      <c r="CV54" s="657"/>
      <c r="CW54" s="657"/>
      <c r="CX54" s="657"/>
      <c r="CY54" s="657"/>
      <c r="CZ54" s="657"/>
      <c r="DA54" s="657"/>
      <c r="DB54" s="657"/>
      <c r="DC54" s="657"/>
      <c r="DD54" s="657"/>
      <c r="DE54" s="657"/>
      <c r="DF54" s="657"/>
      <c r="DG54" s="657"/>
      <c r="DH54" s="657"/>
      <c r="DI54" s="657"/>
      <c r="DJ54" s="657"/>
      <c r="DK54" s="657"/>
      <c r="DL54" s="657"/>
      <c r="DM54" s="657"/>
      <c r="DN54" s="657"/>
      <c r="DO54" s="657"/>
      <c r="DP54" s="657"/>
      <c r="DQ54" s="657"/>
      <c r="DR54" s="657"/>
      <c r="DS54" s="657"/>
      <c r="DT54" s="657"/>
      <c r="DU54" s="657"/>
      <c r="DV54" s="657"/>
      <c r="DW54" s="657"/>
      <c r="DX54" s="657"/>
      <c r="DY54" s="657"/>
      <c r="DZ54" s="657"/>
      <c r="EA54" s="657"/>
      <c r="EB54" s="657"/>
      <c r="EC54" s="657"/>
      <c r="ED54" s="657"/>
      <c r="EE54" s="657"/>
      <c r="EF54" s="657"/>
      <c r="EG54" s="657"/>
      <c r="EH54" s="657"/>
      <c r="EI54" s="657"/>
      <c r="EJ54" s="657"/>
      <c r="EK54" s="657"/>
      <c r="EL54" s="657"/>
      <c r="EM54" s="657"/>
      <c r="EN54" s="657"/>
      <c r="EO54" s="657"/>
      <c r="EP54" s="657"/>
      <c r="EQ54" s="657"/>
      <c r="ER54" s="657"/>
      <c r="ES54" s="657"/>
      <c r="ET54" s="657"/>
      <c r="EU54" s="657"/>
      <c r="EV54" s="657"/>
      <c r="EW54" s="657"/>
      <c r="EX54" s="657"/>
      <c r="EY54" s="657"/>
      <c r="EZ54" s="657"/>
      <c r="FA54" s="657"/>
      <c r="FB54" s="657"/>
      <c r="FC54" s="657"/>
      <c r="FD54" s="657"/>
      <c r="FE54" s="657"/>
      <c r="FF54" s="657"/>
      <c r="FG54" s="657"/>
      <c r="FH54" s="657"/>
      <c r="FI54" s="657"/>
      <c r="FJ54" s="657"/>
      <c r="FK54" s="657"/>
      <c r="FL54" s="657"/>
      <c r="FM54" s="657"/>
      <c r="FN54" s="657"/>
      <c r="FO54" s="657"/>
      <c r="FP54" s="657"/>
      <c r="FQ54" s="657"/>
      <c r="FR54" s="657"/>
      <c r="FS54" s="657"/>
      <c r="FT54" s="657"/>
      <c r="FU54" s="657"/>
      <c r="FV54" s="657"/>
      <c r="FW54" s="657"/>
      <c r="FX54" s="657"/>
      <c r="FY54" s="657"/>
      <c r="FZ54" s="657"/>
      <c r="GA54" s="657"/>
      <c r="GB54" s="657"/>
      <c r="GC54" s="657"/>
      <c r="GD54" s="657"/>
      <c r="GE54" s="657"/>
      <c r="GF54" s="657"/>
      <c r="GG54" s="657"/>
      <c r="GH54" s="657"/>
      <c r="GI54" s="657"/>
      <c r="GJ54" s="657"/>
      <c r="GK54" s="657"/>
      <c r="GL54" s="657"/>
      <c r="GM54" s="657"/>
      <c r="GN54" s="657"/>
      <c r="GO54" s="657"/>
      <c r="GP54" s="657"/>
      <c r="GQ54" s="657"/>
      <c r="GR54" s="657"/>
      <c r="GS54" s="657"/>
      <c r="GT54" s="657"/>
      <c r="GU54" s="657"/>
      <c r="GV54" s="657"/>
      <c r="GW54" s="657"/>
      <c r="GX54" s="657"/>
      <c r="GY54" s="657"/>
      <c r="GZ54" s="657"/>
      <c r="HA54" s="657"/>
      <c r="HB54" s="657"/>
      <c r="HC54" s="657"/>
      <c r="HD54" s="657"/>
      <c r="HE54" s="657"/>
      <c r="HF54" s="657"/>
      <c r="HG54" s="657"/>
      <c r="HH54" s="657"/>
      <c r="HI54" s="657"/>
      <c r="HJ54" s="657"/>
      <c r="HK54" s="657"/>
      <c r="HL54" s="657"/>
      <c r="HM54" s="657"/>
      <c r="HN54" s="657"/>
      <c r="HO54" s="657"/>
      <c r="HP54" s="657"/>
      <c r="HQ54" s="657"/>
      <c r="HR54" s="657"/>
      <c r="HS54" s="657"/>
      <c r="HT54" s="657"/>
      <c r="HU54" s="657"/>
      <c r="HV54" s="657"/>
      <c r="HW54" s="657"/>
      <c r="HX54" s="657"/>
      <c r="HY54" s="657"/>
      <c r="HZ54" s="657"/>
      <c r="IA54" s="657"/>
      <c r="IB54" s="657"/>
      <c r="IC54" s="657"/>
      <c r="ID54" s="657"/>
      <c r="IE54" s="657"/>
      <c r="IF54" s="657"/>
      <c r="IG54" s="657"/>
      <c r="IH54" s="657"/>
      <c r="II54" s="657"/>
      <c r="IJ54" s="657"/>
      <c r="IK54" s="657"/>
      <c r="IL54" s="657"/>
      <c r="IM54" s="657"/>
      <c r="IN54" s="657"/>
      <c r="IO54" s="657"/>
      <c r="IP54" s="657"/>
      <c r="IQ54" s="657"/>
      <c r="IR54" s="657"/>
      <c r="IS54" s="657"/>
      <c r="IT54" s="657"/>
      <c r="IU54" s="657"/>
      <c r="IV54" s="657"/>
      <c r="IW54" s="657"/>
      <c r="IX54" s="657"/>
      <c r="IY54" s="657"/>
      <c r="IZ54" s="657"/>
      <c r="JA54" s="657"/>
      <c r="JB54" s="657"/>
      <c r="JC54" s="657"/>
      <c r="JD54" s="657"/>
      <c r="JE54" s="657"/>
      <c r="JF54" s="657"/>
      <c r="JG54" s="657"/>
      <c r="JH54" s="657"/>
      <c r="JI54" s="657"/>
      <c r="JJ54" s="657"/>
      <c r="JK54" s="657"/>
      <c r="JL54" s="657"/>
      <c r="JM54" s="657"/>
      <c r="JN54" s="657"/>
      <c r="JO54" s="657"/>
      <c r="JP54" s="657"/>
      <c r="JQ54" s="657"/>
      <c r="JR54" s="657"/>
      <c r="JS54" s="657"/>
      <c r="JT54" s="657"/>
      <c r="JU54" s="657"/>
      <c r="JV54" s="657"/>
      <c r="JW54" s="657"/>
      <c r="JX54" s="657"/>
      <c r="JY54" s="657"/>
      <c r="JZ54" s="657"/>
      <c r="KA54" s="657"/>
      <c r="KB54" s="657"/>
      <c r="KC54" s="657"/>
      <c r="KD54" s="657"/>
      <c r="KE54" s="657"/>
      <c r="KF54" s="657"/>
      <c r="KG54" s="657"/>
      <c r="KH54" s="657"/>
      <c r="KI54" s="657"/>
      <c r="KJ54" s="657"/>
      <c r="KK54" s="657"/>
      <c r="KL54" s="657"/>
      <c r="KM54" s="657"/>
      <c r="KN54" s="657"/>
      <c r="KO54" s="657"/>
      <c r="KP54" s="657"/>
      <c r="KQ54" s="657"/>
      <c r="KR54" s="657"/>
      <c r="KS54" s="657"/>
      <c r="KT54" s="657"/>
      <c r="KU54" s="657"/>
      <c r="KV54" s="657"/>
      <c r="KW54" s="657"/>
      <c r="KX54" s="657"/>
      <c r="KY54" s="657"/>
      <c r="KZ54" s="657"/>
      <c r="LA54" s="657"/>
      <c r="LB54" s="657"/>
      <c r="LC54" s="657"/>
      <c r="LD54" s="657"/>
      <c r="LE54" s="657"/>
      <c r="LF54" s="657"/>
      <c r="LG54" s="657"/>
      <c r="LH54" s="657"/>
      <c r="LI54" s="657"/>
      <c r="LJ54" s="657"/>
      <c r="LK54" s="657"/>
      <c r="LL54" s="657"/>
      <c r="LM54" s="657"/>
      <c r="LN54" s="657"/>
      <c r="LO54" s="657"/>
      <c r="LP54" s="657"/>
      <c r="LQ54" s="657"/>
      <c r="LR54" s="657"/>
      <c r="LS54" s="657"/>
      <c r="LT54" s="657"/>
      <c r="LU54" s="657"/>
      <c r="LV54" s="657"/>
      <c r="LW54" s="657"/>
      <c r="LX54" s="657"/>
      <c r="LY54" s="657"/>
      <c r="LZ54" s="657"/>
      <c r="MA54" s="657"/>
      <c r="MB54" s="657"/>
      <c r="MC54" s="657"/>
      <c r="MD54" s="657"/>
      <c r="ME54" s="657"/>
      <c r="MF54" s="657"/>
      <c r="MG54" s="657"/>
      <c r="MH54" s="657"/>
      <c r="MI54" s="657"/>
      <c r="MJ54" s="657"/>
      <c r="MK54" s="657"/>
      <c r="ML54" s="657"/>
      <c r="MM54" s="657"/>
      <c r="MN54" s="657"/>
      <c r="MO54" s="657"/>
      <c r="MP54" s="657"/>
      <c r="MQ54" s="657"/>
      <c r="MR54" s="657"/>
      <c r="MS54" s="657"/>
      <c r="MT54" s="657"/>
      <c r="MU54" s="657"/>
      <c r="MV54" s="657"/>
      <c r="MW54" s="657"/>
      <c r="MX54" s="657"/>
      <c r="MY54" s="657"/>
      <c r="MZ54" s="657"/>
      <c r="NA54" s="657"/>
      <c r="NB54" s="657"/>
      <c r="NC54" s="657"/>
      <c r="ND54" s="657"/>
      <c r="NE54" s="657"/>
      <c r="NF54" s="657"/>
      <c r="NG54" s="657"/>
      <c r="NH54" s="657"/>
      <c r="NI54" s="657"/>
      <c r="NJ54" s="657"/>
      <c r="NK54" s="657"/>
      <c r="NL54" s="657"/>
      <c r="NM54" s="657"/>
      <c r="NN54" s="657"/>
      <c r="NO54" s="657"/>
      <c r="NP54" s="657"/>
      <c r="NQ54" s="657"/>
      <c r="NR54" s="657"/>
      <c r="NS54" s="657"/>
      <c r="NT54" s="657"/>
      <c r="NU54" s="657"/>
      <c r="NV54" s="657"/>
      <c r="NW54" s="657"/>
      <c r="NX54" s="657"/>
      <c r="NY54" s="657"/>
      <c r="NZ54" s="657"/>
      <c r="OA54" s="657"/>
      <c r="OB54" s="657"/>
      <c r="OC54" s="657"/>
      <c r="OD54" s="657"/>
      <c r="OE54" s="657"/>
      <c r="OF54" s="657"/>
      <c r="OG54" s="657"/>
      <c r="OH54" s="657"/>
      <c r="OI54" s="657"/>
      <c r="OJ54" s="657"/>
      <c r="OK54" s="657"/>
      <c r="OL54" s="657"/>
      <c r="OM54" s="657"/>
      <c r="ON54" s="657"/>
      <c r="OO54" s="657"/>
      <c r="OP54" s="657"/>
      <c r="OQ54" s="657"/>
      <c r="OR54" s="657"/>
      <c r="OS54" s="657"/>
      <c r="OT54" s="657"/>
      <c r="OU54" s="657"/>
      <c r="OV54" s="657"/>
      <c r="OW54" s="657"/>
      <c r="OX54" s="657"/>
      <c r="OY54" s="657"/>
      <c r="OZ54" s="657"/>
      <c r="PA54" s="657"/>
      <c r="PB54" s="657"/>
      <c r="PC54" s="657"/>
      <c r="PD54" s="657"/>
      <c r="PE54" s="657"/>
      <c r="PF54" s="657"/>
      <c r="PG54" s="657"/>
      <c r="PH54" s="657"/>
      <c r="PI54" s="657"/>
      <c r="PJ54" s="657"/>
      <c r="PK54" s="657"/>
      <c r="PL54" s="657"/>
      <c r="PM54" s="657"/>
      <c r="PN54" s="657"/>
      <c r="PO54" s="657"/>
      <c r="PP54" s="657"/>
      <c r="PQ54" s="657"/>
      <c r="PR54" s="657"/>
      <c r="PS54" s="657"/>
      <c r="PT54" s="657"/>
      <c r="PU54" s="657"/>
      <c r="PV54" s="657"/>
      <c r="PW54" s="657"/>
      <c r="PX54" s="657"/>
      <c r="PY54" s="657"/>
      <c r="PZ54" s="657"/>
      <c r="QA54" s="657"/>
      <c r="QB54" s="657"/>
      <c r="QC54" s="657"/>
      <c r="QD54" s="657"/>
      <c r="QE54" s="657"/>
      <c r="QF54" s="657"/>
      <c r="QG54" s="657"/>
      <c r="QH54" s="657"/>
      <c r="QI54" s="657"/>
      <c r="QJ54" s="657"/>
      <c r="QK54" s="657"/>
      <c r="QL54" s="657"/>
      <c r="QM54" s="657"/>
      <c r="QN54" s="657"/>
      <c r="QO54" s="657"/>
      <c r="QP54" s="657"/>
      <c r="QQ54" s="657"/>
      <c r="QR54" s="657"/>
      <c r="QS54" s="657"/>
      <c r="QT54" s="657"/>
      <c r="QU54" s="657"/>
      <c r="QV54" s="657"/>
      <c r="QW54" s="657"/>
      <c r="QX54" s="657"/>
      <c r="QY54" s="657"/>
      <c r="QZ54" s="657"/>
      <c r="RA54" s="657"/>
      <c r="RB54" s="657"/>
      <c r="RC54" s="657"/>
      <c r="RD54" s="657"/>
      <c r="RE54" s="657"/>
      <c r="RF54" s="657"/>
      <c r="RG54" s="657"/>
      <c r="RH54" s="657"/>
      <c r="RI54" s="657"/>
      <c r="RJ54" s="657"/>
      <c r="RK54" s="657"/>
      <c r="RL54" s="657"/>
      <c r="RM54" s="657"/>
      <c r="RN54" s="657"/>
      <c r="RO54" s="657"/>
      <c r="RP54" s="657"/>
      <c r="RQ54" s="657"/>
      <c r="RR54" s="657"/>
      <c r="RS54" s="657"/>
      <c r="RT54" s="657"/>
      <c r="RU54" s="657"/>
      <c r="RV54" s="657"/>
      <c r="RW54" s="657"/>
      <c r="RX54" s="657"/>
      <c r="RY54" s="657"/>
      <c r="RZ54" s="657"/>
      <c r="SA54" s="657"/>
      <c r="SB54" s="657"/>
      <c r="SC54" s="657"/>
      <c r="SD54" s="657"/>
      <c r="SE54" s="657"/>
      <c r="SF54" s="657"/>
      <c r="SG54" s="657"/>
      <c r="SH54" s="657"/>
      <c r="SI54" s="657"/>
      <c r="SJ54" s="657"/>
      <c r="SK54" s="657"/>
      <c r="SL54" s="657"/>
      <c r="SM54" s="657"/>
      <c r="SN54" s="657"/>
      <c r="SO54" s="657"/>
      <c r="SP54" s="657"/>
      <c r="SQ54" s="657"/>
      <c r="SR54" s="657"/>
      <c r="SS54" s="657"/>
      <c r="ST54" s="657"/>
      <c r="SU54" s="657"/>
      <c r="SV54" s="657"/>
      <c r="SW54" s="657"/>
      <c r="SX54" s="657"/>
      <c r="SY54" s="657"/>
      <c r="SZ54" s="657"/>
      <c r="TA54" s="657"/>
      <c r="TB54" s="657"/>
      <c r="TC54" s="657"/>
      <c r="TD54" s="657"/>
      <c r="TE54" s="657"/>
      <c r="TF54" s="657"/>
      <c r="TG54" s="657"/>
      <c r="TH54" s="657"/>
      <c r="TI54" s="657"/>
      <c r="TJ54" s="657"/>
      <c r="TK54" s="657"/>
      <c r="TL54" s="657"/>
      <c r="TM54" s="657"/>
      <c r="TN54" s="657"/>
      <c r="TO54" s="657"/>
      <c r="TP54" s="657"/>
      <c r="TQ54" s="657"/>
      <c r="TR54" s="657"/>
      <c r="TS54" s="657"/>
      <c r="TT54" s="657"/>
      <c r="TU54" s="657"/>
      <c r="TV54" s="657"/>
      <c r="TW54" s="657"/>
      <c r="TX54" s="657"/>
      <c r="TY54" s="657"/>
      <c r="TZ54" s="657"/>
      <c r="UA54" s="657"/>
      <c r="UB54" s="657"/>
      <c r="UC54" s="657"/>
      <c r="UD54" s="657"/>
      <c r="UE54" s="657"/>
      <c r="UF54" s="657"/>
      <c r="UG54" s="657"/>
      <c r="UH54" s="657"/>
      <c r="UI54" s="657"/>
      <c r="UJ54" s="657"/>
      <c r="UK54" s="657"/>
      <c r="UL54" s="657"/>
      <c r="UM54" s="657"/>
      <c r="UN54" s="657"/>
      <c r="UO54" s="657"/>
      <c r="UP54" s="657"/>
      <c r="UQ54" s="657"/>
      <c r="UR54" s="657"/>
      <c r="US54" s="657"/>
      <c r="UT54" s="657"/>
      <c r="UU54" s="657"/>
      <c r="UV54" s="657"/>
      <c r="UW54" s="657"/>
      <c r="UX54" s="657"/>
      <c r="UY54" s="657"/>
      <c r="UZ54" s="657"/>
      <c r="VA54" s="657"/>
      <c r="VB54" s="657"/>
      <c r="VC54" s="657"/>
      <c r="VD54" s="657"/>
      <c r="VE54" s="657"/>
      <c r="VF54" s="657"/>
      <c r="VG54" s="657"/>
      <c r="VH54" s="657"/>
      <c r="VI54" s="657"/>
      <c r="VJ54" s="657"/>
      <c r="VK54" s="657"/>
      <c r="VL54" s="657"/>
      <c r="VM54" s="657"/>
      <c r="VN54" s="657"/>
      <c r="VO54" s="657"/>
      <c r="VP54" s="657"/>
      <c r="VQ54" s="657"/>
      <c r="VR54" s="657"/>
      <c r="VS54" s="657"/>
      <c r="VT54" s="657"/>
      <c r="VU54" s="657"/>
      <c r="VV54" s="657"/>
      <c r="VW54" s="657"/>
      <c r="VX54" s="657"/>
      <c r="VY54" s="657"/>
      <c r="VZ54" s="657"/>
      <c r="WA54" s="657"/>
      <c r="WB54" s="657"/>
      <c r="WC54" s="657"/>
      <c r="WD54" s="657"/>
      <c r="WE54" s="657"/>
      <c r="WF54" s="657"/>
      <c r="WG54" s="657"/>
      <c r="WH54" s="657"/>
      <c r="WI54" s="657"/>
      <c r="WJ54" s="657"/>
      <c r="WK54" s="657"/>
      <c r="WL54" s="657"/>
      <c r="WM54" s="657"/>
      <c r="WN54" s="657"/>
      <c r="WO54" s="657"/>
      <c r="WP54" s="657"/>
      <c r="WQ54" s="657"/>
      <c r="WR54" s="657"/>
      <c r="WS54" s="657"/>
      <c r="WT54" s="657"/>
      <c r="WU54" s="657"/>
      <c r="WV54" s="657"/>
      <c r="WW54" s="657"/>
      <c r="WX54" s="657"/>
      <c r="WY54" s="657"/>
      <c r="WZ54" s="657"/>
      <c r="XA54" s="657"/>
      <c r="XB54" s="657"/>
      <c r="XC54" s="657"/>
      <c r="XD54" s="657"/>
      <c r="XE54" s="657"/>
      <c r="XF54" s="657"/>
      <c r="XG54" s="657"/>
      <c r="XH54" s="657"/>
      <c r="XI54" s="657"/>
      <c r="XJ54" s="657"/>
      <c r="XK54" s="657"/>
      <c r="XL54" s="657"/>
      <c r="XM54" s="657"/>
      <c r="XN54" s="657"/>
      <c r="XO54" s="657"/>
      <c r="XP54" s="657"/>
      <c r="XQ54" s="657"/>
      <c r="XR54" s="657"/>
      <c r="XS54" s="657"/>
      <c r="XT54" s="657"/>
      <c r="XU54" s="657"/>
      <c r="XV54" s="657"/>
      <c r="XW54" s="657"/>
      <c r="XX54" s="657"/>
      <c r="XY54" s="657"/>
      <c r="XZ54" s="657"/>
      <c r="YA54" s="657"/>
      <c r="YB54" s="657"/>
      <c r="YC54" s="657"/>
      <c r="YD54" s="657"/>
      <c r="YE54" s="657"/>
      <c r="YF54" s="657"/>
      <c r="YG54" s="657"/>
      <c r="YH54" s="657"/>
      <c r="YI54" s="657"/>
      <c r="YJ54" s="657"/>
      <c r="YK54" s="657"/>
      <c r="YL54" s="657"/>
      <c r="YM54" s="657"/>
      <c r="YN54" s="657"/>
      <c r="YO54" s="657"/>
      <c r="YP54" s="657"/>
      <c r="YQ54" s="657"/>
      <c r="YR54" s="657"/>
      <c r="YS54" s="657"/>
      <c r="YT54" s="657"/>
      <c r="YU54" s="657"/>
      <c r="YV54" s="657"/>
      <c r="YW54" s="657"/>
      <c r="YX54" s="657"/>
      <c r="YY54" s="657"/>
      <c r="YZ54" s="657"/>
      <c r="ZA54" s="657"/>
      <c r="ZB54" s="657"/>
      <c r="ZC54" s="657"/>
      <c r="ZD54" s="657"/>
      <c r="ZE54" s="657"/>
      <c r="ZF54" s="657"/>
      <c r="ZG54" s="657"/>
      <c r="ZH54" s="657"/>
      <c r="ZI54" s="657"/>
      <c r="ZJ54" s="657"/>
      <c r="ZK54" s="657"/>
      <c r="ZL54" s="657"/>
      <c r="ZM54" s="657"/>
      <c r="ZN54" s="657"/>
      <c r="ZO54" s="657"/>
      <c r="ZP54" s="657"/>
      <c r="ZQ54" s="657"/>
      <c r="ZR54" s="657"/>
      <c r="ZS54" s="657"/>
      <c r="ZT54" s="657"/>
      <c r="ZU54" s="657"/>
      <c r="ZV54" s="657"/>
      <c r="ZW54" s="657"/>
      <c r="ZX54" s="657"/>
      <c r="ZY54" s="657"/>
      <c r="ZZ54" s="657"/>
      <c r="AAA54" s="657"/>
      <c r="AAB54" s="657"/>
      <c r="AAC54" s="657"/>
      <c r="AAD54" s="657"/>
      <c r="AAE54" s="657"/>
      <c r="AAF54" s="657"/>
      <c r="AAG54" s="657"/>
      <c r="AAH54" s="657"/>
      <c r="AAI54" s="657"/>
      <c r="AAJ54" s="657"/>
      <c r="AAK54" s="657"/>
      <c r="AAL54" s="657"/>
      <c r="AAM54" s="657"/>
      <c r="AAN54" s="657"/>
      <c r="AAO54" s="657"/>
      <c r="AAP54" s="657"/>
      <c r="AAQ54" s="657"/>
      <c r="AAR54" s="657"/>
      <c r="AAS54" s="657"/>
      <c r="AAT54" s="657"/>
      <c r="AAU54" s="657"/>
      <c r="AAV54" s="657"/>
      <c r="AAW54" s="657"/>
      <c r="AAX54" s="657"/>
      <c r="AAY54" s="657"/>
      <c r="AAZ54" s="657"/>
      <c r="ABA54" s="657"/>
      <c r="ABB54" s="657"/>
      <c r="ABC54" s="657"/>
      <c r="ABD54" s="657"/>
      <c r="ABE54" s="657"/>
      <c r="ABF54" s="657"/>
      <c r="ABG54" s="657"/>
      <c r="ABH54" s="657"/>
      <c r="ABI54" s="657"/>
      <c r="ABJ54" s="657"/>
      <c r="ABK54" s="657"/>
      <c r="ABL54" s="657"/>
      <c r="ABM54" s="657"/>
      <c r="ABN54" s="657"/>
      <c r="ABO54" s="657"/>
      <c r="ABP54" s="657"/>
      <c r="ABQ54" s="657"/>
      <c r="ABR54" s="657"/>
      <c r="ABS54" s="657"/>
      <c r="ABT54" s="657"/>
      <c r="ABU54" s="657"/>
      <c r="ABV54" s="657"/>
      <c r="ABW54" s="657"/>
      <c r="ABX54" s="657"/>
      <c r="ABY54" s="657"/>
      <c r="ABZ54" s="657"/>
      <c r="ACA54" s="657"/>
      <c r="ACB54" s="657"/>
      <c r="ACC54" s="657"/>
      <c r="ACD54" s="657"/>
      <c r="ACE54" s="657"/>
      <c r="ACF54" s="657"/>
      <c r="ACG54" s="657"/>
      <c r="ACH54" s="657"/>
      <c r="ACI54" s="657"/>
      <c r="ACJ54" s="657"/>
      <c r="ACK54" s="657"/>
      <c r="ACL54" s="657"/>
      <c r="ACM54" s="657"/>
      <c r="ACN54" s="657"/>
      <c r="ACO54" s="657"/>
      <c r="ACP54" s="657"/>
      <c r="ACQ54" s="657"/>
      <c r="ACR54" s="657"/>
      <c r="ACS54" s="657"/>
      <c r="ACT54" s="657"/>
      <c r="ACU54" s="657"/>
      <c r="ACV54" s="657"/>
      <c r="ACW54" s="657"/>
      <c r="ACX54" s="657"/>
      <c r="ACY54" s="657"/>
      <c r="ACZ54" s="657"/>
      <c r="ADA54" s="657"/>
      <c r="ADB54" s="657"/>
      <c r="ADC54" s="657"/>
      <c r="ADD54" s="657"/>
      <c r="ADE54" s="657"/>
      <c r="ADF54" s="657"/>
      <c r="ADG54" s="657"/>
      <c r="ADH54" s="657"/>
      <c r="ADI54" s="657"/>
      <c r="ADJ54" s="657"/>
      <c r="ADK54" s="657"/>
      <c r="ADL54" s="657"/>
      <c r="ADM54" s="657"/>
      <c r="ADN54" s="657"/>
      <c r="ADO54" s="657"/>
      <c r="ADP54" s="657"/>
      <c r="ADQ54" s="657"/>
      <c r="ADR54" s="657"/>
      <c r="ADS54" s="657"/>
      <c r="ADT54" s="657"/>
      <c r="ADU54" s="657"/>
      <c r="ADV54" s="657"/>
      <c r="ADW54" s="657"/>
      <c r="ADX54" s="657"/>
      <c r="ADY54" s="657"/>
      <c r="ADZ54" s="657"/>
      <c r="AEA54" s="657"/>
      <c r="AEB54" s="657"/>
      <c r="AEC54" s="657"/>
      <c r="AED54" s="657"/>
      <c r="AEE54" s="657"/>
      <c r="AEF54" s="657"/>
      <c r="AEG54" s="657"/>
      <c r="AEH54" s="657"/>
      <c r="AEI54" s="657"/>
      <c r="AEJ54" s="657"/>
      <c r="AEK54" s="657"/>
      <c r="AEL54" s="657"/>
      <c r="AEM54" s="657"/>
      <c r="AEN54" s="657"/>
      <c r="AEO54" s="657"/>
      <c r="AEP54" s="657"/>
      <c r="AEQ54" s="657"/>
      <c r="AER54" s="657"/>
      <c r="AES54" s="657"/>
      <c r="AET54" s="657"/>
      <c r="AEU54" s="657"/>
      <c r="AEV54" s="657"/>
      <c r="AEW54" s="657"/>
      <c r="AEX54" s="657"/>
      <c r="AEY54" s="657"/>
      <c r="AEZ54" s="657"/>
      <c r="AFA54" s="657"/>
      <c r="AFB54" s="657"/>
      <c r="AFC54" s="657"/>
      <c r="AFD54" s="657"/>
      <c r="AFE54" s="657"/>
      <c r="AFF54" s="657"/>
      <c r="AFG54" s="657"/>
      <c r="AFH54" s="657"/>
      <c r="AFI54" s="657"/>
      <c r="AFJ54" s="657"/>
      <c r="AFK54" s="657"/>
      <c r="AFL54" s="657"/>
      <c r="AFM54" s="657"/>
      <c r="AFN54" s="657"/>
      <c r="AFO54" s="657"/>
      <c r="AFP54" s="657"/>
      <c r="AFQ54" s="657"/>
      <c r="AFR54" s="657"/>
      <c r="AFS54" s="657"/>
      <c r="AFT54" s="657"/>
      <c r="AFU54" s="657"/>
      <c r="AFV54" s="657"/>
      <c r="AFW54" s="657"/>
      <c r="AFX54" s="657"/>
      <c r="AFY54" s="657"/>
      <c r="AFZ54" s="657"/>
      <c r="AGA54" s="657"/>
      <c r="AGB54" s="657"/>
      <c r="AGC54" s="657"/>
      <c r="AGD54" s="657"/>
      <c r="AGE54" s="657"/>
      <c r="AGF54" s="657"/>
      <c r="AGG54" s="657"/>
      <c r="AGH54" s="657"/>
      <c r="AGI54" s="657"/>
      <c r="AGJ54" s="657"/>
      <c r="AGK54" s="657"/>
      <c r="AGL54" s="657"/>
      <c r="AGM54" s="657"/>
      <c r="AGN54" s="657"/>
      <c r="AGO54" s="657"/>
      <c r="AGP54" s="657"/>
      <c r="AGQ54" s="657"/>
      <c r="AGR54" s="657"/>
      <c r="AGS54" s="657"/>
      <c r="AGT54" s="657"/>
      <c r="AGU54" s="657"/>
      <c r="AGV54" s="657"/>
      <c r="AGW54" s="657"/>
      <c r="AGX54" s="657"/>
      <c r="AGY54" s="657"/>
      <c r="AGZ54" s="657"/>
      <c r="AHA54" s="657"/>
      <c r="AHB54" s="657"/>
      <c r="AHC54" s="657"/>
      <c r="AHD54" s="657"/>
      <c r="AHE54" s="657"/>
      <c r="AHF54" s="657"/>
      <c r="AHG54" s="657"/>
      <c r="AHH54" s="657"/>
      <c r="AHI54" s="657"/>
      <c r="AHJ54" s="657"/>
      <c r="AHK54" s="657"/>
      <c r="AHL54" s="657"/>
      <c r="AHM54" s="657"/>
      <c r="AHN54" s="657"/>
      <c r="AHO54" s="657"/>
      <c r="AHP54" s="657"/>
      <c r="AHQ54" s="657"/>
      <c r="AHR54" s="657"/>
      <c r="AHS54" s="657"/>
      <c r="AHT54" s="657"/>
      <c r="AHU54" s="657"/>
      <c r="AHV54" s="657"/>
      <c r="AHW54" s="657"/>
      <c r="AHX54" s="657"/>
      <c r="AHY54" s="657"/>
      <c r="AHZ54" s="657"/>
      <c r="AIA54" s="657"/>
      <c r="AIB54" s="657"/>
      <c r="AIC54" s="657"/>
      <c r="AID54" s="657"/>
      <c r="AIE54" s="657"/>
      <c r="AIF54" s="657"/>
      <c r="AIG54" s="657"/>
      <c r="AIH54" s="657"/>
      <c r="AII54" s="657"/>
      <c r="AIJ54" s="657"/>
      <c r="AIK54" s="657"/>
      <c r="AIL54" s="657"/>
      <c r="AIM54" s="657"/>
      <c r="AIN54" s="657"/>
      <c r="AIO54" s="657"/>
      <c r="AIP54" s="657"/>
      <c r="AIQ54" s="657"/>
      <c r="AIR54" s="657"/>
      <c r="AIS54" s="657"/>
      <c r="AIT54" s="657"/>
      <c r="AIU54" s="657"/>
      <c r="AIV54" s="657"/>
      <c r="AIW54" s="657"/>
      <c r="AIX54" s="657"/>
      <c r="AIY54" s="657"/>
      <c r="AIZ54" s="657"/>
      <c r="AJA54" s="657"/>
      <c r="AJB54" s="657"/>
      <c r="AJC54" s="657"/>
      <c r="AJD54" s="657"/>
      <c r="AJE54" s="657"/>
      <c r="AJF54" s="657"/>
      <c r="AJG54" s="657"/>
      <c r="AJH54" s="657"/>
      <c r="AJI54" s="657"/>
      <c r="AJJ54" s="657"/>
      <c r="AJK54" s="657"/>
      <c r="AJL54" s="657"/>
      <c r="AJM54" s="657"/>
      <c r="AJN54" s="657"/>
      <c r="AJO54" s="657"/>
      <c r="AJP54" s="657"/>
      <c r="AJQ54" s="657"/>
      <c r="AJR54" s="657"/>
      <c r="AJS54" s="657"/>
      <c r="AJT54" s="657"/>
      <c r="AJU54" s="657"/>
      <c r="AJV54" s="657"/>
      <c r="AJW54" s="657"/>
      <c r="AJX54" s="657"/>
      <c r="AJY54" s="657"/>
      <c r="AJZ54" s="657"/>
      <c r="AKA54" s="657"/>
      <c r="AKB54" s="657"/>
      <c r="AKC54" s="657"/>
      <c r="AKD54" s="657"/>
      <c r="AKE54" s="657"/>
      <c r="AKF54" s="657"/>
      <c r="AKG54" s="657"/>
      <c r="AKH54" s="657"/>
      <c r="AKI54" s="657"/>
      <c r="AKJ54" s="657"/>
      <c r="AKK54" s="657"/>
      <c r="AKL54" s="657"/>
      <c r="AKM54" s="657"/>
      <c r="AKN54" s="657"/>
      <c r="AKO54" s="657"/>
      <c r="AKP54" s="657"/>
      <c r="AKQ54" s="657"/>
      <c r="AKR54" s="657"/>
      <c r="AKS54" s="657"/>
      <c r="AKT54" s="657"/>
      <c r="AKU54" s="657"/>
      <c r="AKV54" s="657"/>
      <c r="AKW54" s="657"/>
      <c r="AKX54" s="657"/>
      <c r="AKY54" s="657"/>
      <c r="AKZ54" s="657"/>
      <c r="ALA54" s="657"/>
      <c r="ALB54" s="657"/>
      <c r="ALC54" s="657"/>
      <c r="ALD54" s="657"/>
      <c r="ALE54" s="657"/>
      <c r="ALF54" s="657"/>
      <c r="ALG54" s="657"/>
      <c r="ALH54" s="657"/>
      <c r="ALI54" s="657"/>
      <c r="ALJ54" s="657"/>
      <c r="ALK54" s="657"/>
      <c r="ALL54" s="657"/>
      <c r="ALM54" s="657"/>
      <c r="ALN54" s="657"/>
      <c r="ALO54" s="657"/>
      <c r="ALP54" s="657"/>
      <c r="ALQ54" s="657"/>
      <c r="ALR54" s="657"/>
      <c r="ALS54" s="657"/>
      <c r="ALT54" s="657"/>
      <c r="ALU54" s="657"/>
      <c r="ALV54" s="657"/>
      <c r="ALW54" s="657"/>
      <c r="ALX54" s="657"/>
      <c r="ALY54" s="657"/>
      <c r="ALZ54" s="657"/>
      <c r="AMA54" s="657"/>
      <c r="AMB54" s="657"/>
      <c r="AMC54" s="657"/>
      <c r="AMD54" s="657"/>
      <c r="AME54" s="657"/>
      <c r="AMF54" s="657"/>
      <c r="AMG54" s="657"/>
      <c r="AMH54" s="657"/>
      <c r="AMI54" s="657"/>
      <c r="AMJ54" s="657"/>
      <c r="AMK54" s="657"/>
      <c r="AML54" s="657"/>
      <c r="AMM54" s="657"/>
      <c r="AMN54" s="657"/>
      <c r="AMO54" s="657"/>
      <c r="AMP54" s="657"/>
      <c r="AMQ54" s="657"/>
      <c r="AMR54" s="657"/>
      <c r="AMS54" s="657"/>
      <c r="AMT54" s="657"/>
      <c r="AMU54" s="657"/>
      <c r="AMV54" s="657"/>
      <c r="AMW54" s="657"/>
      <c r="AMX54" s="657"/>
      <c r="AMY54" s="657"/>
      <c r="AMZ54" s="657"/>
      <c r="ANA54" s="657"/>
      <c r="ANB54" s="657"/>
      <c r="ANC54" s="657"/>
      <c r="AND54" s="657"/>
      <c r="ANE54" s="657"/>
      <c r="ANF54" s="657"/>
      <c r="ANG54" s="657"/>
      <c r="ANH54" s="657"/>
      <c r="ANI54" s="657"/>
      <c r="ANJ54" s="657"/>
      <c r="ANK54" s="657"/>
      <c r="ANL54" s="657"/>
      <c r="ANM54" s="657"/>
      <c r="ANN54" s="657"/>
      <c r="ANO54" s="657"/>
      <c r="ANP54" s="657"/>
      <c r="ANQ54" s="657"/>
      <c r="ANR54" s="657"/>
      <c r="ANS54" s="657"/>
      <c r="ANT54" s="657"/>
      <c r="ANU54" s="657"/>
      <c r="ANV54" s="657"/>
      <c r="ANW54" s="657"/>
      <c r="ANX54" s="657"/>
      <c r="ANY54" s="657"/>
      <c r="ANZ54" s="657"/>
      <c r="AOA54" s="657"/>
      <c r="AOB54" s="657"/>
      <c r="AOC54" s="657"/>
      <c r="AOD54" s="657"/>
      <c r="AOE54" s="657"/>
      <c r="AOF54" s="657"/>
      <c r="AOG54" s="657"/>
      <c r="AOH54" s="657"/>
      <c r="AOI54" s="657"/>
      <c r="AOJ54" s="657"/>
      <c r="AOK54" s="657"/>
      <c r="AOL54" s="657"/>
      <c r="AOM54" s="657"/>
      <c r="AON54" s="657"/>
      <c r="AOO54" s="657"/>
      <c r="AOP54" s="657"/>
      <c r="AOQ54" s="657"/>
      <c r="AOR54" s="657"/>
      <c r="AOS54" s="657"/>
      <c r="AOT54" s="657"/>
      <c r="AOU54" s="657"/>
      <c r="AOV54" s="657"/>
      <c r="AOW54" s="657"/>
      <c r="AOX54" s="657"/>
      <c r="AOY54" s="657"/>
      <c r="AOZ54" s="657"/>
      <c r="APA54" s="657"/>
      <c r="APB54" s="657"/>
      <c r="APC54" s="657"/>
      <c r="APD54" s="657"/>
      <c r="APE54" s="657"/>
      <c r="APF54" s="657"/>
      <c r="APG54" s="657"/>
      <c r="APH54" s="657"/>
      <c r="API54" s="657"/>
      <c r="APJ54" s="657"/>
      <c r="APK54" s="657"/>
      <c r="APL54" s="657"/>
      <c r="APM54" s="657"/>
      <c r="APN54" s="657"/>
      <c r="APO54" s="657"/>
      <c r="APP54" s="657"/>
      <c r="APQ54" s="657"/>
      <c r="APR54" s="657"/>
      <c r="APS54" s="657"/>
      <c r="APT54" s="657"/>
      <c r="APU54" s="657"/>
      <c r="APV54" s="657"/>
      <c r="APW54" s="657"/>
      <c r="APX54" s="657"/>
      <c r="APY54" s="657"/>
      <c r="APZ54" s="657"/>
      <c r="AQA54" s="657"/>
      <c r="AQB54" s="657"/>
      <c r="AQC54" s="657"/>
      <c r="AQD54" s="657"/>
      <c r="AQE54" s="657"/>
      <c r="AQF54" s="657"/>
      <c r="AQG54" s="657"/>
      <c r="AQH54" s="657"/>
      <c r="AQI54" s="657"/>
      <c r="AQJ54" s="657"/>
      <c r="AQK54" s="657"/>
      <c r="AQL54" s="657"/>
      <c r="AQM54" s="657"/>
      <c r="AQN54" s="657"/>
      <c r="AQO54" s="657"/>
      <c r="AQP54" s="657"/>
      <c r="AQQ54" s="657"/>
      <c r="AQR54" s="657"/>
      <c r="AQS54" s="657"/>
      <c r="AQT54" s="657"/>
      <c r="AQU54" s="657"/>
      <c r="AQV54" s="657"/>
      <c r="AQW54" s="657"/>
      <c r="AQX54" s="657"/>
      <c r="AQY54" s="657"/>
      <c r="AQZ54" s="657"/>
      <c r="ARA54" s="657"/>
      <c r="ARB54" s="657"/>
      <c r="ARC54" s="657"/>
      <c r="ARD54" s="657"/>
      <c r="ARE54" s="657"/>
      <c r="ARF54" s="657"/>
      <c r="ARG54" s="657"/>
      <c r="ARH54" s="657"/>
      <c r="ARI54" s="657"/>
      <c r="ARJ54" s="657"/>
      <c r="ARK54" s="657"/>
      <c r="ARL54" s="657"/>
      <c r="ARM54" s="657"/>
      <c r="ARN54" s="657"/>
      <c r="ARO54" s="657"/>
      <c r="ARP54" s="657"/>
      <c r="ARQ54" s="657"/>
      <c r="ARR54" s="657"/>
      <c r="ARS54" s="657"/>
      <c r="ART54" s="657"/>
      <c r="ARU54" s="657"/>
      <c r="ARV54" s="657"/>
      <c r="ARW54" s="657"/>
      <c r="ARX54" s="657"/>
      <c r="ARY54" s="657"/>
      <c r="ARZ54" s="657"/>
      <c r="ASA54" s="657"/>
      <c r="ASB54" s="657"/>
      <c r="ASC54" s="657"/>
      <c r="ASD54" s="657"/>
      <c r="ASE54" s="657"/>
      <c r="ASF54" s="657"/>
      <c r="ASG54" s="657"/>
      <c r="ASH54" s="657"/>
      <c r="ASI54" s="657"/>
      <c r="ASJ54" s="657"/>
      <c r="ASK54" s="657"/>
      <c r="ASL54" s="657"/>
      <c r="ASM54" s="657"/>
      <c r="ASN54" s="657"/>
      <c r="ASO54" s="657"/>
      <c r="ASP54" s="657"/>
      <c r="ASQ54" s="657"/>
      <c r="ASR54" s="657"/>
      <c r="ASS54" s="657"/>
      <c r="AST54" s="657"/>
      <c r="ASU54" s="657"/>
      <c r="ASV54" s="657"/>
      <c r="ASW54" s="657"/>
      <c r="ASX54" s="657"/>
      <c r="ASY54" s="657"/>
      <c r="ASZ54" s="657"/>
      <c r="ATA54" s="657"/>
      <c r="ATB54" s="657"/>
      <c r="ATC54" s="657"/>
      <c r="ATD54" s="657"/>
      <c r="ATE54" s="657"/>
      <c r="ATF54" s="657"/>
      <c r="ATG54" s="657"/>
      <c r="ATH54" s="657"/>
      <c r="ATI54" s="657"/>
      <c r="ATJ54" s="657"/>
      <c r="ATK54" s="657"/>
      <c r="ATL54" s="657"/>
      <c r="ATM54" s="657"/>
      <c r="ATN54" s="657"/>
      <c r="ATO54" s="657"/>
      <c r="ATP54" s="657"/>
      <c r="ATQ54" s="657"/>
      <c r="ATR54" s="657"/>
      <c r="ATS54" s="657"/>
      <c r="ATT54" s="657"/>
      <c r="ATU54" s="657"/>
      <c r="ATV54" s="657"/>
      <c r="ATW54" s="657"/>
      <c r="ATX54" s="657"/>
      <c r="ATY54" s="657"/>
      <c r="ATZ54" s="657"/>
      <c r="AUA54" s="657"/>
      <c r="AUB54" s="657"/>
      <c r="AUC54" s="657"/>
      <c r="AUD54" s="657"/>
      <c r="AUE54" s="657"/>
      <c r="AUF54" s="657"/>
      <c r="AUG54" s="657"/>
      <c r="AUH54" s="657"/>
      <c r="AUI54" s="657"/>
      <c r="AUJ54" s="657"/>
      <c r="AUK54" s="657"/>
      <c r="AUL54" s="657"/>
      <c r="AUM54" s="657"/>
      <c r="AUN54" s="657"/>
      <c r="AUO54" s="657"/>
      <c r="AUP54" s="657"/>
      <c r="AUQ54" s="657"/>
      <c r="AUR54" s="657"/>
      <c r="AUS54" s="657"/>
      <c r="AUT54" s="657"/>
      <c r="AUU54" s="657"/>
      <c r="AUV54" s="657"/>
      <c r="AUW54" s="657"/>
      <c r="AUX54" s="657"/>
      <c r="AUY54" s="657"/>
      <c r="AUZ54" s="657"/>
      <c r="AVA54" s="657"/>
      <c r="AVB54" s="657"/>
      <c r="AVC54" s="657"/>
      <c r="AVD54" s="657"/>
      <c r="AVE54" s="657"/>
      <c r="AVF54" s="657"/>
      <c r="AVG54" s="657"/>
      <c r="AVH54" s="657"/>
      <c r="AVI54" s="657"/>
      <c r="AVJ54" s="657"/>
      <c r="AVK54" s="657"/>
      <c r="AVL54" s="657"/>
      <c r="AVM54" s="657"/>
      <c r="AVN54" s="657"/>
      <c r="AVO54" s="657"/>
      <c r="AVP54" s="657"/>
      <c r="AVQ54" s="657"/>
      <c r="AVR54" s="657"/>
      <c r="AVS54" s="657"/>
      <c r="AVT54" s="657"/>
      <c r="AVU54" s="657"/>
      <c r="AVV54" s="657"/>
      <c r="AVW54" s="657"/>
      <c r="AVX54" s="657"/>
      <c r="AVY54" s="657"/>
      <c r="AVZ54" s="657"/>
      <c r="AWA54" s="657"/>
      <c r="AWB54" s="657"/>
      <c r="AWC54" s="657"/>
      <c r="AWD54" s="657"/>
      <c r="AWE54" s="657"/>
      <c r="AWF54" s="657"/>
      <c r="AWG54" s="657"/>
      <c r="AWH54" s="657"/>
      <c r="AWI54" s="657"/>
      <c r="AWJ54" s="657"/>
      <c r="AWK54" s="657"/>
      <c r="AWL54" s="657"/>
      <c r="AWM54" s="657"/>
      <c r="AWN54" s="657"/>
      <c r="AWO54" s="657"/>
      <c r="AWP54" s="657"/>
      <c r="AWQ54" s="657"/>
      <c r="AWR54" s="657"/>
      <c r="AWS54" s="657"/>
      <c r="AWT54" s="657"/>
      <c r="AWU54" s="657"/>
      <c r="AWV54" s="657"/>
      <c r="AWW54" s="657"/>
      <c r="AWX54" s="657"/>
      <c r="AWY54" s="657"/>
      <c r="AWZ54" s="657"/>
      <c r="AXA54" s="657"/>
      <c r="AXB54" s="657"/>
      <c r="AXC54" s="657"/>
      <c r="AXD54" s="657"/>
      <c r="AXE54" s="657"/>
      <c r="AXF54" s="657"/>
      <c r="AXG54" s="657"/>
      <c r="AXH54" s="657"/>
      <c r="AXI54" s="657"/>
      <c r="AXJ54" s="657"/>
      <c r="AXK54" s="657"/>
      <c r="AXL54" s="657"/>
      <c r="AXM54" s="657"/>
      <c r="AXN54" s="657"/>
      <c r="AXO54" s="657"/>
      <c r="AXP54" s="657"/>
      <c r="AXQ54" s="657"/>
      <c r="AXR54" s="657"/>
      <c r="AXS54" s="657"/>
      <c r="AXT54" s="657"/>
      <c r="AXU54" s="657"/>
      <c r="AXV54" s="657"/>
      <c r="AXW54" s="657"/>
      <c r="AXX54" s="657"/>
      <c r="AXY54" s="657"/>
      <c r="AXZ54" s="657"/>
      <c r="AYA54" s="657"/>
      <c r="AYB54" s="657"/>
      <c r="AYC54" s="657"/>
      <c r="AYD54" s="657"/>
      <c r="AYE54" s="657"/>
      <c r="AYF54" s="657"/>
      <c r="AYG54" s="657"/>
      <c r="AYH54" s="657"/>
      <c r="AYI54" s="657"/>
      <c r="AYJ54" s="657"/>
      <c r="AYK54" s="657"/>
      <c r="AYL54" s="657"/>
      <c r="AYM54" s="657"/>
      <c r="AYN54" s="657"/>
      <c r="AYO54" s="657"/>
      <c r="AYP54" s="657"/>
      <c r="AYQ54" s="657"/>
      <c r="AYR54" s="657"/>
      <c r="AYS54" s="657"/>
      <c r="AYT54" s="657"/>
      <c r="AYU54" s="657"/>
      <c r="AYV54" s="657"/>
      <c r="AYW54" s="657"/>
      <c r="AYX54" s="657"/>
      <c r="AYY54" s="657"/>
      <c r="AYZ54" s="657"/>
      <c r="AZA54" s="657"/>
      <c r="AZB54" s="657"/>
      <c r="AZC54" s="657"/>
      <c r="AZD54" s="657"/>
      <c r="AZE54" s="657"/>
      <c r="AZF54" s="657"/>
      <c r="AZG54" s="657"/>
      <c r="AZH54" s="657"/>
      <c r="AZI54" s="657"/>
      <c r="AZJ54" s="657"/>
      <c r="AZK54" s="657"/>
      <c r="AZL54" s="657"/>
      <c r="AZM54" s="657"/>
      <c r="AZN54" s="657"/>
      <c r="AZO54" s="657"/>
      <c r="AZP54" s="657"/>
      <c r="AZQ54" s="657"/>
      <c r="AZR54" s="657"/>
      <c r="AZS54" s="657"/>
      <c r="AZT54" s="657"/>
      <c r="AZU54" s="657"/>
      <c r="AZV54" s="657"/>
      <c r="AZW54" s="657"/>
      <c r="AZX54" s="657"/>
      <c r="AZY54" s="657"/>
      <c r="AZZ54" s="657"/>
      <c r="BAA54" s="657"/>
      <c r="BAB54" s="657"/>
      <c r="BAC54" s="657"/>
      <c r="BAD54" s="657"/>
      <c r="BAE54" s="657"/>
      <c r="BAF54" s="657"/>
      <c r="BAG54" s="657"/>
      <c r="BAH54" s="657"/>
      <c r="BAI54" s="657"/>
      <c r="BAJ54" s="657"/>
      <c r="BAK54" s="657"/>
      <c r="BAL54" s="657"/>
      <c r="BAM54" s="657"/>
      <c r="BAN54" s="657"/>
      <c r="BAO54" s="657"/>
      <c r="BAP54" s="657"/>
      <c r="BAQ54" s="657"/>
      <c r="BAR54" s="657"/>
      <c r="BAS54" s="657"/>
      <c r="BAT54" s="657"/>
      <c r="BAU54" s="657"/>
      <c r="BAV54" s="657"/>
      <c r="BAW54" s="657"/>
      <c r="BAX54" s="657"/>
      <c r="BAY54" s="657"/>
      <c r="BAZ54" s="657"/>
      <c r="BBA54" s="657"/>
      <c r="BBB54" s="657"/>
      <c r="BBC54" s="657"/>
      <c r="BBD54" s="657"/>
      <c r="BBE54" s="657"/>
      <c r="BBF54" s="657"/>
      <c r="BBG54" s="657"/>
      <c r="BBH54" s="657"/>
      <c r="BBI54" s="657"/>
      <c r="BBJ54" s="657"/>
      <c r="BBK54" s="657"/>
      <c r="BBL54" s="657"/>
      <c r="BBM54" s="657"/>
      <c r="BBN54" s="657"/>
      <c r="BBO54" s="657"/>
      <c r="BBP54" s="657"/>
      <c r="BBQ54" s="657"/>
      <c r="BBR54" s="657"/>
      <c r="BBS54" s="657"/>
      <c r="BBT54" s="657"/>
      <c r="BBU54" s="657"/>
      <c r="BBV54" s="657"/>
      <c r="BBW54" s="657"/>
      <c r="BBX54" s="657"/>
      <c r="BBY54" s="657"/>
      <c r="BBZ54" s="657"/>
      <c r="BCA54" s="657"/>
      <c r="BCB54" s="657"/>
      <c r="BCC54" s="657"/>
      <c r="BCD54" s="657"/>
      <c r="BCE54" s="657"/>
      <c r="BCF54" s="657"/>
      <c r="BCG54" s="657"/>
      <c r="BCH54" s="657"/>
      <c r="BCI54" s="657"/>
      <c r="BCJ54" s="657"/>
      <c r="BCK54" s="657"/>
      <c r="BCL54" s="657"/>
      <c r="BCM54" s="657"/>
      <c r="BCN54" s="657"/>
      <c r="BCO54" s="657"/>
      <c r="BCP54" s="657"/>
      <c r="BCQ54" s="657"/>
      <c r="BCR54" s="657"/>
      <c r="BCS54" s="657"/>
      <c r="BCT54" s="657"/>
      <c r="BCU54" s="657"/>
      <c r="BCV54" s="657"/>
      <c r="BCW54" s="657"/>
      <c r="BCX54" s="657"/>
      <c r="BCY54" s="657"/>
      <c r="BCZ54" s="657"/>
      <c r="BDA54" s="657"/>
      <c r="BDB54" s="657"/>
      <c r="BDC54" s="657"/>
      <c r="BDD54" s="657"/>
      <c r="BDE54" s="657"/>
      <c r="BDF54" s="657"/>
      <c r="BDG54" s="657"/>
      <c r="BDH54" s="657"/>
      <c r="BDI54" s="657"/>
      <c r="BDJ54" s="657"/>
      <c r="BDK54" s="657"/>
      <c r="BDL54" s="657"/>
      <c r="BDM54" s="657"/>
      <c r="BDN54" s="657"/>
      <c r="BDO54" s="657"/>
      <c r="BDP54" s="657"/>
      <c r="BDQ54" s="657"/>
      <c r="BDR54" s="657"/>
      <c r="BDS54" s="657"/>
      <c r="BDT54" s="657"/>
      <c r="BDU54" s="657"/>
      <c r="BDV54" s="657"/>
      <c r="BDW54" s="657"/>
      <c r="BDX54" s="657"/>
      <c r="BDY54" s="657"/>
      <c r="BDZ54" s="657"/>
      <c r="BEA54" s="657"/>
      <c r="BEB54" s="657"/>
      <c r="BEC54" s="657"/>
      <c r="BED54" s="657"/>
      <c r="BEE54" s="657"/>
      <c r="BEF54" s="657"/>
      <c r="BEG54" s="657"/>
      <c r="BEH54" s="657"/>
      <c r="BEI54" s="657"/>
      <c r="BEJ54" s="657"/>
      <c r="BEK54" s="657"/>
      <c r="BEL54" s="657"/>
      <c r="BEM54" s="657"/>
      <c r="BEN54" s="657"/>
      <c r="BEO54" s="657"/>
      <c r="BEP54" s="657"/>
      <c r="BEQ54" s="657"/>
      <c r="BER54" s="657"/>
      <c r="BES54" s="657"/>
      <c r="BET54" s="657"/>
      <c r="BEU54" s="657"/>
      <c r="BEV54" s="657"/>
      <c r="BEW54" s="657"/>
      <c r="BEX54" s="657"/>
      <c r="BEY54" s="657"/>
      <c r="BEZ54" s="657"/>
      <c r="BFA54" s="657"/>
      <c r="BFB54" s="657"/>
      <c r="BFC54" s="657"/>
      <c r="BFD54" s="657"/>
      <c r="BFE54" s="657"/>
      <c r="BFF54" s="657"/>
      <c r="BFG54" s="657"/>
      <c r="BFH54" s="657"/>
      <c r="BFI54" s="657"/>
      <c r="BFJ54" s="657"/>
      <c r="BFK54" s="657"/>
      <c r="BFL54" s="657"/>
      <c r="BFM54" s="657"/>
      <c r="BFN54" s="657"/>
      <c r="BFO54" s="657"/>
      <c r="BFP54" s="657"/>
      <c r="BFQ54" s="657"/>
      <c r="BFR54" s="657"/>
      <c r="BFS54" s="657"/>
      <c r="BFT54" s="657"/>
      <c r="BFU54" s="657"/>
      <c r="BFV54" s="657"/>
      <c r="BFW54" s="657"/>
      <c r="BFX54" s="657"/>
      <c r="BFY54" s="657"/>
      <c r="BFZ54" s="657"/>
      <c r="BGA54" s="657"/>
      <c r="BGB54" s="657"/>
      <c r="BGC54" s="657"/>
      <c r="BGD54" s="657"/>
      <c r="BGE54" s="657"/>
      <c r="BGF54" s="657"/>
      <c r="BGG54" s="657"/>
      <c r="BGH54" s="657"/>
      <c r="BGI54" s="657"/>
      <c r="BGJ54" s="657"/>
      <c r="BGK54" s="657"/>
      <c r="BGL54" s="657"/>
      <c r="BGM54" s="657"/>
      <c r="BGN54" s="657"/>
      <c r="BGO54" s="657"/>
      <c r="BGP54" s="657"/>
      <c r="BGQ54" s="657"/>
      <c r="BGR54" s="657"/>
      <c r="BGS54" s="657"/>
      <c r="BGT54" s="657"/>
      <c r="BGU54" s="657"/>
      <c r="BGV54" s="657"/>
      <c r="BGW54" s="657"/>
      <c r="BGX54" s="657"/>
      <c r="BGY54" s="657"/>
      <c r="BGZ54" s="657"/>
      <c r="BHA54" s="657"/>
      <c r="BHB54" s="657"/>
      <c r="BHC54" s="657"/>
      <c r="BHD54" s="657"/>
      <c r="BHE54" s="657"/>
      <c r="BHF54" s="657"/>
      <c r="BHG54" s="657"/>
      <c r="BHH54" s="657"/>
      <c r="BHI54" s="657"/>
      <c r="BHJ54" s="657"/>
      <c r="BHK54" s="657"/>
      <c r="BHL54" s="657"/>
      <c r="BHM54" s="657"/>
      <c r="BHN54" s="657"/>
      <c r="BHO54" s="657"/>
      <c r="BHP54" s="657"/>
      <c r="BHQ54" s="657"/>
      <c r="BHR54" s="657"/>
      <c r="BHS54" s="657"/>
      <c r="BHT54" s="657"/>
      <c r="BHU54" s="657"/>
      <c r="BHV54" s="657"/>
      <c r="BHW54" s="657"/>
      <c r="BHX54" s="657"/>
      <c r="BHY54" s="657"/>
      <c r="BHZ54" s="657"/>
      <c r="BIA54" s="657"/>
      <c r="BIB54" s="657"/>
      <c r="BIC54" s="657"/>
      <c r="BID54" s="657"/>
      <c r="BIE54" s="657"/>
      <c r="BIF54" s="657"/>
      <c r="BIG54" s="657"/>
      <c r="BIH54" s="657"/>
      <c r="BII54" s="657"/>
      <c r="BIJ54" s="657"/>
      <c r="BIK54" s="657"/>
      <c r="BIL54" s="657"/>
      <c r="BIM54" s="657"/>
      <c r="BIN54" s="657"/>
      <c r="BIO54" s="657"/>
      <c r="BIP54" s="657"/>
      <c r="BIQ54" s="657"/>
      <c r="BIR54" s="657"/>
      <c r="BIS54" s="657"/>
      <c r="BIT54" s="657"/>
      <c r="BIU54" s="657"/>
      <c r="BIV54" s="657"/>
      <c r="BIW54" s="657"/>
      <c r="BIX54" s="657"/>
      <c r="BIY54" s="657"/>
      <c r="BIZ54" s="657"/>
      <c r="BJA54" s="657"/>
      <c r="BJB54" s="657"/>
      <c r="BJC54" s="657"/>
      <c r="BJD54" s="657"/>
      <c r="BJE54" s="657"/>
      <c r="BJF54" s="657"/>
      <c r="BJG54" s="657"/>
      <c r="BJH54" s="657"/>
      <c r="BJI54" s="657"/>
      <c r="BJJ54" s="657"/>
      <c r="BJK54" s="657"/>
      <c r="BJL54" s="657"/>
      <c r="BJM54" s="657"/>
      <c r="BJN54" s="657"/>
      <c r="BJO54" s="657"/>
      <c r="BJP54" s="657"/>
      <c r="BJQ54" s="657"/>
      <c r="BJR54" s="657"/>
      <c r="BJS54" s="657"/>
      <c r="BJT54" s="657"/>
      <c r="BJU54" s="657"/>
      <c r="BJV54" s="657"/>
      <c r="BJW54" s="657"/>
      <c r="BJX54" s="657"/>
      <c r="BJY54" s="657"/>
      <c r="BJZ54" s="657"/>
      <c r="BKA54" s="657"/>
      <c r="BKB54" s="657"/>
      <c r="BKC54" s="657"/>
      <c r="BKD54" s="657"/>
      <c r="BKE54" s="657"/>
      <c r="BKF54" s="657"/>
      <c r="BKG54" s="657"/>
      <c r="BKH54" s="657"/>
      <c r="BKI54" s="657"/>
      <c r="BKJ54" s="657"/>
      <c r="BKK54" s="657"/>
      <c r="BKL54" s="657"/>
      <c r="BKM54" s="657"/>
      <c r="BKN54" s="657"/>
      <c r="BKO54" s="657"/>
      <c r="BKP54" s="657"/>
      <c r="BKQ54" s="657"/>
      <c r="BKR54" s="657"/>
      <c r="BKS54" s="657"/>
      <c r="BKT54" s="657"/>
      <c r="BKU54" s="657"/>
      <c r="BKV54" s="657"/>
      <c r="BKW54" s="657"/>
      <c r="BKX54" s="657"/>
      <c r="BKY54" s="657"/>
      <c r="BKZ54" s="657"/>
      <c r="BLA54" s="657"/>
      <c r="BLB54" s="657"/>
      <c r="BLC54" s="657"/>
      <c r="BLD54" s="657"/>
      <c r="BLE54" s="657"/>
      <c r="BLF54" s="657"/>
      <c r="BLG54" s="657"/>
      <c r="BLH54" s="657"/>
      <c r="BLI54" s="657"/>
      <c r="BLJ54" s="657"/>
      <c r="BLK54" s="657"/>
      <c r="BLL54" s="657"/>
      <c r="BLM54" s="657"/>
      <c r="BLN54" s="657"/>
      <c r="BLO54" s="657"/>
      <c r="BLP54" s="657"/>
      <c r="BLQ54" s="657"/>
      <c r="BLR54" s="657"/>
      <c r="BLS54" s="657"/>
      <c r="BLT54" s="657"/>
      <c r="BLU54" s="657"/>
      <c r="BLV54" s="657"/>
      <c r="BLW54" s="657"/>
      <c r="BLX54" s="657"/>
      <c r="BLY54" s="657"/>
      <c r="BLZ54" s="657"/>
      <c r="BMA54" s="657"/>
      <c r="BMB54" s="657"/>
      <c r="BMC54" s="657"/>
      <c r="BMD54" s="657"/>
      <c r="BME54" s="657"/>
      <c r="BMF54" s="657"/>
      <c r="BMG54" s="657"/>
      <c r="BMH54" s="657"/>
      <c r="BMI54" s="657"/>
      <c r="BMJ54" s="657"/>
      <c r="BMK54" s="657"/>
      <c r="BML54" s="657"/>
      <c r="BMM54" s="657"/>
      <c r="BMN54" s="657"/>
      <c r="BMO54" s="657"/>
      <c r="BMP54" s="657"/>
      <c r="BMQ54" s="657"/>
      <c r="BMR54" s="657"/>
      <c r="BMS54" s="657"/>
      <c r="BMT54" s="657"/>
      <c r="BMU54" s="657"/>
      <c r="BMV54" s="657"/>
      <c r="BMW54" s="657"/>
      <c r="BMX54" s="657"/>
      <c r="BMY54" s="657"/>
      <c r="BMZ54" s="657"/>
      <c r="BNA54" s="657"/>
      <c r="BNB54" s="657"/>
      <c r="BNC54" s="657"/>
      <c r="BND54" s="657"/>
      <c r="BNE54" s="657"/>
      <c r="BNF54" s="657"/>
      <c r="BNG54" s="657"/>
      <c r="BNH54" s="657"/>
      <c r="BNI54" s="657"/>
      <c r="BNJ54" s="657"/>
      <c r="BNK54" s="657"/>
      <c r="BNL54" s="657"/>
      <c r="BNM54" s="657"/>
      <c r="BNN54" s="657"/>
      <c r="BNO54" s="657"/>
      <c r="BNP54" s="657"/>
      <c r="BNQ54" s="657"/>
      <c r="BNR54" s="657"/>
      <c r="BNS54" s="657"/>
      <c r="BNT54" s="657"/>
      <c r="BNU54" s="657"/>
      <c r="BNV54" s="657"/>
      <c r="BNW54" s="657"/>
      <c r="BNX54" s="657"/>
      <c r="BNY54" s="657"/>
      <c r="BNZ54" s="657"/>
      <c r="BOA54" s="657"/>
      <c r="BOB54" s="657"/>
      <c r="BOC54" s="657"/>
      <c r="BOD54" s="657"/>
      <c r="BOE54" s="657"/>
      <c r="BOF54" s="657"/>
      <c r="BOG54" s="657"/>
      <c r="BOH54" s="657"/>
      <c r="BOI54" s="657"/>
      <c r="BOJ54" s="657"/>
      <c r="BOK54" s="657"/>
      <c r="BOL54" s="657"/>
      <c r="BOM54" s="657"/>
      <c r="BON54" s="657"/>
      <c r="BOO54" s="657"/>
      <c r="BOP54" s="657"/>
      <c r="BOQ54" s="657"/>
      <c r="BOR54" s="657"/>
      <c r="BOS54" s="657"/>
      <c r="BOT54" s="657"/>
      <c r="BOU54" s="657"/>
      <c r="BOV54" s="657"/>
      <c r="BOW54" s="657"/>
      <c r="BOX54" s="657"/>
      <c r="BOY54" s="657"/>
      <c r="BOZ54" s="657"/>
      <c r="BPA54" s="657"/>
      <c r="BPB54" s="657"/>
      <c r="BPC54" s="657"/>
      <c r="BPD54" s="657"/>
      <c r="BPE54" s="657"/>
      <c r="BPF54" s="657"/>
      <c r="BPG54" s="657"/>
      <c r="BPH54" s="657"/>
      <c r="BPI54" s="657"/>
      <c r="BPJ54" s="657"/>
      <c r="BPK54" s="657"/>
      <c r="BPL54" s="657"/>
      <c r="BPM54" s="657"/>
      <c r="BPN54" s="657"/>
      <c r="BPO54" s="657"/>
      <c r="BPP54" s="657"/>
      <c r="BPQ54" s="657"/>
      <c r="BPR54" s="657"/>
      <c r="BPS54" s="657"/>
      <c r="BPT54" s="657"/>
      <c r="BPU54" s="657"/>
      <c r="BPV54" s="657"/>
      <c r="BPW54" s="657"/>
      <c r="BPX54" s="657"/>
      <c r="BPY54" s="657"/>
      <c r="BPZ54" s="657"/>
      <c r="BQA54" s="657"/>
      <c r="BQB54" s="657"/>
      <c r="BQC54" s="657"/>
      <c r="BQD54" s="657"/>
      <c r="BQE54" s="657"/>
      <c r="BQF54" s="657"/>
      <c r="BQG54" s="657"/>
      <c r="BQH54" s="657"/>
      <c r="BQI54" s="657"/>
      <c r="BQJ54" s="657"/>
      <c r="BQK54" s="657"/>
      <c r="BQL54" s="657"/>
      <c r="BQM54" s="657"/>
      <c r="BQN54" s="657"/>
      <c r="BQO54" s="657"/>
      <c r="BQP54" s="657"/>
      <c r="BQQ54" s="657"/>
      <c r="BQR54" s="657"/>
      <c r="BQS54" s="657"/>
      <c r="BQT54" s="657"/>
      <c r="BQU54" s="657"/>
      <c r="BQV54" s="657"/>
      <c r="BQW54" s="657"/>
      <c r="BQX54" s="657"/>
      <c r="BQY54" s="657"/>
      <c r="BQZ54" s="657"/>
      <c r="BRA54" s="657"/>
      <c r="BRB54" s="657"/>
      <c r="BRC54" s="657"/>
      <c r="BRD54" s="657"/>
      <c r="BRE54" s="657"/>
      <c r="BRF54" s="657"/>
      <c r="BRG54" s="657"/>
      <c r="BRH54" s="657"/>
      <c r="BRI54" s="657"/>
      <c r="BRJ54" s="657"/>
      <c r="BRK54" s="657"/>
      <c r="BRL54" s="657"/>
      <c r="BRM54" s="657"/>
      <c r="BRN54" s="657"/>
      <c r="BRO54" s="657"/>
      <c r="BRP54" s="657"/>
      <c r="BRQ54" s="657"/>
      <c r="BRR54" s="657"/>
      <c r="BRS54" s="657"/>
      <c r="BRT54" s="657"/>
      <c r="BRU54" s="657"/>
      <c r="BRV54" s="657"/>
      <c r="BRW54" s="657"/>
      <c r="BRX54" s="657"/>
      <c r="BRY54" s="657"/>
      <c r="BRZ54" s="657"/>
      <c r="BSA54" s="657"/>
      <c r="BSB54" s="657"/>
      <c r="BSC54" s="657"/>
      <c r="BSD54" s="657"/>
      <c r="BSE54" s="657"/>
      <c r="BSF54" s="657"/>
      <c r="BSG54" s="657"/>
      <c r="BSH54" s="657"/>
      <c r="BSI54" s="657"/>
      <c r="BSJ54" s="657"/>
      <c r="BSK54" s="657"/>
      <c r="BSL54" s="657"/>
      <c r="BSM54" s="657"/>
      <c r="BSN54" s="657"/>
      <c r="BSO54" s="657"/>
      <c r="BSP54" s="657"/>
      <c r="BSQ54" s="657"/>
      <c r="BSR54" s="657"/>
      <c r="BSS54" s="657"/>
      <c r="BST54" s="657"/>
      <c r="BSU54" s="657"/>
      <c r="BSV54" s="657"/>
      <c r="BSW54" s="657"/>
      <c r="BSX54" s="657"/>
      <c r="BSY54" s="657"/>
      <c r="BSZ54" s="657"/>
      <c r="BTA54" s="657"/>
      <c r="BTB54" s="657"/>
      <c r="BTC54" s="657"/>
      <c r="BTD54" s="657"/>
      <c r="BTE54" s="657"/>
      <c r="BTF54" s="657"/>
      <c r="BTG54" s="657"/>
      <c r="BTH54" s="657"/>
      <c r="BTI54" s="657"/>
      <c r="BTJ54" s="657"/>
      <c r="BTK54" s="657"/>
      <c r="BTL54" s="657"/>
      <c r="BTM54" s="657"/>
      <c r="BTN54" s="657"/>
      <c r="BTO54" s="657"/>
      <c r="BTP54" s="657"/>
      <c r="BTQ54" s="657"/>
      <c r="BTR54" s="657"/>
      <c r="BTS54" s="657"/>
      <c r="BTT54" s="657"/>
      <c r="BTU54" s="657"/>
      <c r="BTV54" s="657"/>
      <c r="BTW54" s="657"/>
      <c r="BTX54" s="657"/>
      <c r="BTY54" s="657"/>
      <c r="BTZ54" s="657"/>
      <c r="BUA54" s="657"/>
      <c r="BUB54" s="657"/>
      <c r="BUC54" s="657"/>
      <c r="BUD54" s="657"/>
      <c r="BUE54" s="657"/>
      <c r="BUF54" s="657"/>
      <c r="BUG54" s="657"/>
      <c r="BUH54" s="657"/>
      <c r="BUI54" s="657"/>
      <c r="BUJ54" s="657"/>
      <c r="BUK54" s="657"/>
      <c r="BUL54" s="657"/>
      <c r="BUM54" s="657"/>
      <c r="BUN54" s="657"/>
      <c r="BUO54" s="657"/>
      <c r="BUP54" s="657"/>
      <c r="BUQ54" s="657"/>
      <c r="BUR54" s="657"/>
      <c r="BUS54" s="657"/>
      <c r="BUT54" s="657"/>
      <c r="BUU54" s="657"/>
      <c r="BUV54" s="657"/>
      <c r="BUW54" s="657"/>
      <c r="BUX54" s="657"/>
      <c r="BUY54" s="657"/>
      <c r="BUZ54" s="657"/>
      <c r="BVA54" s="657"/>
      <c r="BVB54" s="657"/>
      <c r="BVC54" s="657"/>
      <c r="BVD54" s="657"/>
      <c r="BVE54" s="657"/>
      <c r="BVF54" s="657"/>
      <c r="BVG54" s="657"/>
      <c r="BVH54" s="657"/>
      <c r="BVI54" s="657"/>
      <c r="BVJ54" s="657"/>
      <c r="BVK54" s="657"/>
      <c r="BVL54" s="657"/>
      <c r="BVM54" s="657"/>
      <c r="BVN54" s="657"/>
      <c r="BVO54" s="657"/>
      <c r="BVP54" s="657"/>
      <c r="BVQ54" s="657"/>
      <c r="BVR54" s="657"/>
      <c r="BVS54" s="657"/>
      <c r="BVT54" s="657"/>
      <c r="BVU54" s="657"/>
      <c r="BVV54" s="657"/>
      <c r="BVW54" s="657"/>
      <c r="BVX54" s="657"/>
      <c r="BVY54" s="657"/>
      <c r="BVZ54" s="657"/>
      <c r="BWA54" s="657"/>
      <c r="BWB54" s="657"/>
      <c r="BWC54" s="657"/>
      <c r="BWD54" s="657"/>
      <c r="BWE54" s="657"/>
      <c r="BWF54" s="657"/>
      <c r="BWG54" s="657"/>
      <c r="BWH54" s="657"/>
      <c r="BWI54" s="657"/>
      <c r="BWJ54" s="657"/>
      <c r="BWK54" s="657"/>
      <c r="BWL54" s="657"/>
      <c r="BWM54" s="657"/>
      <c r="BWN54" s="657"/>
      <c r="BWO54" s="657"/>
      <c r="BWP54" s="657"/>
      <c r="BWQ54" s="657"/>
      <c r="BWR54" s="657"/>
      <c r="BWS54" s="657"/>
      <c r="BWT54" s="657"/>
      <c r="BWU54" s="657"/>
      <c r="BWV54" s="657"/>
      <c r="BWW54" s="657"/>
      <c r="BWX54" s="657"/>
      <c r="BWY54" s="657"/>
      <c r="BWZ54" s="657"/>
      <c r="BXA54" s="657"/>
      <c r="BXB54" s="657"/>
      <c r="BXC54" s="657"/>
      <c r="BXD54" s="657"/>
      <c r="BXE54" s="657"/>
      <c r="BXF54" s="657"/>
      <c r="BXG54" s="657"/>
      <c r="BXH54" s="657"/>
      <c r="BXI54" s="657"/>
      <c r="BXJ54" s="657"/>
      <c r="BXK54" s="657"/>
      <c r="BXL54" s="657"/>
      <c r="BXM54" s="657"/>
      <c r="BXN54" s="657"/>
      <c r="BXO54" s="657"/>
      <c r="BXP54" s="657"/>
      <c r="BXQ54" s="657"/>
      <c r="BXR54" s="657"/>
      <c r="BXS54" s="657"/>
      <c r="BXT54" s="657"/>
      <c r="BXU54" s="657"/>
      <c r="BXV54" s="657"/>
      <c r="BXW54" s="657"/>
      <c r="BXX54" s="657"/>
      <c r="BXY54" s="657"/>
      <c r="BXZ54" s="657"/>
      <c r="BYA54" s="657"/>
      <c r="BYB54" s="657"/>
      <c r="BYC54" s="657"/>
      <c r="BYD54" s="657"/>
      <c r="BYE54" s="657"/>
      <c r="BYF54" s="657"/>
      <c r="BYG54" s="657"/>
      <c r="BYH54" s="657"/>
      <c r="BYI54" s="657"/>
      <c r="BYJ54" s="657"/>
      <c r="BYK54" s="657"/>
      <c r="BYL54" s="657"/>
      <c r="BYM54" s="657"/>
      <c r="BYN54" s="657"/>
      <c r="BYO54" s="657"/>
      <c r="BYP54" s="657"/>
      <c r="BYQ54" s="657"/>
      <c r="BYR54" s="657"/>
      <c r="BYS54" s="657"/>
      <c r="BYT54" s="657"/>
      <c r="BYU54" s="657"/>
      <c r="BYV54" s="657"/>
      <c r="BYW54" s="657"/>
      <c r="BYX54" s="657"/>
      <c r="BYY54" s="657"/>
      <c r="BYZ54" s="657"/>
      <c r="BZA54" s="657"/>
      <c r="BZB54" s="657"/>
      <c r="BZC54" s="657"/>
      <c r="BZD54" s="657"/>
      <c r="BZE54" s="657"/>
      <c r="BZF54" s="657"/>
      <c r="BZG54" s="657"/>
      <c r="BZH54" s="657"/>
      <c r="BZI54" s="657"/>
      <c r="BZJ54" s="657"/>
      <c r="BZK54" s="657"/>
      <c r="BZL54" s="657"/>
      <c r="BZM54" s="657"/>
      <c r="BZN54" s="657"/>
      <c r="BZO54" s="657"/>
      <c r="BZP54" s="657"/>
      <c r="BZQ54" s="657"/>
      <c r="BZR54" s="657"/>
      <c r="BZS54" s="657"/>
      <c r="BZT54" s="657"/>
      <c r="BZU54" s="657"/>
      <c r="BZV54" s="657"/>
      <c r="BZW54" s="657"/>
      <c r="BZX54" s="657"/>
      <c r="BZY54" s="657"/>
      <c r="BZZ54" s="657"/>
      <c r="CAA54" s="657"/>
      <c r="CAB54" s="657"/>
      <c r="CAC54" s="657"/>
      <c r="CAD54" s="657"/>
      <c r="CAE54" s="657"/>
      <c r="CAF54" s="657"/>
      <c r="CAG54" s="657"/>
      <c r="CAH54" s="657"/>
      <c r="CAI54" s="657"/>
      <c r="CAJ54" s="657"/>
      <c r="CAK54" s="657"/>
      <c r="CAL54" s="657"/>
      <c r="CAM54" s="657"/>
      <c r="CAN54" s="657"/>
      <c r="CAO54" s="657"/>
      <c r="CAP54" s="657"/>
      <c r="CAQ54" s="657"/>
      <c r="CAR54" s="657"/>
      <c r="CAS54" s="657"/>
      <c r="CAT54" s="657"/>
      <c r="CAU54" s="657"/>
      <c r="CAV54" s="657"/>
      <c r="CAW54" s="657"/>
      <c r="CAX54" s="657"/>
      <c r="CAY54" s="657"/>
      <c r="CAZ54" s="657"/>
      <c r="CBA54" s="657"/>
      <c r="CBB54" s="657"/>
      <c r="CBC54" s="657"/>
      <c r="CBD54" s="657"/>
      <c r="CBE54" s="657"/>
      <c r="CBF54" s="657"/>
      <c r="CBG54" s="657"/>
      <c r="CBH54" s="657"/>
      <c r="CBI54" s="657"/>
      <c r="CBJ54" s="657"/>
      <c r="CBK54" s="657"/>
      <c r="CBL54" s="657"/>
      <c r="CBM54" s="657"/>
      <c r="CBN54" s="657"/>
      <c r="CBO54" s="657"/>
      <c r="CBP54" s="657"/>
      <c r="CBQ54" s="657"/>
      <c r="CBR54" s="657"/>
      <c r="CBS54" s="657"/>
      <c r="CBT54" s="657"/>
      <c r="CBU54" s="657"/>
      <c r="CBV54" s="657"/>
      <c r="CBW54" s="657"/>
      <c r="CBX54" s="657"/>
      <c r="CBY54" s="657"/>
      <c r="CBZ54" s="657"/>
      <c r="CCA54" s="657"/>
      <c r="CCB54" s="657"/>
      <c r="CCC54" s="657"/>
      <c r="CCD54" s="657"/>
      <c r="CCE54" s="657"/>
      <c r="CCF54" s="657"/>
      <c r="CCG54" s="657"/>
      <c r="CCH54" s="657"/>
      <c r="CCI54" s="657"/>
      <c r="CCJ54" s="657"/>
      <c r="CCK54" s="657"/>
      <c r="CCL54" s="657"/>
      <c r="CCM54" s="657"/>
      <c r="CCN54" s="657"/>
      <c r="CCO54" s="657"/>
      <c r="CCP54" s="657"/>
      <c r="CCQ54" s="657"/>
      <c r="CCR54" s="657"/>
      <c r="CCS54" s="657"/>
      <c r="CCT54" s="657"/>
      <c r="CCU54" s="657"/>
      <c r="CCV54" s="657"/>
      <c r="CCW54" s="657"/>
      <c r="CCX54" s="657"/>
      <c r="CCY54" s="657"/>
      <c r="CCZ54" s="657"/>
      <c r="CDA54" s="657"/>
      <c r="CDB54" s="657"/>
      <c r="CDC54" s="657"/>
      <c r="CDD54" s="657"/>
      <c r="CDE54" s="657"/>
      <c r="CDF54" s="657"/>
      <c r="CDG54" s="657"/>
      <c r="CDH54" s="657"/>
      <c r="CDI54" s="657"/>
      <c r="CDJ54" s="657"/>
      <c r="CDK54" s="657"/>
      <c r="CDL54" s="657"/>
      <c r="CDM54" s="657"/>
      <c r="CDN54" s="657"/>
      <c r="CDO54" s="657"/>
      <c r="CDP54" s="657"/>
      <c r="CDQ54" s="657"/>
      <c r="CDR54" s="657"/>
      <c r="CDS54" s="657"/>
      <c r="CDT54" s="657"/>
      <c r="CDU54" s="657"/>
      <c r="CDV54" s="657"/>
      <c r="CDW54" s="657"/>
      <c r="CDX54" s="657"/>
      <c r="CDY54" s="657"/>
      <c r="CDZ54" s="657"/>
      <c r="CEA54" s="657"/>
      <c r="CEB54" s="657"/>
      <c r="CEC54" s="657"/>
      <c r="CED54" s="657"/>
      <c r="CEE54" s="657"/>
      <c r="CEF54" s="657"/>
      <c r="CEG54" s="657"/>
      <c r="CEH54" s="657"/>
      <c r="CEI54" s="657"/>
      <c r="CEJ54" s="657"/>
      <c r="CEK54" s="657"/>
      <c r="CEL54" s="657"/>
      <c r="CEM54" s="657"/>
      <c r="CEN54" s="657"/>
      <c r="CEO54" s="657"/>
      <c r="CEP54" s="657"/>
      <c r="CEQ54" s="657"/>
      <c r="CER54" s="657"/>
      <c r="CES54" s="657"/>
      <c r="CET54" s="657"/>
      <c r="CEU54" s="657"/>
      <c r="CEV54" s="657"/>
      <c r="CEW54" s="657"/>
      <c r="CEX54" s="657"/>
      <c r="CEY54" s="657"/>
      <c r="CEZ54" s="657"/>
      <c r="CFA54" s="657"/>
      <c r="CFB54" s="657"/>
      <c r="CFC54" s="657"/>
      <c r="CFD54" s="657"/>
      <c r="CFE54" s="657"/>
      <c r="CFF54" s="657"/>
      <c r="CFG54" s="657"/>
      <c r="CFH54" s="657"/>
      <c r="CFI54" s="657"/>
      <c r="CFJ54" s="657"/>
      <c r="CFK54" s="657"/>
      <c r="CFL54" s="657"/>
      <c r="CFM54" s="657"/>
      <c r="CFN54" s="657"/>
      <c r="CFO54" s="657"/>
      <c r="CFP54" s="657"/>
      <c r="CFQ54" s="657"/>
      <c r="CFR54" s="657"/>
      <c r="CFS54" s="657"/>
      <c r="CFT54" s="657"/>
      <c r="CFU54" s="657"/>
      <c r="CFV54" s="657"/>
      <c r="CFW54" s="657"/>
      <c r="CFX54" s="657"/>
      <c r="CFY54" s="657"/>
      <c r="CFZ54" s="657"/>
      <c r="CGA54" s="657"/>
      <c r="CGB54" s="657"/>
      <c r="CGC54" s="657"/>
      <c r="CGD54" s="657"/>
      <c r="CGE54" s="657"/>
      <c r="CGF54" s="657"/>
      <c r="CGG54" s="657"/>
      <c r="CGH54" s="657"/>
      <c r="CGI54" s="657"/>
      <c r="CGJ54" s="657"/>
      <c r="CGK54" s="657"/>
      <c r="CGL54" s="657"/>
      <c r="CGM54" s="657"/>
      <c r="CGN54" s="657"/>
      <c r="CGO54" s="657"/>
      <c r="CGP54" s="657"/>
      <c r="CGQ54" s="657"/>
      <c r="CGR54" s="657"/>
      <c r="CGS54" s="657"/>
      <c r="CGT54" s="657"/>
      <c r="CGU54" s="657"/>
      <c r="CGV54" s="657"/>
      <c r="CGW54" s="657"/>
      <c r="CGX54" s="657"/>
      <c r="CGY54" s="657"/>
      <c r="CGZ54" s="657"/>
      <c r="CHA54" s="657"/>
      <c r="CHB54" s="657"/>
      <c r="CHC54" s="657"/>
      <c r="CHD54" s="657"/>
      <c r="CHE54" s="657"/>
      <c r="CHF54" s="657"/>
      <c r="CHG54" s="657"/>
      <c r="CHH54" s="657"/>
      <c r="CHI54" s="657"/>
      <c r="CHJ54" s="657"/>
      <c r="CHK54" s="657"/>
      <c r="CHL54" s="657"/>
      <c r="CHM54" s="657"/>
      <c r="CHN54" s="657"/>
      <c r="CHO54" s="657"/>
      <c r="CHP54" s="657"/>
      <c r="CHQ54" s="657"/>
      <c r="CHR54" s="657"/>
      <c r="CHS54" s="657"/>
      <c r="CHT54" s="657"/>
      <c r="CHU54" s="657"/>
      <c r="CHV54" s="657"/>
      <c r="CHW54" s="657"/>
      <c r="CHX54" s="657"/>
      <c r="CHY54" s="657"/>
      <c r="CHZ54" s="657"/>
      <c r="CIA54" s="657"/>
      <c r="CIB54" s="657"/>
      <c r="CIC54" s="657"/>
      <c r="CID54" s="657"/>
      <c r="CIE54" s="657"/>
      <c r="CIF54" s="657"/>
      <c r="CIG54" s="657"/>
      <c r="CIH54" s="657"/>
      <c r="CII54" s="657"/>
      <c r="CIJ54" s="657"/>
      <c r="CIK54" s="657"/>
      <c r="CIL54" s="657"/>
      <c r="CIM54" s="657"/>
      <c r="CIN54" s="657"/>
      <c r="CIO54" s="657"/>
      <c r="CIP54" s="657"/>
      <c r="CIQ54" s="657"/>
      <c r="CIR54" s="657"/>
      <c r="CIS54" s="657"/>
      <c r="CIT54" s="657"/>
      <c r="CIU54" s="657"/>
      <c r="CIV54" s="657"/>
      <c r="CIW54" s="657"/>
      <c r="CIX54" s="657"/>
      <c r="CIY54" s="657"/>
      <c r="CIZ54" s="657"/>
      <c r="CJA54" s="657"/>
      <c r="CJB54" s="657"/>
      <c r="CJC54" s="657"/>
      <c r="CJD54" s="657"/>
      <c r="CJE54" s="657"/>
      <c r="CJF54" s="657"/>
      <c r="CJG54" s="657"/>
      <c r="CJH54" s="657"/>
      <c r="CJI54" s="657"/>
      <c r="CJJ54" s="657"/>
      <c r="CJK54" s="657"/>
      <c r="CJL54" s="657"/>
      <c r="CJM54" s="657"/>
      <c r="CJN54" s="657"/>
      <c r="CJO54" s="657"/>
      <c r="CJP54" s="657"/>
      <c r="CJQ54" s="657"/>
      <c r="CJR54" s="657"/>
      <c r="CJS54" s="657"/>
      <c r="CJT54" s="657"/>
      <c r="CJU54" s="657"/>
      <c r="CJV54" s="657"/>
      <c r="CJW54" s="657"/>
      <c r="CJX54" s="657"/>
      <c r="CJY54" s="657"/>
      <c r="CJZ54" s="657"/>
      <c r="CKA54" s="657"/>
      <c r="CKB54" s="657"/>
      <c r="CKC54" s="657"/>
      <c r="CKD54" s="657"/>
      <c r="CKE54" s="657"/>
      <c r="CKF54" s="657"/>
      <c r="CKG54" s="657"/>
      <c r="CKH54" s="657"/>
      <c r="CKI54" s="657"/>
      <c r="CKJ54" s="657"/>
      <c r="CKK54" s="657"/>
      <c r="CKL54" s="657"/>
      <c r="CKM54" s="657"/>
      <c r="CKN54" s="657"/>
      <c r="CKO54" s="657"/>
      <c r="CKP54" s="657"/>
      <c r="CKQ54" s="657"/>
      <c r="CKR54" s="657"/>
      <c r="CKS54" s="657"/>
      <c r="CKT54" s="657"/>
      <c r="CKU54" s="657"/>
      <c r="CKV54" s="657"/>
      <c r="CKW54" s="657"/>
      <c r="CKX54" s="657"/>
      <c r="CKY54" s="657"/>
      <c r="CKZ54" s="657"/>
      <c r="CLA54" s="657"/>
      <c r="CLB54" s="657"/>
      <c r="CLC54" s="657"/>
      <c r="CLD54" s="657"/>
      <c r="CLE54" s="657"/>
      <c r="CLF54" s="657"/>
      <c r="CLG54" s="657"/>
      <c r="CLH54" s="657"/>
      <c r="CLI54" s="657"/>
      <c r="CLJ54" s="657"/>
      <c r="CLK54" s="657"/>
      <c r="CLL54" s="657"/>
      <c r="CLM54" s="657"/>
      <c r="CLN54" s="657"/>
      <c r="CLO54" s="657"/>
      <c r="CLP54" s="657"/>
      <c r="CLQ54" s="657"/>
      <c r="CLR54" s="657"/>
      <c r="CLS54" s="657"/>
      <c r="CLT54" s="657"/>
      <c r="CLU54" s="657"/>
      <c r="CLV54" s="657"/>
      <c r="CLW54" s="657"/>
      <c r="CLX54" s="657"/>
      <c r="CLY54" s="657"/>
      <c r="CLZ54" s="657"/>
      <c r="CMA54" s="657"/>
      <c r="CMB54" s="657"/>
      <c r="CMC54" s="657"/>
      <c r="CMD54" s="657"/>
      <c r="CME54" s="657"/>
      <c r="CMF54" s="657"/>
      <c r="CMG54" s="657"/>
      <c r="CMH54" s="657"/>
      <c r="CMI54" s="657"/>
      <c r="CMJ54" s="657"/>
      <c r="CMK54" s="657"/>
      <c r="CML54" s="657"/>
      <c r="CMM54" s="657"/>
      <c r="CMN54" s="657"/>
      <c r="CMO54" s="657"/>
      <c r="CMP54" s="657"/>
      <c r="CMQ54" s="657"/>
      <c r="CMR54" s="657"/>
      <c r="CMS54" s="657"/>
      <c r="CMT54" s="657"/>
      <c r="CMU54" s="657"/>
      <c r="CMV54" s="657"/>
      <c r="CMW54" s="657"/>
      <c r="CMX54" s="657"/>
      <c r="CMY54" s="657"/>
      <c r="CMZ54" s="657"/>
      <c r="CNA54" s="657"/>
      <c r="CNB54" s="657"/>
      <c r="CNC54" s="657"/>
      <c r="CND54" s="657"/>
      <c r="CNE54" s="657"/>
      <c r="CNF54" s="657"/>
      <c r="CNG54" s="657"/>
      <c r="CNH54" s="657"/>
      <c r="CNI54" s="657"/>
      <c r="CNJ54" s="657"/>
      <c r="CNK54" s="657"/>
      <c r="CNL54" s="657"/>
      <c r="CNM54" s="657"/>
      <c r="CNN54" s="657"/>
      <c r="CNO54" s="657"/>
      <c r="CNP54" s="657"/>
      <c r="CNQ54" s="657"/>
      <c r="CNR54" s="657"/>
      <c r="CNS54" s="657"/>
      <c r="CNT54" s="657"/>
      <c r="CNU54" s="657"/>
      <c r="CNV54" s="657"/>
      <c r="CNW54" s="657"/>
      <c r="CNX54" s="657"/>
      <c r="CNY54" s="657"/>
      <c r="CNZ54" s="657"/>
      <c r="COA54" s="657"/>
      <c r="COB54" s="657"/>
      <c r="COC54" s="657"/>
      <c r="COD54" s="657"/>
      <c r="COE54" s="657"/>
      <c r="COF54" s="657"/>
      <c r="COG54" s="657"/>
      <c r="COH54" s="657"/>
      <c r="COI54" s="657"/>
      <c r="COJ54" s="657"/>
      <c r="COK54" s="657"/>
      <c r="COL54" s="657"/>
      <c r="COM54" s="657"/>
      <c r="CON54" s="657"/>
      <c r="COO54" s="657"/>
      <c r="COP54" s="657"/>
      <c r="COQ54" s="657"/>
      <c r="COR54" s="657"/>
      <c r="COS54" s="657"/>
      <c r="COT54" s="657"/>
      <c r="COU54" s="657"/>
      <c r="COV54" s="657"/>
      <c r="COW54" s="657"/>
      <c r="COX54" s="657"/>
      <c r="COY54" s="657"/>
      <c r="COZ54" s="657"/>
      <c r="CPA54" s="657"/>
      <c r="CPB54" s="657"/>
      <c r="CPC54" s="657"/>
      <c r="CPD54" s="657"/>
      <c r="CPE54" s="657"/>
      <c r="CPF54" s="657"/>
      <c r="CPG54" s="657"/>
      <c r="CPH54" s="657"/>
      <c r="CPI54" s="657"/>
      <c r="CPJ54" s="657"/>
      <c r="CPK54" s="657"/>
      <c r="CPL54" s="657"/>
      <c r="CPM54" s="657"/>
      <c r="CPN54" s="657"/>
      <c r="CPO54" s="657"/>
      <c r="CPP54" s="657"/>
      <c r="CPQ54" s="657"/>
      <c r="CPR54" s="657"/>
      <c r="CPS54" s="657"/>
      <c r="CPT54" s="657"/>
      <c r="CPU54" s="657"/>
      <c r="CPV54" s="657"/>
      <c r="CPW54" s="657"/>
      <c r="CPX54" s="657"/>
      <c r="CPY54" s="657"/>
      <c r="CPZ54" s="657"/>
      <c r="CQA54" s="657"/>
      <c r="CQB54" s="657"/>
      <c r="CQC54" s="657"/>
      <c r="CQD54" s="657"/>
      <c r="CQE54" s="657"/>
      <c r="CQF54" s="657"/>
      <c r="CQG54" s="657"/>
      <c r="CQH54" s="657"/>
      <c r="CQI54" s="657"/>
      <c r="CQJ54" s="657"/>
      <c r="CQK54" s="657"/>
      <c r="CQL54" s="657"/>
      <c r="CQM54" s="657"/>
      <c r="CQN54" s="657"/>
      <c r="CQO54" s="657"/>
      <c r="CQP54" s="657"/>
      <c r="CQQ54" s="657"/>
      <c r="CQR54" s="657"/>
      <c r="CQS54" s="657"/>
      <c r="CQT54" s="657"/>
      <c r="CQU54" s="657"/>
      <c r="CQV54" s="657"/>
      <c r="CQW54" s="657"/>
      <c r="CQX54" s="657"/>
      <c r="CQY54" s="657"/>
      <c r="CQZ54" s="657"/>
      <c r="CRA54" s="657"/>
      <c r="CRB54" s="657"/>
      <c r="CRC54" s="657"/>
      <c r="CRD54" s="657"/>
      <c r="CRE54" s="657"/>
      <c r="CRF54" s="657"/>
      <c r="CRG54" s="657"/>
      <c r="CRH54" s="657"/>
      <c r="CRI54" s="657"/>
      <c r="CRJ54" s="657"/>
      <c r="CRK54" s="657"/>
      <c r="CRL54" s="657"/>
      <c r="CRM54" s="657"/>
      <c r="CRN54" s="657"/>
      <c r="CRO54" s="657"/>
      <c r="CRP54" s="657"/>
      <c r="CRQ54" s="657"/>
      <c r="CRR54" s="657"/>
      <c r="CRS54" s="657"/>
      <c r="CRT54" s="657"/>
      <c r="CRU54" s="657"/>
      <c r="CRV54" s="657"/>
      <c r="CRW54" s="657"/>
      <c r="CRX54" s="657"/>
      <c r="CRY54" s="657"/>
      <c r="CRZ54" s="657"/>
      <c r="CSA54" s="657"/>
      <c r="CSB54" s="657"/>
      <c r="CSC54" s="657"/>
      <c r="CSD54" s="657"/>
      <c r="CSE54" s="657"/>
      <c r="CSF54" s="657"/>
      <c r="CSG54" s="657"/>
      <c r="CSH54" s="657"/>
      <c r="CSI54" s="657"/>
      <c r="CSJ54" s="657"/>
      <c r="CSK54" s="657"/>
      <c r="CSL54" s="657"/>
      <c r="CSM54" s="657"/>
      <c r="CSN54" s="657"/>
      <c r="CSO54" s="657"/>
      <c r="CSP54" s="657"/>
      <c r="CSQ54" s="657"/>
      <c r="CSR54" s="657"/>
      <c r="CSS54" s="657"/>
      <c r="CST54" s="657"/>
      <c r="CSU54" s="657"/>
      <c r="CSV54" s="657"/>
      <c r="CSW54" s="657"/>
      <c r="CSX54" s="657"/>
      <c r="CSY54" s="657"/>
      <c r="CSZ54" s="657"/>
      <c r="CTA54" s="657"/>
      <c r="CTB54" s="657"/>
      <c r="CTC54" s="657"/>
      <c r="CTD54" s="657"/>
      <c r="CTE54" s="657"/>
      <c r="CTF54" s="657"/>
      <c r="CTG54" s="657"/>
      <c r="CTH54" s="657"/>
      <c r="CTI54" s="657"/>
      <c r="CTJ54" s="657"/>
      <c r="CTK54" s="657"/>
      <c r="CTL54" s="657"/>
      <c r="CTM54" s="657"/>
      <c r="CTN54" s="657"/>
      <c r="CTO54" s="657"/>
      <c r="CTP54" s="657"/>
      <c r="CTQ54" s="657"/>
      <c r="CTR54" s="657"/>
      <c r="CTS54" s="657"/>
      <c r="CTT54" s="657"/>
      <c r="CTU54" s="657"/>
      <c r="CTV54" s="657"/>
      <c r="CTW54" s="657"/>
      <c r="CTX54" s="657"/>
      <c r="CTY54" s="657"/>
      <c r="CTZ54" s="657"/>
      <c r="CUA54" s="657"/>
      <c r="CUB54" s="657"/>
      <c r="CUC54" s="657"/>
      <c r="CUD54" s="657"/>
      <c r="CUE54" s="657"/>
      <c r="CUF54" s="657"/>
      <c r="CUG54" s="657"/>
      <c r="CUH54" s="657"/>
      <c r="CUI54" s="657"/>
      <c r="CUJ54" s="657"/>
      <c r="CUK54" s="657"/>
      <c r="CUL54" s="657"/>
      <c r="CUM54" s="657"/>
      <c r="CUN54" s="657"/>
      <c r="CUO54" s="657"/>
      <c r="CUP54" s="657"/>
      <c r="CUQ54" s="657"/>
      <c r="CUR54" s="657"/>
      <c r="CUS54" s="657"/>
      <c r="CUT54" s="657"/>
      <c r="CUU54" s="657"/>
      <c r="CUV54" s="657"/>
      <c r="CUW54" s="657"/>
      <c r="CUX54" s="657"/>
      <c r="CUY54" s="657"/>
      <c r="CUZ54" s="657"/>
      <c r="CVA54" s="657"/>
      <c r="CVB54" s="657"/>
      <c r="CVC54" s="657"/>
      <c r="CVD54" s="657"/>
      <c r="CVE54" s="657"/>
      <c r="CVF54" s="657"/>
      <c r="CVG54" s="657"/>
      <c r="CVH54" s="657"/>
      <c r="CVI54" s="657"/>
      <c r="CVJ54" s="657"/>
      <c r="CVK54" s="657"/>
      <c r="CVL54" s="657"/>
      <c r="CVM54" s="657"/>
      <c r="CVN54" s="657"/>
      <c r="CVO54" s="657"/>
      <c r="CVP54" s="657"/>
      <c r="CVQ54" s="657"/>
      <c r="CVR54" s="657"/>
      <c r="CVS54" s="657"/>
      <c r="CVT54" s="657"/>
      <c r="CVU54" s="657"/>
      <c r="CVV54" s="657"/>
      <c r="CVW54" s="657"/>
      <c r="CVX54" s="657"/>
      <c r="CVY54" s="657"/>
      <c r="CVZ54" s="657"/>
      <c r="CWA54" s="657"/>
      <c r="CWB54" s="657"/>
      <c r="CWC54" s="657"/>
      <c r="CWD54" s="657"/>
      <c r="CWE54" s="657"/>
      <c r="CWF54" s="657"/>
      <c r="CWG54" s="657"/>
      <c r="CWH54" s="657"/>
      <c r="CWI54" s="657"/>
      <c r="CWJ54" s="657"/>
      <c r="CWK54" s="657"/>
      <c r="CWL54" s="657"/>
      <c r="CWM54" s="657"/>
      <c r="CWN54" s="657"/>
      <c r="CWO54" s="657"/>
      <c r="CWP54" s="657"/>
      <c r="CWQ54" s="657"/>
      <c r="CWR54" s="657"/>
      <c r="CWS54" s="657"/>
      <c r="CWT54" s="657"/>
      <c r="CWU54" s="657"/>
      <c r="CWV54" s="657"/>
      <c r="CWW54" s="657"/>
      <c r="CWX54" s="657"/>
      <c r="CWY54" s="657"/>
      <c r="CWZ54" s="657"/>
      <c r="CXA54" s="657"/>
      <c r="CXB54" s="657"/>
      <c r="CXC54" s="657"/>
      <c r="CXD54" s="657"/>
      <c r="CXE54" s="657"/>
      <c r="CXF54" s="657"/>
      <c r="CXG54" s="657"/>
      <c r="CXH54" s="657"/>
      <c r="CXI54" s="657"/>
      <c r="CXJ54" s="657"/>
      <c r="CXK54" s="657"/>
      <c r="CXL54" s="657"/>
      <c r="CXM54" s="657"/>
      <c r="CXN54" s="657"/>
      <c r="CXO54" s="657"/>
      <c r="CXP54" s="657"/>
      <c r="CXQ54" s="657"/>
      <c r="CXR54" s="657"/>
      <c r="CXS54" s="657"/>
      <c r="CXT54" s="657"/>
      <c r="CXU54" s="657"/>
      <c r="CXV54" s="657"/>
      <c r="CXW54" s="657"/>
      <c r="CXX54" s="657"/>
      <c r="CXY54" s="657"/>
      <c r="CXZ54" s="657"/>
      <c r="CYA54" s="657"/>
      <c r="CYB54" s="657"/>
      <c r="CYC54" s="657"/>
      <c r="CYD54" s="657"/>
      <c r="CYE54" s="657"/>
      <c r="CYF54" s="657"/>
      <c r="CYG54" s="657"/>
      <c r="CYH54" s="657"/>
      <c r="CYI54" s="657"/>
      <c r="CYJ54" s="657"/>
      <c r="CYK54" s="657"/>
      <c r="CYL54" s="657"/>
      <c r="CYM54" s="657"/>
      <c r="CYN54" s="657"/>
      <c r="CYO54" s="657"/>
      <c r="CYP54" s="657"/>
      <c r="CYQ54" s="657"/>
      <c r="CYR54" s="657"/>
      <c r="CYS54" s="657"/>
      <c r="CYT54" s="657"/>
      <c r="CYU54" s="657"/>
      <c r="CYV54" s="657"/>
      <c r="CYW54" s="657"/>
      <c r="CYX54" s="657"/>
      <c r="CYY54" s="657"/>
      <c r="CYZ54" s="657"/>
      <c r="CZA54" s="657"/>
      <c r="CZB54" s="657"/>
      <c r="CZC54" s="657"/>
      <c r="CZD54" s="657"/>
      <c r="CZE54" s="657"/>
      <c r="CZF54" s="657"/>
      <c r="CZG54" s="657"/>
      <c r="CZH54" s="657"/>
      <c r="CZI54" s="657"/>
      <c r="CZJ54" s="657"/>
      <c r="CZK54" s="657"/>
      <c r="CZL54" s="657"/>
      <c r="CZM54" s="657"/>
      <c r="CZN54" s="657"/>
      <c r="CZO54" s="657"/>
      <c r="CZP54" s="657"/>
      <c r="CZQ54" s="657"/>
      <c r="CZR54" s="657"/>
      <c r="CZS54" s="657"/>
      <c r="CZT54" s="657"/>
      <c r="CZU54" s="657"/>
      <c r="CZV54" s="657"/>
      <c r="CZW54" s="657"/>
      <c r="CZX54" s="657"/>
      <c r="CZY54" s="657"/>
      <c r="CZZ54" s="657"/>
      <c r="DAA54" s="657"/>
      <c r="DAB54" s="657"/>
      <c r="DAC54" s="657"/>
      <c r="DAD54" s="657"/>
      <c r="DAE54" s="657"/>
      <c r="DAF54" s="657"/>
      <c r="DAG54" s="657"/>
      <c r="DAH54" s="657"/>
      <c r="DAI54" s="657"/>
      <c r="DAJ54" s="657"/>
      <c r="DAK54" s="657"/>
      <c r="DAL54" s="657"/>
      <c r="DAM54" s="657"/>
      <c r="DAN54" s="657"/>
      <c r="DAO54" s="657"/>
      <c r="DAP54" s="657"/>
      <c r="DAQ54" s="657"/>
      <c r="DAR54" s="657"/>
      <c r="DAS54" s="657"/>
      <c r="DAT54" s="657"/>
      <c r="DAU54" s="657"/>
      <c r="DAV54" s="657"/>
      <c r="DAW54" s="657"/>
      <c r="DAX54" s="657"/>
      <c r="DAY54" s="657"/>
      <c r="DAZ54" s="657"/>
      <c r="DBA54" s="657"/>
      <c r="DBB54" s="657"/>
      <c r="DBC54" s="657"/>
      <c r="DBD54" s="657"/>
      <c r="DBE54" s="657"/>
      <c r="DBF54" s="657"/>
      <c r="DBG54" s="657"/>
      <c r="DBH54" s="657"/>
      <c r="DBI54" s="657"/>
      <c r="DBJ54" s="657"/>
      <c r="DBK54" s="657"/>
      <c r="DBL54" s="657"/>
      <c r="DBM54" s="657"/>
      <c r="DBN54" s="657"/>
      <c r="DBO54" s="657"/>
      <c r="DBP54" s="657"/>
      <c r="DBQ54" s="657"/>
      <c r="DBR54" s="657"/>
      <c r="DBS54" s="657"/>
      <c r="DBT54" s="657"/>
      <c r="DBU54" s="657"/>
      <c r="DBV54" s="657"/>
      <c r="DBW54" s="657"/>
      <c r="DBX54" s="657"/>
      <c r="DBY54" s="657"/>
      <c r="DBZ54" s="657"/>
      <c r="DCA54" s="657"/>
      <c r="DCB54" s="657"/>
      <c r="DCC54" s="657"/>
      <c r="DCD54" s="657"/>
      <c r="DCE54" s="657"/>
      <c r="DCF54" s="657"/>
      <c r="DCG54" s="657"/>
      <c r="DCH54" s="657"/>
      <c r="DCI54" s="657"/>
      <c r="DCJ54" s="657"/>
      <c r="DCK54" s="657"/>
      <c r="DCL54" s="657"/>
      <c r="DCM54" s="657"/>
      <c r="DCN54" s="657"/>
      <c r="DCO54" s="657"/>
      <c r="DCP54" s="657"/>
      <c r="DCQ54" s="657"/>
      <c r="DCR54" s="657"/>
      <c r="DCS54" s="657"/>
      <c r="DCT54" s="657"/>
      <c r="DCU54" s="657"/>
      <c r="DCV54" s="657"/>
      <c r="DCW54" s="657"/>
      <c r="DCX54" s="657"/>
      <c r="DCY54" s="657"/>
      <c r="DCZ54" s="657"/>
      <c r="DDA54" s="657"/>
      <c r="DDB54" s="657"/>
      <c r="DDC54" s="657"/>
      <c r="DDD54" s="657"/>
      <c r="DDE54" s="657"/>
      <c r="DDF54" s="657"/>
      <c r="DDG54" s="657"/>
      <c r="DDH54" s="657"/>
      <c r="DDI54" s="657"/>
      <c r="DDJ54" s="657"/>
      <c r="DDK54" s="657"/>
      <c r="DDL54" s="657"/>
      <c r="DDM54" s="657"/>
      <c r="DDN54" s="657"/>
      <c r="DDO54" s="657"/>
      <c r="DDP54" s="657"/>
      <c r="DDQ54" s="657"/>
      <c r="DDR54" s="657"/>
      <c r="DDS54" s="657"/>
      <c r="DDT54" s="657"/>
      <c r="DDU54" s="657"/>
      <c r="DDV54" s="657"/>
      <c r="DDW54" s="657"/>
      <c r="DDX54" s="657"/>
      <c r="DDY54" s="657"/>
      <c r="DDZ54" s="657"/>
      <c r="DEA54" s="657"/>
      <c r="DEB54" s="657"/>
      <c r="DEC54" s="657"/>
      <c r="DED54" s="657"/>
      <c r="DEE54" s="657"/>
      <c r="DEF54" s="657"/>
      <c r="DEG54" s="657"/>
      <c r="DEH54" s="657"/>
      <c r="DEI54" s="657"/>
      <c r="DEJ54" s="657"/>
      <c r="DEK54" s="657"/>
      <c r="DEL54" s="657"/>
      <c r="DEM54" s="657"/>
      <c r="DEN54" s="657"/>
      <c r="DEO54" s="657"/>
      <c r="DEP54" s="657"/>
      <c r="DEQ54" s="657"/>
      <c r="DER54" s="657"/>
      <c r="DES54" s="657"/>
      <c r="DET54" s="657"/>
      <c r="DEU54" s="657"/>
      <c r="DEV54" s="657"/>
      <c r="DEW54" s="657"/>
      <c r="DEX54" s="657"/>
      <c r="DEY54" s="657"/>
      <c r="DEZ54" s="657"/>
      <c r="DFA54" s="657"/>
      <c r="DFB54" s="657"/>
      <c r="DFC54" s="657"/>
      <c r="DFD54" s="657"/>
      <c r="DFE54" s="657"/>
      <c r="DFF54" s="657"/>
      <c r="DFG54" s="657"/>
      <c r="DFH54" s="657"/>
      <c r="DFI54" s="657"/>
      <c r="DFJ54" s="657"/>
      <c r="DFK54" s="657"/>
      <c r="DFL54" s="657"/>
      <c r="DFM54" s="657"/>
      <c r="DFN54" s="657"/>
      <c r="DFO54" s="657"/>
      <c r="DFP54" s="657"/>
      <c r="DFQ54" s="657"/>
      <c r="DFR54" s="657"/>
      <c r="DFS54" s="657"/>
      <c r="DFT54" s="657"/>
      <c r="DFU54" s="657"/>
      <c r="DFV54" s="657"/>
      <c r="DFW54" s="657"/>
      <c r="DFX54" s="657"/>
      <c r="DFY54" s="657"/>
      <c r="DFZ54" s="657"/>
      <c r="DGA54" s="657"/>
      <c r="DGB54" s="657"/>
      <c r="DGC54" s="657"/>
      <c r="DGD54" s="657"/>
      <c r="DGE54" s="657"/>
      <c r="DGF54" s="657"/>
      <c r="DGG54" s="657"/>
      <c r="DGH54" s="657"/>
      <c r="DGI54" s="657"/>
      <c r="DGJ54" s="657"/>
      <c r="DGK54" s="657"/>
      <c r="DGL54" s="657"/>
      <c r="DGM54" s="657"/>
      <c r="DGN54" s="657"/>
      <c r="DGO54" s="657"/>
      <c r="DGP54" s="657"/>
      <c r="DGQ54" s="657"/>
      <c r="DGR54" s="657"/>
      <c r="DGS54" s="657"/>
      <c r="DGT54" s="657"/>
      <c r="DGU54" s="657"/>
      <c r="DGV54" s="657"/>
      <c r="DGW54" s="657"/>
      <c r="DGX54" s="657"/>
      <c r="DGY54" s="657"/>
      <c r="DGZ54" s="657"/>
      <c r="DHA54" s="657"/>
      <c r="DHB54" s="657"/>
      <c r="DHC54" s="657"/>
      <c r="DHD54" s="657"/>
      <c r="DHE54" s="657"/>
      <c r="DHF54" s="657"/>
      <c r="DHG54" s="657"/>
      <c r="DHH54" s="657"/>
      <c r="DHI54" s="657"/>
      <c r="DHJ54" s="657"/>
      <c r="DHK54" s="657"/>
      <c r="DHL54" s="657"/>
      <c r="DHM54" s="657"/>
      <c r="DHN54" s="657"/>
      <c r="DHO54" s="657"/>
      <c r="DHP54" s="657"/>
      <c r="DHQ54" s="657"/>
      <c r="DHR54" s="657"/>
      <c r="DHS54" s="657"/>
      <c r="DHT54" s="657"/>
      <c r="DHU54" s="657"/>
      <c r="DHV54" s="657"/>
      <c r="DHW54" s="657"/>
      <c r="DHX54" s="657"/>
      <c r="DHY54" s="657"/>
      <c r="DHZ54" s="657"/>
      <c r="DIA54" s="657"/>
      <c r="DIB54" s="657"/>
      <c r="DIC54" s="657"/>
      <c r="DID54" s="657"/>
      <c r="DIE54" s="657"/>
      <c r="DIF54" s="657"/>
      <c r="DIG54" s="657"/>
      <c r="DIH54" s="657"/>
      <c r="DII54" s="657"/>
      <c r="DIJ54" s="657"/>
      <c r="DIK54" s="657"/>
      <c r="DIL54" s="657"/>
      <c r="DIM54" s="657"/>
      <c r="DIN54" s="657"/>
      <c r="DIO54" s="657"/>
      <c r="DIP54" s="657"/>
      <c r="DIQ54" s="657"/>
      <c r="DIR54" s="657"/>
      <c r="DIS54" s="657"/>
      <c r="DIT54" s="657"/>
      <c r="DIU54" s="657"/>
      <c r="DIV54" s="657"/>
      <c r="DIW54" s="657"/>
      <c r="DIX54" s="657"/>
      <c r="DIY54" s="657"/>
      <c r="DIZ54" s="657"/>
      <c r="DJA54" s="657"/>
      <c r="DJB54" s="657"/>
      <c r="DJC54" s="657"/>
      <c r="DJD54" s="657"/>
      <c r="DJE54" s="657"/>
      <c r="DJF54" s="657"/>
      <c r="DJG54" s="657"/>
      <c r="DJH54" s="657"/>
      <c r="DJI54" s="657"/>
      <c r="DJJ54" s="657"/>
      <c r="DJK54" s="657"/>
      <c r="DJL54" s="657"/>
      <c r="DJM54" s="657"/>
      <c r="DJN54" s="657"/>
      <c r="DJO54" s="657"/>
      <c r="DJP54" s="657"/>
      <c r="DJQ54" s="657"/>
      <c r="DJR54" s="657"/>
      <c r="DJS54" s="657"/>
      <c r="DJT54" s="657"/>
      <c r="DJU54" s="657"/>
      <c r="DJV54" s="657"/>
      <c r="DJW54" s="657"/>
      <c r="DJX54" s="657"/>
      <c r="DJY54" s="657"/>
      <c r="DJZ54" s="657"/>
      <c r="DKA54" s="657"/>
      <c r="DKB54" s="657"/>
      <c r="DKC54" s="657"/>
      <c r="DKD54" s="657"/>
      <c r="DKE54" s="657"/>
      <c r="DKF54" s="657"/>
      <c r="DKG54" s="657"/>
      <c r="DKH54" s="657"/>
      <c r="DKI54" s="657"/>
      <c r="DKJ54" s="657"/>
      <c r="DKK54" s="657"/>
      <c r="DKL54" s="657"/>
      <c r="DKM54" s="657"/>
      <c r="DKN54" s="657"/>
      <c r="DKO54" s="657"/>
      <c r="DKP54" s="657"/>
      <c r="DKQ54" s="657"/>
      <c r="DKR54" s="657"/>
      <c r="DKS54" s="657"/>
      <c r="DKT54" s="657"/>
      <c r="DKU54" s="657"/>
      <c r="DKV54" s="657"/>
      <c r="DKW54" s="657"/>
      <c r="DKX54" s="657"/>
      <c r="DKY54" s="657"/>
      <c r="DKZ54" s="657"/>
      <c r="DLA54" s="657"/>
      <c r="DLB54" s="657"/>
      <c r="DLC54" s="657"/>
      <c r="DLD54" s="657"/>
      <c r="DLE54" s="657"/>
      <c r="DLF54" s="657"/>
      <c r="DLG54" s="657"/>
      <c r="DLH54" s="657"/>
      <c r="DLI54" s="657"/>
      <c r="DLJ54" s="657"/>
      <c r="DLK54" s="657"/>
      <c r="DLL54" s="657"/>
      <c r="DLM54" s="657"/>
      <c r="DLN54" s="657"/>
      <c r="DLO54" s="657"/>
      <c r="DLP54" s="657"/>
      <c r="DLQ54" s="657"/>
      <c r="DLR54" s="657"/>
      <c r="DLS54" s="657"/>
      <c r="DLT54" s="657"/>
      <c r="DLU54" s="657"/>
      <c r="DLV54" s="657"/>
      <c r="DLW54" s="657"/>
      <c r="DLX54" s="657"/>
      <c r="DLY54" s="657"/>
      <c r="DLZ54" s="657"/>
      <c r="DMA54" s="657"/>
      <c r="DMB54" s="657"/>
      <c r="DMC54" s="657"/>
      <c r="DMD54" s="657"/>
      <c r="DME54" s="657"/>
      <c r="DMF54" s="657"/>
      <c r="DMG54" s="657"/>
      <c r="DMH54" s="657"/>
      <c r="DMI54" s="657"/>
      <c r="DMJ54" s="657"/>
      <c r="DMK54" s="657"/>
      <c r="DML54" s="657"/>
      <c r="DMM54" s="657"/>
      <c r="DMN54" s="657"/>
      <c r="DMO54" s="657"/>
      <c r="DMP54" s="657"/>
      <c r="DMQ54" s="657"/>
      <c r="DMR54" s="657"/>
      <c r="DMS54" s="657"/>
      <c r="DMT54" s="657"/>
      <c r="DMU54" s="657"/>
      <c r="DMV54" s="657"/>
      <c r="DMW54" s="657"/>
      <c r="DMX54" s="657"/>
      <c r="DMY54" s="657"/>
      <c r="DMZ54" s="657"/>
      <c r="DNA54" s="657"/>
      <c r="DNB54" s="657"/>
      <c r="DNC54" s="657"/>
      <c r="DND54" s="657"/>
      <c r="DNE54" s="657"/>
      <c r="DNF54" s="657"/>
      <c r="DNG54" s="657"/>
      <c r="DNH54" s="657"/>
      <c r="DNI54" s="657"/>
      <c r="DNJ54" s="657"/>
      <c r="DNK54" s="657"/>
      <c r="DNL54" s="657"/>
      <c r="DNM54" s="657"/>
      <c r="DNN54" s="657"/>
      <c r="DNO54" s="657"/>
      <c r="DNP54" s="657"/>
      <c r="DNQ54" s="657"/>
      <c r="DNR54" s="657"/>
      <c r="DNS54" s="657"/>
      <c r="DNT54" s="657"/>
      <c r="DNU54" s="657"/>
      <c r="DNV54" s="657"/>
      <c r="DNW54" s="657"/>
      <c r="DNX54" s="657"/>
      <c r="DNY54" s="657"/>
      <c r="DNZ54" s="657"/>
      <c r="DOA54" s="657"/>
      <c r="DOB54" s="657"/>
      <c r="DOC54" s="657"/>
      <c r="DOD54" s="657"/>
      <c r="DOE54" s="657"/>
      <c r="DOF54" s="657"/>
      <c r="DOG54" s="657"/>
      <c r="DOH54" s="657"/>
      <c r="DOI54" s="657"/>
      <c r="DOJ54" s="657"/>
      <c r="DOK54" s="657"/>
      <c r="DOL54" s="657"/>
      <c r="DOM54" s="657"/>
      <c r="DON54" s="657"/>
      <c r="DOO54" s="657"/>
      <c r="DOP54" s="657"/>
      <c r="DOQ54" s="657"/>
      <c r="DOR54" s="657"/>
      <c r="DOS54" s="657"/>
      <c r="DOT54" s="657"/>
      <c r="DOU54" s="657"/>
      <c r="DOV54" s="657"/>
      <c r="DOW54" s="657"/>
      <c r="DOX54" s="657"/>
      <c r="DOY54" s="657"/>
      <c r="DOZ54" s="657"/>
      <c r="DPA54" s="657"/>
      <c r="DPB54" s="657"/>
      <c r="DPC54" s="657"/>
      <c r="DPD54" s="657"/>
      <c r="DPE54" s="657"/>
      <c r="DPF54" s="657"/>
      <c r="DPG54" s="657"/>
      <c r="DPH54" s="657"/>
      <c r="DPI54" s="657"/>
      <c r="DPJ54" s="657"/>
      <c r="DPK54" s="657"/>
      <c r="DPL54" s="657"/>
      <c r="DPM54" s="657"/>
      <c r="DPN54" s="657"/>
      <c r="DPO54" s="657"/>
      <c r="DPP54" s="657"/>
      <c r="DPQ54" s="657"/>
      <c r="DPR54" s="657"/>
      <c r="DPS54" s="657"/>
      <c r="DPT54" s="657"/>
      <c r="DPU54" s="657"/>
      <c r="DPV54" s="657"/>
      <c r="DPW54" s="657"/>
      <c r="DPX54" s="657"/>
      <c r="DPY54" s="657"/>
      <c r="DPZ54" s="657"/>
      <c r="DQA54" s="657"/>
      <c r="DQB54" s="657"/>
      <c r="DQC54" s="657"/>
      <c r="DQD54" s="657"/>
      <c r="DQE54" s="657"/>
      <c r="DQF54" s="657"/>
      <c r="DQG54" s="657"/>
      <c r="DQH54" s="657"/>
      <c r="DQI54" s="657"/>
      <c r="DQJ54" s="657"/>
      <c r="DQK54" s="657"/>
      <c r="DQL54" s="657"/>
      <c r="DQM54" s="657"/>
      <c r="DQN54" s="657"/>
      <c r="DQO54" s="657"/>
      <c r="DQP54" s="657"/>
      <c r="DQQ54" s="657"/>
      <c r="DQR54" s="657"/>
      <c r="DQS54" s="657"/>
      <c r="DQT54" s="657"/>
      <c r="DQU54" s="657"/>
      <c r="DQV54" s="657"/>
      <c r="DQW54" s="657"/>
      <c r="DQX54" s="657"/>
      <c r="DQY54" s="657"/>
      <c r="DQZ54" s="657"/>
      <c r="DRA54" s="657"/>
      <c r="DRB54" s="657"/>
      <c r="DRC54" s="657"/>
      <c r="DRD54" s="657"/>
      <c r="DRE54" s="657"/>
      <c r="DRF54" s="657"/>
      <c r="DRG54" s="657"/>
      <c r="DRH54" s="657"/>
      <c r="DRI54" s="657"/>
      <c r="DRJ54" s="657"/>
      <c r="DRK54" s="657"/>
      <c r="DRL54" s="657"/>
      <c r="DRM54" s="657"/>
      <c r="DRN54" s="657"/>
      <c r="DRO54" s="657"/>
      <c r="DRP54" s="657"/>
      <c r="DRQ54" s="657"/>
      <c r="DRR54" s="657"/>
      <c r="DRS54" s="657"/>
      <c r="DRT54" s="657"/>
      <c r="DRU54" s="657"/>
      <c r="DRV54" s="657"/>
      <c r="DRW54" s="657"/>
      <c r="DRX54" s="657"/>
      <c r="DRY54" s="657"/>
      <c r="DRZ54" s="657"/>
      <c r="DSA54" s="657"/>
      <c r="DSB54" s="657"/>
      <c r="DSC54" s="657"/>
      <c r="DSD54" s="657"/>
      <c r="DSE54" s="657"/>
      <c r="DSF54" s="657"/>
      <c r="DSG54" s="657"/>
      <c r="DSH54" s="657"/>
      <c r="DSI54" s="657"/>
      <c r="DSJ54" s="657"/>
      <c r="DSK54" s="657"/>
      <c r="DSL54" s="657"/>
      <c r="DSM54" s="657"/>
      <c r="DSN54" s="657"/>
      <c r="DSO54" s="657"/>
      <c r="DSP54" s="657"/>
      <c r="DSQ54" s="657"/>
      <c r="DSR54" s="657"/>
      <c r="DSS54" s="657"/>
      <c r="DST54" s="657"/>
      <c r="DSU54" s="657"/>
      <c r="DSV54" s="657"/>
      <c r="DSW54" s="657"/>
      <c r="DSX54" s="657"/>
      <c r="DSY54" s="657"/>
      <c r="DSZ54" s="657"/>
      <c r="DTA54" s="657"/>
      <c r="DTB54" s="657"/>
      <c r="DTC54" s="657"/>
      <c r="DTD54" s="657"/>
      <c r="DTE54" s="657"/>
      <c r="DTF54" s="657"/>
      <c r="DTG54" s="657"/>
      <c r="DTH54" s="657"/>
      <c r="DTI54" s="657"/>
      <c r="DTJ54" s="657"/>
      <c r="DTK54" s="657"/>
      <c r="DTL54" s="657"/>
      <c r="DTM54" s="657"/>
      <c r="DTN54" s="657"/>
      <c r="DTO54" s="657"/>
      <c r="DTP54" s="657"/>
      <c r="DTQ54" s="657"/>
      <c r="DTR54" s="657"/>
      <c r="DTS54" s="657"/>
      <c r="DTT54" s="657"/>
      <c r="DTU54" s="657"/>
      <c r="DTV54" s="657"/>
      <c r="DTW54" s="657"/>
      <c r="DTX54" s="657"/>
      <c r="DTY54" s="657"/>
      <c r="DTZ54" s="657"/>
      <c r="DUA54" s="657"/>
      <c r="DUB54" s="657"/>
      <c r="DUC54" s="657"/>
      <c r="DUD54" s="657"/>
      <c r="DUE54" s="657"/>
      <c r="DUF54" s="657"/>
      <c r="DUG54" s="657"/>
      <c r="DUH54" s="657"/>
      <c r="DUI54" s="657"/>
      <c r="DUJ54" s="657"/>
      <c r="DUK54" s="657"/>
      <c r="DUL54" s="657"/>
      <c r="DUM54" s="657"/>
      <c r="DUN54" s="657"/>
      <c r="DUO54" s="657"/>
      <c r="DUP54" s="657"/>
      <c r="DUQ54" s="657"/>
      <c r="DUR54" s="657"/>
      <c r="DUS54" s="657"/>
      <c r="DUT54" s="657"/>
      <c r="DUU54" s="657"/>
      <c r="DUV54" s="657"/>
      <c r="DUW54" s="657"/>
      <c r="DUX54" s="657"/>
      <c r="DUY54" s="657"/>
      <c r="DUZ54" s="657"/>
      <c r="DVA54" s="657"/>
      <c r="DVB54" s="657"/>
      <c r="DVC54" s="657"/>
      <c r="DVD54" s="657"/>
      <c r="DVE54" s="657"/>
      <c r="DVF54" s="657"/>
      <c r="DVG54" s="657"/>
      <c r="DVH54" s="657"/>
      <c r="DVI54" s="657"/>
      <c r="DVJ54" s="657"/>
      <c r="DVK54" s="657"/>
      <c r="DVL54" s="657"/>
      <c r="DVM54" s="657"/>
      <c r="DVN54" s="657"/>
      <c r="DVO54" s="657"/>
      <c r="DVP54" s="657"/>
      <c r="DVQ54" s="657"/>
      <c r="DVR54" s="657"/>
      <c r="DVS54" s="657"/>
      <c r="DVT54" s="657"/>
      <c r="DVU54" s="657"/>
      <c r="DVV54" s="657"/>
      <c r="DVW54" s="657"/>
      <c r="DVX54" s="657"/>
      <c r="DVY54" s="657"/>
      <c r="DVZ54" s="657"/>
      <c r="DWA54" s="657"/>
      <c r="DWB54" s="657"/>
      <c r="DWC54" s="657"/>
      <c r="DWD54" s="657"/>
      <c r="DWE54" s="657"/>
      <c r="DWF54" s="657"/>
      <c r="DWG54" s="657"/>
      <c r="DWH54" s="657"/>
      <c r="DWI54" s="657"/>
      <c r="DWJ54" s="657"/>
      <c r="DWK54" s="657"/>
      <c r="DWL54" s="657"/>
      <c r="DWM54" s="657"/>
      <c r="DWN54" s="657"/>
      <c r="DWO54" s="657"/>
      <c r="DWP54" s="657"/>
      <c r="DWQ54" s="657"/>
      <c r="DWR54" s="657"/>
      <c r="DWS54" s="657"/>
      <c r="DWT54" s="657"/>
      <c r="DWU54" s="657"/>
      <c r="DWV54" s="657"/>
      <c r="DWW54" s="657"/>
      <c r="DWX54" s="657"/>
      <c r="DWY54" s="657"/>
      <c r="DWZ54" s="657"/>
      <c r="DXA54" s="657"/>
      <c r="DXB54" s="657"/>
      <c r="DXC54" s="657"/>
      <c r="DXD54" s="657"/>
      <c r="DXE54" s="657"/>
      <c r="DXF54" s="657"/>
      <c r="DXG54" s="657"/>
      <c r="DXH54" s="657"/>
      <c r="DXI54" s="657"/>
      <c r="DXJ54" s="657"/>
      <c r="DXK54" s="657"/>
      <c r="DXL54" s="657"/>
      <c r="DXM54" s="657"/>
      <c r="DXN54" s="657"/>
      <c r="DXO54" s="657"/>
      <c r="DXP54" s="657"/>
      <c r="DXQ54" s="657"/>
      <c r="DXR54" s="657"/>
      <c r="DXS54" s="657"/>
      <c r="DXT54" s="657"/>
      <c r="DXU54" s="657"/>
      <c r="DXV54" s="657"/>
      <c r="DXW54" s="657"/>
      <c r="DXX54" s="657"/>
      <c r="DXY54" s="657"/>
      <c r="DXZ54" s="657"/>
      <c r="DYA54" s="657"/>
      <c r="DYB54" s="657"/>
      <c r="DYC54" s="657"/>
      <c r="DYD54" s="657"/>
      <c r="DYE54" s="657"/>
      <c r="DYF54" s="657"/>
      <c r="DYG54" s="657"/>
      <c r="DYH54" s="657"/>
      <c r="DYI54" s="657"/>
      <c r="DYJ54" s="657"/>
      <c r="DYK54" s="657"/>
      <c r="DYL54" s="657"/>
      <c r="DYM54" s="657"/>
      <c r="DYN54" s="657"/>
      <c r="DYO54" s="657"/>
      <c r="DYP54" s="657"/>
      <c r="DYQ54" s="657"/>
      <c r="DYR54" s="657"/>
      <c r="DYS54" s="657"/>
      <c r="DYT54" s="657"/>
      <c r="DYU54" s="657"/>
      <c r="DYV54" s="657"/>
      <c r="DYW54" s="657"/>
      <c r="DYX54" s="657"/>
      <c r="DYY54" s="657"/>
      <c r="DYZ54" s="657"/>
      <c r="DZA54" s="657"/>
      <c r="DZB54" s="657"/>
      <c r="DZC54" s="657"/>
      <c r="DZD54" s="657"/>
      <c r="DZE54" s="657"/>
      <c r="DZF54" s="657"/>
      <c r="DZG54" s="657"/>
      <c r="DZH54" s="657"/>
      <c r="DZI54" s="657"/>
      <c r="DZJ54" s="657"/>
      <c r="DZK54" s="657"/>
      <c r="DZL54" s="657"/>
      <c r="DZM54" s="657"/>
      <c r="DZN54" s="657"/>
      <c r="DZO54" s="657"/>
      <c r="DZP54" s="657"/>
      <c r="DZQ54" s="657"/>
      <c r="DZR54" s="657"/>
      <c r="DZS54" s="657"/>
      <c r="DZT54" s="657"/>
      <c r="DZU54" s="657"/>
      <c r="DZV54" s="657"/>
      <c r="DZW54" s="657"/>
      <c r="DZX54" s="657"/>
      <c r="DZY54" s="657"/>
      <c r="DZZ54" s="657"/>
      <c r="EAA54" s="657"/>
      <c r="EAB54" s="657"/>
      <c r="EAC54" s="657"/>
      <c r="EAD54" s="657"/>
      <c r="EAE54" s="657"/>
      <c r="EAF54" s="657"/>
      <c r="EAG54" s="657"/>
      <c r="EAH54" s="657"/>
      <c r="EAI54" s="657"/>
      <c r="EAJ54" s="657"/>
      <c r="EAK54" s="657"/>
      <c r="EAL54" s="657"/>
      <c r="EAM54" s="657"/>
      <c r="EAN54" s="657"/>
      <c r="EAO54" s="657"/>
      <c r="EAP54" s="657"/>
      <c r="EAQ54" s="657"/>
      <c r="EAR54" s="657"/>
      <c r="EAS54" s="657"/>
      <c r="EAT54" s="657"/>
      <c r="EAU54" s="657"/>
      <c r="EAV54" s="657"/>
      <c r="EAW54" s="657"/>
      <c r="EAX54" s="657"/>
      <c r="EAY54" s="657"/>
      <c r="EAZ54" s="657"/>
      <c r="EBA54" s="657"/>
      <c r="EBB54" s="657"/>
      <c r="EBC54" s="657"/>
      <c r="EBD54" s="657"/>
      <c r="EBE54" s="657"/>
      <c r="EBF54" s="657"/>
      <c r="EBG54" s="657"/>
      <c r="EBH54" s="657"/>
      <c r="EBI54" s="657"/>
      <c r="EBJ54" s="657"/>
      <c r="EBK54" s="657"/>
      <c r="EBL54" s="657"/>
      <c r="EBM54" s="657"/>
      <c r="EBN54" s="657"/>
      <c r="EBO54" s="657"/>
      <c r="EBP54" s="657"/>
      <c r="EBQ54" s="657"/>
      <c r="EBR54" s="657"/>
      <c r="EBS54" s="657"/>
      <c r="EBT54" s="657"/>
      <c r="EBU54" s="657"/>
      <c r="EBV54" s="657"/>
      <c r="EBW54" s="657"/>
      <c r="EBX54" s="657"/>
      <c r="EBY54" s="657"/>
      <c r="EBZ54" s="657"/>
      <c r="ECA54" s="657"/>
      <c r="ECB54" s="657"/>
      <c r="ECC54" s="657"/>
      <c r="ECD54" s="657"/>
      <c r="ECE54" s="657"/>
      <c r="ECF54" s="657"/>
      <c r="ECG54" s="657"/>
      <c r="ECH54" s="657"/>
      <c r="ECI54" s="657"/>
      <c r="ECJ54" s="657"/>
      <c r="ECK54" s="657"/>
      <c r="ECL54" s="657"/>
      <c r="ECM54" s="657"/>
      <c r="ECN54" s="657"/>
      <c r="ECO54" s="657"/>
      <c r="ECP54" s="657"/>
      <c r="ECQ54" s="657"/>
      <c r="ECR54" s="657"/>
      <c r="ECS54" s="657"/>
      <c r="ECT54" s="657"/>
      <c r="ECU54" s="657"/>
      <c r="ECV54" s="657"/>
      <c r="ECW54" s="657"/>
      <c r="ECX54" s="657"/>
      <c r="ECY54" s="657"/>
      <c r="ECZ54" s="657"/>
      <c r="EDA54" s="657"/>
      <c r="EDB54" s="657"/>
      <c r="EDC54" s="657"/>
      <c r="EDD54" s="657"/>
      <c r="EDE54" s="657"/>
      <c r="EDF54" s="657"/>
      <c r="EDG54" s="657"/>
      <c r="EDH54" s="657"/>
      <c r="EDI54" s="657"/>
      <c r="EDJ54" s="657"/>
      <c r="EDK54" s="657"/>
      <c r="EDL54" s="657"/>
      <c r="EDM54" s="657"/>
      <c r="EDN54" s="657"/>
      <c r="EDO54" s="657"/>
      <c r="EDP54" s="657"/>
      <c r="EDQ54" s="657"/>
      <c r="EDR54" s="657"/>
      <c r="EDS54" s="657"/>
      <c r="EDT54" s="657"/>
      <c r="EDU54" s="657"/>
      <c r="EDV54" s="657"/>
      <c r="EDW54" s="657"/>
      <c r="EDX54" s="657"/>
      <c r="EDY54" s="657"/>
      <c r="EDZ54" s="657"/>
      <c r="EEA54" s="657"/>
      <c r="EEB54" s="657"/>
      <c r="EEC54" s="657"/>
      <c r="EED54" s="657"/>
      <c r="EEE54" s="657"/>
      <c r="EEF54" s="657"/>
      <c r="EEG54" s="657"/>
      <c r="EEH54" s="657"/>
      <c r="EEI54" s="657"/>
      <c r="EEJ54" s="657"/>
      <c r="EEK54" s="657"/>
      <c r="EEL54" s="657"/>
      <c r="EEM54" s="657"/>
      <c r="EEN54" s="657"/>
      <c r="EEO54" s="657"/>
      <c r="EEP54" s="657"/>
      <c r="EEQ54" s="657"/>
      <c r="EER54" s="657"/>
      <c r="EES54" s="657"/>
      <c r="EET54" s="657"/>
      <c r="EEU54" s="657"/>
      <c r="EEV54" s="657"/>
      <c r="EEW54" s="657"/>
      <c r="EEX54" s="657"/>
      <c r="EEY54" s="657"/>
      <c r="EEZ54" s="657"/>
      <c r="EFA54" s="657"/>
      <c r="EFB54" s="657"/>
      <c r="EFC54" s="657"/>
      <c r="EFD54" s="657"/>
      <c r="EFE54" s="657"/>
      <c r="EFF54" s="657"/>
      <c r="EFG54" s="657"/>
      <c r="EFH54" s="657"/>
      <c r="EFI54" s="657"/>
      <c r="EFJ54" s="657"/>
      <c r="EFK54" s="657"/>
      <c r="EFL54" s="657"/>
      <c r="EFM54" s="657"/>
      <c r="EFN54" s="657"/>
      <c r="EFO54" s="657"/>
      <c r="EFP54" s="657"/>
      <c r="EFQ54" s="657"/>
      <c r="EFR54" s="657"/>
      <c r="EFS54" s="657"/>
      <c r="EFT54" s="657"/>
      <c r="EFU54" s="657"/>
      <c r="EFV54" s="657"/>
      <c r="EFW54" s="657"/>
      <c r="EFX54" s="657"/>
      <c r="EFY54" s="657"/>
      <c r="EFZ54" s="657"/>
      <c r="EGA54" s="657"/>
      <c r="EGB54" s="657"/>
      <c r="EGC54" s="657"/>
      <c r="EGD54" s="657"/>
      <c r="EGE54" s="657"/>
      <c r="EGF54" s="657"/>
      <c r="EGG54" s="657"/>
      <c r="EGH54" s="657"/>
      <c r="EGI54" s="657"/>
      <c r="EGJ54" s="657"/>
      <c r="EGK54" s="657"/>
      <c r="EGL54" s="657"/>
      <c r="EGM54" s="657"/>
      <c r="EGN54" s="657"/>
      <c r="EGO54" s="657"/>
      <c r="EGP54" s="657"/>
      <c r="EGQ54" s="657"/>
      <c r="EGR54" s="657"/>
      <c r="EGS54" s="657"/>
      <c r="EGT54" s="657"/>
      <c r="EGU54" s="657"/>
      <c r="EGV54" s="657"/>
      <c r="EGW54" s="657"/>
      <c r="EGX54" s="657"/>
      <c r="EGY54" s="657"/>
      <c r="EGZ54" s="657"/>
      <c r="EHA54" s="657"/>
      <c r="EHB54" s="657"/>
      <c r="EHC54" s="657"/>
      <c r="EHD54" s="657"/>
      <c r="EHE54" s="657"/>
      <c r="EHF54" s="657"/>
      <c r="EHG54" s="657"/>
      <c r="EHH54" s="657"/>
      <c r="EHI54" s="657"/>
      <c r="EHJ54" s="657"/>
      <c r="EHK54" s="657"/>
      <c r="EHL54" s="657"/>
      <c r="EHM54" s="657"/>
      <c r="EHN54" s="657"/>
      <c r="EHO54" s="657"/>
      <c r="EHP54" s="657"/>
      <c r="EHQ54" s="657"/>
      <c r="EHR54" s="657"/>
      <c r="EHS54" s="657"/>
      <c r="EHT54" s="657"/>
      <c r="EHU54" s="657"/>
      <c r="EHV54" s="657"/>
      <c r="EHW54" s="657"/>
      <c r="EHX54" s="657"/>
      <c r="EHY54" s="657"/>
      <c r="EHZ54" s="657"/>
      <c r="EIA54" s="657"/>
      <c r="EIB54" s="657"/>
      <c r="EIC54" s="657"/>
      <c r="EID54" s="657"/>
      <c r="EIE54" s="657"/>
      <c r="EIF54" s="657"/>
      <c r="EIG54" s="657"/>
      <c r="EIH54" s="657"/>
      <c r="EII54" s="657"/>
      <c r="EIJ54" s="657"/>
      <c r="EIK54" s="657"/>
      <c r="EIL54" s="657"/>
      <c r="EIM54" s="657"/>
      <c r="EIN54" s="657"/>
      <c r="EIO54" s="657"/>
      <c r="EIP54" s="657"/>
      <c r="EIQ54" s="657"/>
      <c r="EIR54" s="657"/>
      <c r="EIS54" s="657"/>
      <c r="EIT54" s="657"/>
      <c r="EIU54" s="657"/>
      <c r="EIV54" s="657"/>
      <c r="EIW54" s="657"/>
      <c r="EIX54" s="657"/>
      <c r="EIY54" s="657"/>
      <c r="EIZ54" s="657"/>
      <c r="EJA54" s="657"/>
      <c r="EJB54" s="657"/>
      <c r="EJC54" s="657"/>
      <c r="EJD54" s="657"/>
      <c r="EJE54" s="657"/>
      <c r="EJF54" s="657"/>
      <c r="EJG54" s="657"/>
      <c r="EJH54" s="657"/>
      <c r="EJI54" s="657"/>
      <c r="EJJ54" s="657"/>
      <c r="EJK54" s="657"/>
      <c r="EJL54" s="657"/>
      <c r="EJM54" s="657"/>
      <c r="EJN54" s="657"/>
      <c r="EJO54" s="657"/>
      <c r="EJP54" s="657"/>
      <c r="EJQ54" s="657"/>
      <c r="EJR54" s="657"/>
      <c r="EJS54" s="657"/>
      <c r="EJT54" s="657"/>
      <c r="EJU54" s="657"/>
      <c r="EJV54" s="657"/>
      <c r="EJW54" s="657"/>
      <c r="EJX54" s="657"/>
      <c r="EJY54" s="657"/>
      <c r="EJZ54" s="657"/>
      <c r="EKA54" s="657"/>
      <c r="EKB54" s="657"/>
      <c r="EKC54" s="657"/>
      <c r="EKD54" s="657"/>
      <c r="EKE54" s="657"/>
      <c r="EKF54" s="657"/>
      <c r="EKG54" s="657"/>
      <c r="EKH54" s="657"/>
      <c r="EKI54" s="657"/>
      <c r="EKJ54" s="657"/>
      <c r="EKK54" s="657"/>
      <c r="EKL54" s="657"/>
      <c r="EKM54" s="657"/>
      <c r="EKN54" s="657"/>
      <c r="EKO54" s="657"/>
      <c r="EKP54" s="657"/>
      <c r="EKQ54" s="657"/>
      <c r="EKR54" s="657"/>
      <c r="EKS54" s="657"/>
      <c r="EKT54" s="657"/>
      <c r="EKU54" s="657"/>
      <c r="EKV54" s="657"/>
      <c r="EKW54" s="657"/>
      <c r="EKX54" s="657"/>
      <c r="EKY54" s="657"/>
      <c r="EKZ54" s="657"/>
      <c r="ELA54" s="657"/>
      <c r="ELB54" s="657"/>
      <c r="ELC54" s="657"/>
      <c r="ELD54" s="657"/>
      <c r="ELE54" s="657"/>
      <c r="ELF54" s="657"/>
      <c r="ELG54" s="657"/>
      <c r="ELH54" s="657"/>
      <c r="ELI54" s="657"/>
      <c r="ELJ54" s="657"/>
      <c r="ELK54" s="657"/>
      <c r="ELL54" s="657"/>
      <c r="ELM54" s="657"/>
      <c r="ELN54" s="657"/>
      <c r="ELO54" s="657"/>
      <c r="ELP54" s="657"/>
      <c r="ELQ54" s="657"/>
      <c r="ELR54" s="657"/>
      <c r="ELS54" s="657"/>
      <c r="ELT54" s="657"/>
      <c r="ELU54" s="657"/>
      <c r="ELV54" s="657"/>
      <c r="ELW54" s="657"/>
      <c r="ELX54" s="657"/>
      <c r="ELY54" s="657"/>
      <c r="ELZ54" s="657"/>
      <c r="EMA54" s="657"/>
      <c r="EMB54" s="657"/>
      <c r="EMC54" s="657"/>
      <c r="EMD54" s="657"/>
      <c r="EME54" s="657"/>
      <c r="EMF54" s="657"/>
      <c r="EMG54" s="657"/>
      <c r="EMH54" s="657"/>
      <c r="EMI54" s="657"/>
      <c r="EMJ54" s="657"/>
      <c r="EMK54" s="657"/>
      <c r="EML54" s="657"/>
      <c r="EMM54" s="657"/>
      <c r="EMN54" s="657"/>
      <c r="EMO54" s="657"/>
      <c r="EMP54" s="657"/>
      <c r="EMQ54" s="657"/>
      <c r="EMR54" s="657"/>
      <c r="EMS54" s="657"/>
      <c r="EMT54" s="657"/>
      <c r="EMU54" s="657"/>
      <c r="EMV54" s="657"/>
      <c r="EMW54" s="657"/>
      <c r="EMX54" s="657"/>
      <c r="EMY54" s="657"/>
      <c r="EMZ54" s="657"/>
      <c r="ENA54" s="657"/>
      <c r="ENB54" s="657"/>
      <c r="ENC54" s="657"/>
      <c r="END54" s="657"/>
      <c r="ENE54" s="657"/>
      <c r="ENF54" s="657"/>
      <c r="ENG54" s="657"/>
      <c r="ENH54" s="657"/>
      <c r="ENI54" s="657"/>
      <c r="ENJ54" s="657"/>
      <c r="ENK54" s="657"/>
      <c r="ENL54" s="657"/>
      <c r="ENM54" s="657"/>
      <c r="ENN54" s="657"/>
      <c r="ENO54" s="657"/>
      <c r="ENP54" s="657"/>
      <c r="ENQ54" s="657"/>
      <c r="ENR54" s="657"/>
      <c r="ENS54" s="657"/>
      <c r="ENT54" s="657"/>
      <c r="ENU54" s="657"/>
      <c r="ENV54" s="657"/>
      <c r="ENW54" s="657"/>
      <c r="ENX54" s="657"/>
      <c r="ENY54" s="657"/>
      <c r="ENZ54" s="657"/>
      <c r="EOA54" s="657"/>
      <c r="EOB54" s="657"/>
      <c r="EOC54" s="657"/>
      <c r="EOD54" s="657"/>
      <c r="EOE54" s="657"/>
      <c r="EOF54" s="657"/>
      <c r="EOG54" s="657"/>
      <c r="EOH54" s="657"/>
      <c r="EOI54" s="657"/>
      <c r="EOJ54" s="657"/>
      <c r="EOK54" s="657"/>
      <c r="EOL54" s="657"/>
      <c r="EOM54" s="657"/>
      <c r="EON54" s="657"/>
      <c r="EOO54" s="657"/>
      <c r="EOP54" s="657"/>
      <c r="EOQ54" s="657"/>
      <c r="EOR54" s="657"/>
      <c r="EOS54" s="657"/>
      <c r="EOT54" s="657"/>
      <c r="EOU54" s="657"/>
      <c r="EOV54" s="657"/>
      <c r="EOW54" s="657"/>
      <c r="EOX54" s="657"/>
      <c r="EOY54" s="657"/>
      <c r="EOZ54" s="657"/>
      <c r="EPA54" s="657"/>
      <c r="EPB54" s="657"/>
      <c r="EPC54" s="657"/>
      <c r="EPD54" s="657"/>
      <c r="EPE54" s="657"/>
      <c r="EPF54" s="657"/>
      <c r="EPG54" s="657"/>
      <c r="EPH54" s="657"/>
      <c r="EPI54" s="657"/>
      <c r="EPJ54" s="657"/>
      <c r="EPK54" s="657"/>
      <c r="EPL54" s="657"/>
      <c r="EPM54" s="657"/>
      <c r="EPN54" s="657"/>
      <c r="EPO54" s="657"/>
      <c r="EPP54" s="657"/>
      <c r="EPQ54" s="657"/>
      <c r="EPR54" s="657"/>
      <c r="EPS54" s="657"/>
      <c r="EPT54" s="657"/>
      <c r="EPU54" s="657"/>
      <c r="EPV54" s="657"/>
      <c r="EPW54" s="657"/>
      <c r="EPX54" s="657"/>
      <c r="EPY54" s="657"/>
      <c r="EPZ54" s="657"/>
      <c r="EQA54" s="657"/>
      <c r="EQB54" s="657"/>
      <c r="EQC54" s="657"/>
      <c r="EQD54" s="657"/>
      <c r="EQE54" s="657"/>
      <c r="EQF54" s="657"/>
      <c r="EQG54" s="657"/>
      <c r="EQH54" s="657"/>
      <c r="EQI54" s="657"/>
      <c r="EQJ54" s="657"/>
      <c r="EQK54" s="657"/>
      <c r="EQL54" s="657"/>
      <c r="EQM54" s="657"/>
      <c r="EQN54" s="657"/>
      <c r="EQO54" s="657"/>
      <c r="EQP54" s="657"/>
      <c r="EQQ54" s="657"/>
      <c r="EQR54" s="657"/>
      <c r="EQS54" s="657"/>
      <c r="EQT54" s="657"/>
      <c r="EQU54" s="657"/>
      <c r="EQV54" s="657"/>
      <c r="EQW54" s="657"/>
      <c r="EQX54" s="657"/>
      <c r="EQY54" s="657"/>
      <c r="EQZ54" s="657"/>
      <c r="ERA54" s="657"/>
      <c r="ERB54" s="657"/>
      <c r="ERC54" s="657"/>
      <c r="ERD54" s="657"/>
      <c r="ERE54" s="657"/>
      <c r="ERF54" s="657"/>
      <c r="ERG54" s="657"/>
      <c r="ERH54" s="657"/>
      <c r="ERI54" s="657"/>
      <c r="ERJ54" s="657"/>
      <c r="ERK54" s="657"/>
      <c r="ERL54" s="657"/>
      <c r="ERM54" s="657"/>
      <c r="ERN54" s="657"/>
      <c r="ERO54" s="657"/>
      <c r="ERP54" s="657"/>
      <c r="ERQ54" s="657"/>
      <c r="ERR54" s="657"/>
      <c r="ERS54" s="657"/>
      <c r="ERT54" s="657"/>
      <c r="ERU54" s="657"/>
      <c r="ERV54" s="657"/>
      <c r="ERW54" s="657"/>
      <c r="ERX54" s="657"/>
      <c r="ERY54" s="657"/>
      <c r="ERZ54" s="657"/>
      <c r="ESA54" s="657"/>
      <c r="ESB54" s="657"/>
      <c r="ESC54" s="657"/>
      <c r="ESD54" s="657"/>
      <c r="ESE54" s="657"/>
      <c r="ESF54" s="657"/>
      <c r="ESG54" s="657"/>
      <c r="ESH54" s="657"/>
      <c r="ESI54" s="657"/>
      <c r="ESJ54" s="657"/>
      <c r="ESK54" s="657"/>
      <c r="ESL54" s="657"/>
      <c r="ESM54" s="657"/>
      <c r="ESN54" s="657"/>
      <c r="ESO54" s="657"/>
      <c r="ESP54" s="657"/>
      <c r="ESQ54" s="657"/>
      <c r="ESR54" s="657"/>
      <c r="ESS54" s="657"/>
      <c r="EST54" s="657"/>
      <c r="ESU54" s="657"/>
      <c r="ESV54" s="657"/>
      <c r="ESW54" s="657"/>
      <c r="ESX54" s="657"/>
      <c r="ESY54" s="657"/>
      <c r="ESZ54" s="657"/>
      <c r="ETA54" s="657"/>
      <c r="ETB54" s="657"/>
      <c r="ETC54" s="657"/>
      <c r="ETD54" s="657"/>
      <c r="ETE54" s="657"/>
      <c r="ETF54" s="657"/>
      <c r="ETG54" s="657"/>
      <c r="ETH54" s="657"/>
      <c r="ETI54" s="657"/>
      <c r="ETJ54" s="657"/>
      <c r="ETK54" s="657"/>
      <c r="ETL54" s="657"/>
      <c r="ETM54" s="657"/>
      <c r="ETN54" s="657"/>
      <c r="ETO54" s="657"/>
      <c r="ETP54" s="657"/>
      <c r="ETQ54" s="657"/>
      <c r="ETR54" s="657"/>
      <c r="ETS54" s="657"/>
      <c r="ETT54" s="657"/>
      <c r="ETU54" s="657"/>
      <c r="ETV54" s="657"/>
      <c r="ETW54" s="657"/>
      <c r="ETX54" s="657"/>
      <c r="ETY54" s="657"/>
      <c r="ETZ54" s="657"/>
      <c r="EUA54" s="657"/>
      <c r="EUB54" s="657"/>
      <c r="EUC54" s="657"/>
      <c r="EUD54" s="657"/>
      <c r="EUE54" s="657"/>
      <c r="EUF54" s="657"/>
      <c r="EUG54" s="657"/>
      <c r="EUH54" s="657"/>
      <c r="EUI54" s="657"/>
      <c r="EUJ54" s="657"/>
      <c r="EUK54" s="657"/>
      <c r="EUL54" s="657"/>
      <c r="EUM54" s="657"/>
      <c r="EUN54" s="657"/>
      <c r="EUO54" s="657"/>
      <c r="EUP54" s="657"/>
      <c r="EUQ54" s="657"/>
      <c r="EUR54" s="657"/>
      <c r="EUS54" s="657"/>
      <c r="EUT54" s="657"/>
      <c r="EUU54" s="657"/>
      <c r="EUV54" s="657"/>
      <c r="EUW54" s="657"/>
      <c r="EUX54" s="657"/>
      <c r="EUY54" s="657"/>
      <c r="EUZ54" s="657"/>
      <c r="EVA54" s="657"/>
      <c r="EVB54" s="657"/>
      <c r="EVC54" s="657"/>
      <c r="EVD54" s="657"/>
      <c r="EVE54" s="657"/>
      <c r="EVF54" s="657"/>
      <c r="EVG54" s="657"/>
      <c r="EVH54" s="657"/>
      <c r="EVI54" s="657"/>
      <c r="EVJ54" s="657"/>
      <c r="EVK54" s="657"/>
      <c r="EVL54" s="657"/>
      <c r="EVM54" s="657"/>
      <c r="EVN54" s="657"/>
      <c r="EVO54" s="657"/>
      <c r="EVP54" s="657"/>
      <c r="EVQ54" s="657"/>
      <c r="EVR54" s="657"/>
      <c r="EVS54" s="657"/>
      <c r="EVT54" s="657"/>
      <c r="EVU54" s="657"/>
      <c r="EVV54" s="657"/>
      <c r="EVW54" s="657"/>
      <c r="EVX54" s="657"/>
      <c r="EVY54" s="657"/>
      <c r="EVZ54" s="657"/>
      <c r="EWA54" s="657"/>
      <c r="EWB54" s="657"/>
      <c r="EWC54" s="657"/>
      <c r="EWD54" s="657"/>
      <c r="EWE54" s="657"/>
      <c r="EWF54" s="657"/>
      <c r="EWG54" s="657"/>
      <c r="EWH54" s="657"/>
      <c r="EWI54" s="657"/>
      <c r="EWJ54" s="657"/>
      <c r="EWK54" s="657"/>
      <c r="EWL54" s="657"/>
      <c r="EWM54" s="657"/>
      <c r="EWN54" s="657"/>
      <c r="EWO54" s="657"/>
      <c r="EWP54" s="657"/>
      <c r="EWQ54" s="657"/>
      <c r="EWR54" s="657"/>
      <c r="EWS54" s="657"/>
      <c r="EWT54" s="657"/>
      <c r="EWU54" s="657"/>
      <c r="EWV54" s="657"/>
      <c r="EWW54" s="657"/>
      <c r="EWX54" s="657"/>
      <c r="EWY54" s="657"/>
      <c r="EWZ54" s="657"/>
      <c r="EXA54" s="657"/>
      <c r="EXB54" s="657"/>
      <c r="EXC54" s="657"/>
      <c r="EXD54" s="657"/>
      <c r="EXE54" s="657"/>
      <c r="EXF54" s="657"/>
      <c r="EXG54" s="657"/>
      <c r="EXH54" s="657"/>
      <c r="EXI54" s="657"/>
      <c r="EXJ54" s="657"/>
      <c r="EXK54" s="657"/>
      <c r="EXL54" s="657"/>
      <c r="EXM54" s="657"/>
      <c r="EXN54" s="657"/>
      <c r="EXO54" s="657"/>
      <c r="EXP54" s="657"/>
      <c r="EXQ54" s="657"/>
      <c r="EXR54" s="657"/>
      <c r="EXS54" s="657"/>
      <c r="EXT54" s="657"/>
      <c r="EXU54" s="657"/>
      <c r="EXV54" s="657"/>
      <c r="EXW54" s="657"/>
      <c r="EXX54" s="657"/>
      <c r="EXY54" s="657"/>
      <c r="EXZ54" s="657"/>
      <c r="EYA54" s="657"/>
      <c r="EYB54" s="657"/>
      <c r="EYC54" s="657"/>
      <c r="EYD54" s="657"/>
      <c r="EYE54" s="657"/>
      <c r="EYF54" s="657"/>
      <c r="EYG54" s="657"/>
      <c r="EYH54" s="657"/>
      <c r="EYI54" s="657"/>
      <c r="EYJ54" s="657"/>
      <c r="EYK54" s="657"/>
      <c r="EYL54" s="657"/>
      <c r="EYM54" s="657"/>
      <c r="EYN54" s="657"/>
      <c r="EYO54" s="657"/>
      <c r="EYP54" s="657"/>
      <c r="EYQ54" s="657"/>
      <c r="EYR54" s="657"/>
      <c r="EYS54" s="657"/>
      <c r="EYT54" s="657"/>
      <c r="EYU54" s="657"/>
      <c r="EYV54" s="657"/>
      <c r="EYW54" s="657"/>
      <c r="EYX54" s="657"/>
      <c r="EYY54" s="657"/>
      <c r="EYZ54" s="657"/>
      <c r="EZA54" s="657"/>
      <c r="EZB54" s="657"/>
      <c r="EZC54" s="657"/>
      <c r="EZD54" s="657"/>
      <c r="EZE54" s="657"/>
      <c r="EZF54" s="657"/>
      <c r="EZG54" s="657"/>
      <c r="EZH54" s="657"/>
      <c r="EZI54" s="657"/>
      <c r="EZJ54" s="657"/>
      <c r="EZK54" s="657"/>
      <c r="EZL54" s="657"/>
      <c r="EZM54" s="657"/>
      <c r="EZN54" s="657"/>
      <c r="EZO54" s="657"/>
      <c r="EZP54" s="657"/>
      <c r="EZQ54" s="657"/>
      <c r="EZR54" s="657"/>
      <c r="EZS54" s="657"/>
      <c r="EZT54" s="657"/>
      <c r="EZU54" s="657"/>
      <c r="EZV54" s="657"/>
      <c r="EZW54" s="657"/>
      <c r="EZX54" s="657"/>
      <c r="EZY54" s="657"/>
      <c r="EZZ54" s="657"/>
      <c r="FAA54" s="657"/>
      <c r="FAB54" s="657"/>
      <c r="FAC54" s="657"/>
      <c r="FAD54" s="657"/>
      <c r="FAE54" s="657"/>
      <c r="FAF54" s="657"/>
      <c r="FAG54" s="657"/>
      <c r="FAH54" s="657"/>
      <c r="FAI54" s="657"/>
      <c r="FAJ54" s="657"/>
      <c r="FAK54" s="657"/>
      <c r="FAL54" s="657"/>
      <c r="FAM54" s="657"/>
      <c r="FAN54" s="657"/>
      <c r="FAO54" s="657"/>
      <c r="FAP54" s="657"/>
      <c r="FAQ54" s="657"/>
      <c r="FAR54" s="657"/>
      <c r="FAS54" s="657"/>
      <c r="FAT54" s="657"/>
      <c r="FAU54" s="657"/>
      <c r="FAV54" s="657"/>
      <c r="FAW54" s="657"/>
      <c r="FAX54" s="657"/>
      <c r="FAY54" s="657"/>
      <c r="FAZ54" s="657"/>
      <c r="FBA54" s="657"/>
      <c r="FBB54" s="657"/>
      <c r="FBC54" s="657"/>
      <c r="FBD54" s="657"/>
      <c r="FBE54" s="657"/>
      <c r="FBF54" s="657"/>
      <c r="FBG54" s="657"/>
      <c r="FBH54" s="657"/>
      <c r="FBI54" s="657"/>
      <c r="FBJ54" s="657"/>
      <c r="FBK54" s="657"/>
      <c r="FBL54" s="657"/>
      <c r="FBM54" s="657"/>
      <c r="FBN54" s="657"/>
      <c r="FBO54" s="657"/>
      <c r="FBP54" s="657"/>
      <c r="FBQ54" s="657"/>
      <c r="FBR54" s="657"/>
      <c r="FBS54" s="657"/>
      <c r="FBT54" s="657"/>
      <c r="FBU54" s="657"/>
      <c r="FBV54" s="657"/>
      <c r="FBW54" s="657"/>
      <c r="FBX54" s="657"/>
      <c r="FBY54" s="657"/>
      <c r="FBZ54" s="657"/>
      <c r="FCA54" s="657"/>
      <c r="FCB54" s="657"/>
      <c r="FCC54" s="657"/>
      <c r="FCD54" s="657"/>
      <c r="FCE54" s="657"/>
      <c r="FCF54" s="657"/>
      <c r="FCG54" s="657"/>
      <c r="FCH54" s="657"/>
      <c r="FCI54" s="657"/>
      <c r="FCJ54" s="657"/>
      <c r="FCK54" s="657"/>
      <c r="FCL54" s="657"/>
      <c r="FCM54" s="657"/>
      <c r="FCN54" s="657"/>
      <c r="FCO54" s="657"/>
      <c r="FCP54" s="657"/>
      <c r="FCQ54" s="657"/>
      <c r="FCR54" s="657"/>
      <c r="FCS54" s="657"/>
      <c r="FCT54" s="657"/>
      <c r="FCU54" s="657"/>
      <c r="FCV54" s="657"/>
      <c r="FCW54" s="657"/>
      <c r="FCX54" s="657"/>
      <c r="FCY54" s="657"/>
      <c r="FCZ54" s="657"/>
      <c r="FDA54" s="657"/>
      <c r="FDB54" s="657"/>
      <c r="FDC54" s="657"/>
      <c r="FDD54" s="657"/>
      <c r="FDE54" s="657"/>
      <c r="FDF54" s="657"/>
      <c r="FDG54" s="657"/>
      <c r="FDH54" s="657"/>
      <c r="FDI54" s="657"/>
      <c r="FDJ54" s="657"/>
      <c r="FDK54" s="657"/>
      <c r="FDL54" s="657"/>
      <c r="FDM54" s="657"/>
      <c r="FDN54" s="657"/>
      <c r="FDO54" s="657"/>
      <c r="FDP54" s="657"/>
      <c r="FDQ54" s="657"/>
      <c r="FDR54" s="657"/>
      <c r="FDS54" s="657"/>
      <c r="FDT54" s="657"/>
      <c r="FDU54" s="657"/>
      <c r="FDV54" s="657"/>
      <c r="FDW54" s="657"/>
      <c r="FDX54" s="657"/>
      <c r="FDY54" s="657"/>
      <c r="FDZ54" s="657"/>
      <c r="FEA54" s="657"/>
      <c r="FEB54" s="657"/>
      <c r="FEC54" s="657"/>
      <c r="FED54" s="657"/>
      <c r="FEE54" s="657"/>
      <c r="FEF54" s="657"/>
      <c r="FEG54" s="657"/>
      <c r="FEH54" s="657"/>
      <c r="FEI54" s="657"/>
      <c r="FEJ54" s="657"/>
      <c r="FEK54" s="657"/>
      <c r="FEL54" s="657"/>
      <c r="FEM54" s="657"/>
      <c r="FEN54" s="657"/>
      <c r="FEO54" s="657"/>
      <c r="FEP54" s="657"/>
      <c r="FEQ54" s="657"/>
      <c r="FER54" s="657"/>
      <c r="FES54" s="657"/>
      <c r="FET54" s="657"/>
      <c r="FEU54" s="657"/>
      <c r="FEV54" s="657"/>
      <c r="FEW54" s="657"/>
      <c r="FEX54" s="657"/>
      <c r="FEY54" s="657"/>
      <c r="FEZ54" s="657"/>
      <c r="FFA54" s="657"/>
      <c r="FFB54" s="657"/>
      <c r="FFC54" s="657"/>
      <c r="FFD54" s="657"/>
      <c r="FFE54" s="657"/>
      <c r="FFF54" s="657"/>
      <c r="FFG54" s="657"/>
      <c r="FFH54" s="657"/>
      <c r="FFI54" s="657"/>
      <c r="FFJ54" s="657"/>
      <c r="FFK54" s="657"/>
      <c r="FFL54" s="657"/>
      <c r="FFM54" s="657"/>
      <c r="FFN54" s="657"/>
      <c r="FFO54" s="657"/>
      <c r="FFP54" s="657"/>
      <c r="FFQ54" s="657"/>
      <c r="FFR54" s="657"/>
      <c r="FFS54" s="657"/>
      <c r="FFT54" s="657"/>
      <c r="FFU54" s="657"/>
      <c r="FFV54" s="657"/>
      <c r="FFW54" s="657"/>
      <c r="FFX54" s="657"/>
      <c r="FFY54" s="657"/>
      <c r="FFZ54" s="657"/>
      <c r="FGA54" s="657"/>
      <c r="FGB54" s="657"/>
      <c r="FGC54" s="657"/>
      <c r="FGD54" s="657"/>
      <c r="FGE54" s="657"/>
      <c r="FGF54" s="657"/>
      <c r="FGG54" s="657"/>
      <c r="FGH54" s="657"/>
      <c r="FGI54" s="657"/>
      <c r="FGJ54" s="657"/>
      <c r="FGK54" s="657"/>
      <c r="FGL54" s="657"/>
      <c r="FGM54" s="657"/>
      <c r="FGN54" s="657"/>
      <c r="FGO54" s="657"/>
      <c r="FGP54" s="657"/>
      <c r="FGQ54" s="657"/>
      <c r="FGR54" s="657"/>
      <c r="FGS54" s="657"/>
      <c r="FGT54" s="657"/>
      <c r="FGU54" s="657"/>
      <c r="FGV54" s="657"/>
      <c r="FGW54" s="657"/>
      <c r="FGX54" s="657"/>
      <c r="FGY54" s="657"/>
      <c r="FGZ54" s="657"/>
      <c r="FHA54" s="657"/>
      <c r="FHB54" s="657"/>
      <c r="FHC54" s="657"/>
      <c r="FHD54" s="657"/>
      <c r="FHE54" s="657"/>
      <c r="FHF54" s="657"/>
      <c r="FHG54" s="657"/>
      <c r="FHH54" s="657"/>
      <c r="FHI54" s="657"/>
      <c r="FHJ54" s="657"/>
      <c r="FHK54" s="657"/>
      <c r="FHL54" s="657"/>
      <c r="FHM54" s="657"/>
      <c r="FHN54" s="657"/>
      <c r="FHO54" s="657"/>
      <c r="FHP54" s="657"/>
      <c r="FHQ54" s="657"/>
      <c r="FHR54" s="657"/>
      <c r="FHS54" s="657"/>
      <c r="FHT54" s="657"/>
      <c r="FHU54" s="657"/>
      <c r="FHV54" s="657"/>
      <c r="FHW54" s="657"/>
      <c r="FHX54" s="657"/>
      <c r="FHY54" s="657"/>
      <c r="FHZ54" s="657"/>
      <c r="FIA54" s="657"/>
      <c r="FIB54" s="657"/>
      <c r="FIC54" s="657"/>
      <c r="FID54" s="657"/>
      <c r="FIE54" s="657"/>
      <c r="FIF54" s="657"/>
      <c r="FIG54" s="657"/>
      <c r="FIH54" s="657"/>
      <c r="FII54" s="657"/>
      <c r="FIJ54" s="657"/>
      <c r="FIK54" s="657"/>
      <c r="FIL54" s="657"/>
      <c r="FIM54" s="657"/>
      <c r="FIN54" s="657"/>
      <c r="FIO54" s="657"/>
      <c r="FIP54" s="657"/>
      <c r="FIQ54" s="657"/>
      <c r="FIR54" s="657"/>
      <c r="FIS54" s="657"/>
      <c r="FIT54" s="657"/>
      <c r="FIU54" s="657"/>
      <c r="FIV54" s="657"/>
      <c r="FIW54" s="657"/>
      <c r="FIX54" s="657"/>
      <c r="FIY54" s="657"/>
      <c r="FIZ54" s="657"/>
      <c r="FJA54" s="657"/>
      <c r="FJB54" s="657"/>
      <c r="FJC54" s="657"/>
      <c r="FJD54" s="657"/>
      <c r="FJE54" s="657"/>
      <c r="FJF54" s="657"/>
      <c r="FJG54" s="657"/>
      <c r="FJH54" s="657"/>
      <c r="FJI54" s="657"/>
      <c r="FJJ54" s="657"/>
      <c r="FJK54" s="657"/>
      <c r="FJL54" s="657"/>
      <c r="FJM54" s="657"/>
      <c r="FJN54" s="657"/>
      <c r="FJO54" s="657"/>
      <c r="FJP54" s="657"/>
      <c r="FJQ54" s="657"/>
      <c r="FJR54" s="657"/>
      <c r="FJS54" s="657"/>
      <c r="FJT54" s="657"/>
      <c r="FJU54" s="657"/>
      <c r="FJV54" s="657"/>
      <c r="FJW54" s="657"/>
      <c r="FJX54" s="657"/>
      <c r="FJY54" s="657"/>
      <c r="FJZ54" s="657"/>
      <c r="FKA54" s="657"/>
      <c r="FKB54" s="657"/>
      <c r="FKC54" s="657"/>
      <c r="FKD54" s="657"/>
      <c r="FKE54" s="657"/>
      <c r="FKF54" s="657"/>
      <c r="FKG54" s="657"/>
      <c r="FKH54" s="657"/>
      <c r="FKI54" s="657"/>
      <c r="FKJ54" s="657"/>
      <c r="FKK54" s="657"/>
      <c r="FKL54" s="657"/>
      <c r="FKM54" s="657"/>
      <c r="FKN54" s="657"/>
      <c r="FKO54" s="657"/>
      <c r="FKP54" s="657"/>
      <c r="FKQ54" s="657"/>
      <c r="FKR54" s="657"/>
      <c r="FKS54" s="657"/>
      <c r="FKT54" s="657"/>
      <c r="FKU54" s="657"/>
      <c r="FKV54" s="657"/>
      <c r="FKW54" s="657"/>
      <c r="FKX54" s="657"/>
      <c r="FKY54" s="657"/>
      <c r="FKZ54" s="657"/>
      <c r="FLA54" s="657"/>
      <c r="FLB54" s="657"/>
      <c r="FLC54" s="657"/>
      <c r="FLD54" s="657"/>
      <c r="FLE54" s="657"/>
      <c r="FLF54" s="657"/>
      <c r="FLG54" s="657"/>
      <c r="FLH54" s="657"/>
      <c r="FLI54" s="657"/>
      <c r="FLJ54" s="657"/>
      <c r="FLK54" s="657"/>
      <c r="FLL54" s="657"/>
      <c r="FLM54" s="657"/>
      <c r="FLN54" s="657"/>
      <c r="FLO54" s="657"/>
      <c r="FLP54" s="657"/>
      <c r="FLQ54" s="657"/>
      <c r="FLR54" s="657"/>
      <c r="FLS54" s="657"/>
      <c r="FLT54" s="657"/>
      <c r="FLU54" s="657"/>
      <c r="FLV54" s="657"/>
      <c r="FLW54" s="657"/>
      <c r="FLX54" s="657"/>
      <c r="FLY54" s="657"/>
      <c r="FLZ54" s="657"/>
      <c r="FMA54" s="657"/>
      <c r="FMB54" s="657"/>
      <c r="FMC54" s="657"/>
      <c r="FMD54" s="657"/>
      <c r="FME54" s="657"/>
      <c r="FMF54" s="657"/>
      <c r="FMG54" s="657"/>
      <c r="FMH54" s="657"/>
      <c r="FMI54" s="657"/>
      <c r="FMJ54" s="657"/>
      <c r="FMK54" s="657"/>
      <c r="FML54" s="657"/>
      <c r="FMM54" s="657"/>
      <c r="FMN54" s="657"/>
      <c r="FMO54" s="657"/>
      <c r="FMP54" s="657"/>
      <c r="FMQ54" s="657"/>
      <c r="FMR54" s="657"/>
      <c r="FMS54" s="657"/>
      <c r="FMT54" s="657"/>
      <c r="FMU54" s="657"/>
      <c r="FMV54" s="657"/>
      <c r="FMW54" s="657"/>
      <c r="FMX54" s="657"/>
      <c r="FMY54" s="657"/>
      <c r="FMZ54" s="657"/>
      <c r="FNA54" s="657"/>
      <c r="FNB54" s="657"/>
      <c r="FNC54" s="657"/>
      <c r="FND54" s="657"/>
      <c r="FNE54" s="657"/>
      <c r="FNF54" s="657"/>
      <c r="FNG54" s="657"/>
      <c r="FNH54" s="657"/>
      <c r="FNI54" s="657"/>
      <c r="FNJ54" s="657"/>
      <c r="FNK54" s="657"/>
      <c r="FNL54" s="657"/>
      <c r="FNM54" s="657"/>
      <c r="FNN54" s="657"/>
      <c r="FNO54" s="657"/>
      <c r="FNP54" s="657"/>
      <c r="FNQ54" s="657"/>
      <c r="FNR54" s="657"/>
      <c r="FNS54" s="657"/>
      <c r="FNT54" s="657"/>
      <c r="FNU54" s="657"/>
      <c r="FNV54" s="657"/>
      <c r="FNW54" s="657"/>
      <c r="FNX54" s="657"/>
      <c r="FNY54" s="657"/>
      <c r="FNZ54" s="657"/>
      <c r="FOA54" s="657"/>
      <c r="FOB54" s="657"/>
      <c r="FOC54" s="657"/>
      <c r="FOD54" s="657"/>
      <c r="FOE54" s="657"/>
      <c r="FOF54" s="657"/>
      <c r="FOG54" s="657"/>
      <c r="FOH54" s="657"/>
      <c r="FOI54" s="657"/>
      <c r="FOJ54" s="657"/>
      <c r="FOK54" s="657"/>
      <c r="FOL54" s="657"/>
      <c r="FOM54" s="657"/>
      <c r="FON54" s="657"/>
      <c r="FOO54" s="657"/>
      <c r="FOP54" s="657"/>
      <c r="FOQ54" s="657"/>
      <c r="FOR54" s="657"/>
      <c r="FOS54" s="657"/>
      <c r="FOT54" s="657"/>
      <c r="FOU54" s="657"/>
      <c r="FOV54" s="657"/>
      <c r="FOW54" s="657"/>
      <c r="FOX54" s="657"/>
      <c r="FOY54" s="657"/>
      <c r="FOZ54" s="657"/>
      <c r="FPA54" s="657"/>
      <c r="FPB54" s="657"/>
      <c r="FPC54" s="657"/>
      <c r="FPD54" s="657"/>
      <c r="FPE54" s="657"/>
      <c r="FPF54" s="657"/>
      <c r="FPG54" s="657"/>
      <c r="FPH54" s="657"/>
      <c r="FPI54" s="657"/>
      <c r="FPJ54" s="657"/>
      <c r="FPK54" s="657"/>
      <c r="FPL54" s="657"/>
      <c r="FPM54" s="657"/>
      <c r="FPN54" s="657"/>
      <c r="FPO54" s="657"/>
      <c r="FPP54" s="657"/>
      <c r="FPQ54" s="657"/>
      <c r="FPR54" s="657"/>
      <c r="FPS54" s="657"/>
      <c r="FPT54" s="657"/>
      <c r="FPU54" s="657"/>
      <c r="FPV54" s="657"/>
      <c r="FPW54" s="657"/>
      <c r="FPX54" s="657"/>
      <c r="FPY54" s="657"/>
      <c r="FPZ54" s="657"/>
      <c r="FQA54" s="657"/>
      <c r="FQB54" s="657"/>
      <c r="FQC54" s="657"/>
      <c r="FQD54" s="657"/>
      <c r="FQE54" s="657"/>
      <c r="FQF54" s="657"/>
      <c r="FQG54" s="657"/>
      <c r="FQH54" s="657"/>
      <c r="FQI54" s="657"/>
      <c r="FQJ54" s="657"/>
      <c r="FQK54" s="657"/>
      <c r="FQL54" s="657"/>
      <c r="FQM54" s="657"/>
      <c r="FQN54" s="657"/>
      <c r="FQO54" s="657"/>
      <c r="FQP54" s="657"/>
      <c r="FQQ54" s="657"/>
      <c r="FQR54" s="657"/>
      <c r="FQS54" s="657"/>
      <c r="FQT54" s="657"/>
      <c r="FQU54" s="657"/>
      <c r="FQV54" s="657"/>
      <c r="FQW54" s="657"/>
      <c r="FQX54" s="657"/>
      <c r="FQY54" s="657"/>
      <c r="FQZ54" s="657"/>
      <c r="FRA54" s="657"/>
      <c r="FRB54" s="657"/>
      <c r="FRC54" s="657"/>
      <c r="FRD54" s="657"/>
      <c r="FRE54" s="657"/>
      <c r="FRF54" s="657"/>
      <c r="FRG54" s="657"/>
      <c r="FRH54" s="657"/>
      <c r="FRI54" s="657"/>
      <c r="FRJ54" s="657"/>
      <c r="FRK54" s="657"/>
      <c r="FRL54" s="657"/>
      <c r="FRM54" s="657"/>
      <c r="FRN54" s="657"/>
      <c r="FRO54" s="657"/>
      <c r="FRP54" s="657"/>
      <c r="FRQ54" s="657"/>
      <c r="FRR54" s="657"/>
      <c r="FRS54" s="657"/>
      <c r="FRT54" s="657"/>
      <c r="FRU54" s="657"/>
      <c r="FRV54" s="657"/>
      <c r="FRW54" s="657"/>
      <c r="FRX54" s="657"/>
      <c r="FRY54" s="657"/>
      <c r="FRZ54" s="657"/>
      <c r="FSA54" s="657"/>
      <c r="FSB54" s="657"/>
      <c r="FSC54" s="657"/>
      <c r="FSD54" s="657"/>
      <c r="FSE54" s="657"/>
      <c r="FSF54" s="657"/>
      <c r="FSG54" s="657"/>
      <c r="FSH54" s="657"/>
      <c r="FSI54" s="657"/>
      <c r="FSJ54" s="657"/>
      <c r="FSK54" s="657"/>
      <c r="FSL54" s="657"/>
      <c r="FSM54" s="657"/>
      <c r="FSN54" s="657"/>
      <c r="FSO54" s="657"/>
      <c r="FSP54" s="657"/>
      <c r="FSQ54" s="657"/>
      <c r="FSR54" s="657"/>
      <c r="FSS54" s="657"/>
      <c r="FST54" s="657"/>
      <c r="FSU54" s="657"/>
      <c r="FSV54" s="657"/>
      <c r="FSW54" s="657"/>
      <c r="FSX54" s="657"/>
      <c r="FSY54" s="657"/>
      <c r="FSZ54" s="657"/>
      <c r="FTA54" s="657"/>
      <c r="FTB54" s="657"/>
      <c r="FTC54" s="657"/>
      <c r="FTD54" s="657"/>
      <c r="FTE54" s="657"/>
      <c r="FTF54" s="657"/>
      <c r="FTG54" s="657"/>
      <c r="FTH54" s="657"/>
      <c r="FTI54" s="657"/>
      <c r="FTJ54" s="657"/>
      <c r="FTK54" s="657"/>
      <c r="FTL54" s="657"/>
      <c r="FTM54" s="657"/>
      <c r="FTN54" s="657"/>
      <c r="FTO54" s="657"/>
      <c r="FTP54" s="657"/>
      <c r="FTQ54" s="657"/>
      <c r="FTR54" s="657"/>
      <c r="FTS54" s="657"/>
      <c r="FTT54" s="657"/>
      <c r="FTU54" s="657"/>
      <c r="FTV54" s="657"/>
      <c r="FTW54" s="657"/>
      <c r="FTX54" s="657"/>
      <c r="FTY54" s="657"/>
      <c r="FTZ54" s="657"/>
      <c r="FUA54" s="657"/>
      <c r="FUB54" s="657"/>
      <c r="FUC54" s="657"/>
      <c r="FUD54" s="657"/>
      <c r="FUE54" s="657"/>
      <c r="FUF54" s="657"/>
      <c r="FUG54" s="657"/>
      <c r="FUH54" s="657"/>
      <c r="FUI54" s="657"/>
      <c r="FUJ54" s="657"/>
      <c r="FUK54" s="657"/>
      <c r="FUL54" s="657"/>
      <c r="FUM54" s="657"/>
      <c r="FUN54" s="657"/>
      <c r="FUO54" s="657"/>
      <c r="FUP54" s="657"/>
      <c r="FUQ54" s="657"/>
      <c r="FUR54" s="657"/>
      <c r="FUS54" s="657"/>
      <c r="FUT54" s="657"/>
      <c r="FUU54" s="657"/>
      <c r="FUV54" s="657"/>
      <c r="FUW54" s="657"/>
      <c r="FUX54" s="657"/>
      <c r="FUY54" s="657"/>
      <c r="FUZ54" s="657"/>
      <c r="FVA54" s="657"/>
      <c r="FVB54" s="657"/>
      <c r="FVC54" s="657"/>
      <c r="FVD54" s="657"/>
      <c r="FVE54" s="657"/>
      <c r="FVF54" s="657"/>
      <c r="FVG54" s="657"/>
      <c r="FVH54" s="657"/>
      <c r="FVI54" s="657"/>
      <c r="FVJ54" s="657"/>
      <c r="FVK54" s="657"/>
      <c r="FVL54" s="657"/>
      <c r="FVM54" s="657"/>
      <c r="FVN54" s="657"/>
      <c r="FVO54" s="657"/>
      <c r="FVP54" s="657"/>
      <c r="FVQ54" s="657"/>
      <c r="FVR54" s="657"/>
      <c r="FVS54" s="657"/>
      <c r="FVT54" s="657"/>
      <c r="FVU54" s="657"/>
      <c r="FVV54" s="657"/>
      <c r="FVW54" s="657"/>
      <c r="FVX54" s="657"/>
      <c r="FVY54" s="657"/>
      <c r="FVZ54" s="657"/>
      <c r="FWA54" s="657"/>
      <c r="FWB54" s="657"/>
      <c r="FWC54" s="657"/>
      <c r="FWD54" s="657"/>
      <c r="FWE54" s="657"/>
      <c r="FWF54" s="657"/>
      <c r="FWG54" s="657"/>
      <c r="FWH54" s="657"/>
      <c r="FWI54" s="657"/>
      <c r="FWJ54" s="657"/>
      <c r="FWK54" s="657"/>
      <c r="FWL54" s="657"/>
      <c r="FWM54" s="657"/>
      <c r="FWN54" s="657"/>
      <c r="FWO54" s="657"/>
      <c r="FWP54" s="657"/>
      <c r="FWQ54" s="657"/>
      <c r="FWR54" s="657"/>
      <c r="FWS54" s="657"/>
      <c r="FWT54" s="657"/>
      <c r="FWU54" s="657"/>
      <c r="FWV54" s="657"/>
      <c r="FWW54" s="657"/>
      <c r="FWX54" s="657"/>
      <c r="FWY54" s="657"/>
      <c r="FWZ54" s="657"/>
      <c r="FXA54" s="657"/>
      <c r="FXB54" s="657"/>
      <c r="FXC54" s="657"/>
      <c r="FXD54" s="657"/>
      <c r="FXE54" s="657"/>
      <c r="FXF54" s="657"/>
      <c r="FXG54" s="657"/>
      <c r="FXH54" s="657"/>
      <c r="FXI54" s="657"/>
      <c r="FXJ54" s="657"/>
      <c r="FXK54" s="657"/>
      <c r="FXL54" s="657"/>
      <c r="FXM54" s="657"/>
      <c r="FXN54" s="657"/>
      <c r="FXO54" s="657"/>
      <c r="FXP54" s="657"/>
      <c r="FXQ54" s="657"/>
      <c r="FXR54" s="657"/>
      <c r="FXS54" s="657"/>
      <c r="FXT54" s="657"/>
      <c r="FXU54" s="657"/>
      <c r="FXV54" s="657"/>
      <c r="FXW54" s="657"/>
      <c r="FXX54" s="657"/>
      <c r="FXY54" s="657"/>
      <c r="FXZ54" s="657"/>
      <c r="FYA54" s="657"/>
      <c r="FYB54" s="657"/>
      <c r="FYC54" s="657"/>
      <c r="FYD54" s="657"/>
      <c r="FYE54" s="657"/>
      <c r="FYF54" s="657"/>
      <c r="FYG54" s="657"/>
      <c r="FYH54" s="657"/>
      <c r="FYI54" s="657"/>
      <c r="FYJ54" s="657"/>
      <c r="FYK54" s="657"/>
      <c r="FYL54" s="657"/>
      <c r="FYM54" s="657"/>
      <c r="FYN54" s="657"/>
      <c r="FYO54" s="657"/>
      <c r="FYP54" s="657"/>
      <c r="FYQ54" s="657"/>
      <c r="FYR54" s="657"/>
      <c r="FYS54" s="657"/>
      <c r="FYT54" s="657"/>
      <c r="FYU54" s="657"/>
      <c r="FYV54" s="657"/>
      <c r="FYW54" s="657"/>
      <c r="FYX54" s="657"/>
      <c r="FYY54" s="657"/>
      <c r="FYZ54" s="657"/>
      <c r="FZA54" s="657"/>
      <c r="FZB54" s="657"/>
      <c r="FZC54" s="657"/>
      <c r="FZD54" s="657"/>
      <c r="FZE54" s="657"/>
      <c r="FZF54" s="657"/>
      <c r="FZG54" s="657"/>
      <c r="FZH54" s="657"/>
      <c r="FZI54" s="657"/>
      <c r="FZJ54" s="657"/>
      <c r="FZK54" s="657"/>
      <c r="FZL54" s="657"/>
      <c r="FZM54" s="657"/>
      <c r="FZN54" s="657"/>
      <c r="FZO54" s="657"/>
      <c r="FZP54" s="657"/>
      <c r="FZQ54" s="657"/>
      <c r="FZR54" s="657"/>
      <c r="FZS54" s="657"/>
      <c r="FZT54" s="657"/>
      <c r="FZU54" s="657"/>
      <c r="FZV54" s="657"/>
      <c r="FZW54" s="657"/>
      <c r="FZX54" s="657"/>
      <c r="FZY54" s="657"/>
      <c r="FZZ54" s="657"/>
      <c r="GAA54" s="657"/>
      <c r="GAB54" s="657"/>
      <c r="GAC54" s="657"/>
      <c r="GAD54" s="657"/>
      <c r="GAE54" s="657"/>
      <c r="GAF54" s="657"/>
      <c r="GAG54" s="657"/>
      <c r="GAH54" s="657"/>
      <c r="GAI54" s="657"/>
      <c r="GAJ54" s="657"/>
      <c r="GAK54" s="657"/>
      <c r="GAL54" s="657"/>
      <c r="GAM54" s="657"/>
      <c r="GAN54" s="657"/>
      <c r="GAO54" s="657"/>
      <c r="GAP54" s="657"/>
      <c r="GAQ54" s="657"/>
      <c r="GAR54" s="657"/>
      <c r="GAS54" s="657"/>
      <c r="GAT54" s="657"/>
      <c r="GAU54" s="657"/>
      <c r="GAV54" s="657"/>
      <c r="GAW54" s="657"/>
      <c r="GAX54" s="657"/>
      <c r="GAY54" s="657"/>
      <c r="GAZ54" s="657"/>
      <c r="GBA54" s="657"/>
      <c r="GBB54" s="657"/>
      <c r="GBC54" s="657"/>
      <c r="GBD54" s="657"/>
      <c r="GBE54" s="657"/>
      <c r="GBF54" s="657"/>
      <c r="GBG54" s="657"/>
      <c r="GBH54" s="657"/>
      <c r="GBI54" s="657"/>
      <c r="GBJ54" s="657"/>
      <c r="GBK54" s="657"/>
      <c r="GBL54" s="657"/>
      <c r="GBM54" s="657"/>
      <c r="GBN54" s="657"/>
      <c r="GBO54" s="657"/>
      <c r="GBP54" s="657"/>
      <c r="GBQ54" s="657"/>
      <c r="GBR54" s="657"/>
      <c r="GBS54" s="657"/>
      <c r="GBT54" s="657"/>
      <c r="GBU54" s="657"/>
      <c r="GBV54" s="657"/>
      <c r="GBW54" s="657"/>
      <c r="GBX54" s="657"/>
      <c r="GBY54" s="657"/>
      <c r="GBZ54" s="657"/>
      <c r="GCA54" s="657"/>
      <c r="GCB54" s="657"/>
      <c r="GCC54" s="657"/>
      <c r="GCD54" s="657"/>
      <c r="GCE54" s="657"/>
      <c r="GCF54" s="657"/>
      <c r="GCG54" s="657"/>
      <c r="GCH54" s="657"/>
      <c r="GCI54" s="657"/>
      <c r="GCJ54" s="657"/>
      <c r="GCK54" s="657"/>
      <c r="GCL54" s="657"/>
      <c r="GCM54" s="657"/>
      <c r="GCN54" s="657"/>
      <c r="GCO54" s="657"/>
      <c r="GCP54" s="657"/>
      <c r="GCQ54" s="657"/>
      <c r="GCR54" s="657"/>
      <c r="GCS54" s="657"/>
      <c r="GCT54" s="657"/>
      <c r="GCU54" s="657"/>
      <c r="GCV54" s="657"/>
      <c r="GCW54" s="657"/>
      <c r="GCX54" s="657"/>
      <c r="GCY54" s="657"/>
      <c r="GCZ54" s="657"/>
      <c r="GDA54" s="657"/>
      <c r="GDB54" s="657"/>
      <c r="GDC54" s="657"/>
      <c r="GDD54" s="657"/>
      <c r="GDE54" s="657"/>
      <c r="GDF54" s="657"/>
      <c r="GDG54" s="657"/>
      <c r="GDH54" s="657"/>
      <c r="GDI54" s="657"/>
      <c r="GDJ54" s="657"/>
      <c r="GDK54" s="657"/>
      <c r="GDL54" s="657"/>
      <c r="GDM54" s="657"/>
      <c r="GDN54" s="657"/>
      <c r="GDO54" s="657"/>
      <c r="GDP54" s="657"/>
      <c r="GDQ54" s="657"/>
      <c r="GDR54" s="657"/>
      <c r="GDS54" s="657"/>
      <c r="GDT54" s="657"/>
      <c r="GDU54" s="657"/>
      <c r="GDV54" s="657"/>
      <c r="GDW54" s="657"/>
      <c r="GDX54" s="657"/>
      <c r="GDY54" s="657"/>
      <c r="GDZ54" s="657"/>
      <c r="GEA54" s="657"/>
      <c r="GEB54" s="657"/>
      <c r="GEC54" s="657"/>
      <c r="GED54" s="657"/>
      <c r="GEE54" s="657"/>
      <c r="GEF54" s="657"/>
      <c r="GEG54" s="657"/>
      <c r="GEH54" s="657"/>
      <c r="GEI54" s="657"/>
      <c r="GEJ54" s="657"/>
      <c r="GEK54" s="657"/>
      <c r="GEL54" s="657"/>
      <c r="GEM54" s="657"/>
      <c r="GEN54" s="657"/>
      <c r="GEO54" s="657"/>
      <c r="GEP54" s="657"/>
      <c r="GEQ54" s="657"/>
      <c r="GER54" s="657"/>
      <c r="GES54" s="657"/>
      <c r="GET54" s="657"/>
      <c r="GEU54" s="657"/>
      <c r="GEV54" s="657"/>
      <c r="GEW54" s="657"/>
      <c r="GEX54" s="657"/>
      <c r="GEY54" s="657"/>
      <c r="GEZ54" s="657"/>
      <c r="GFA54" s="657"/>
      <c r="GFB54" s="657"/>
      <c r="GFC54" s="657"/>
      <c r="GFD54" s="657"/>
      <c r="GFE54" s="657"/>
      <c r="GFF54" s="657"/>
      <c r="GFG54" s="657"/>
      <c r="GFH54" s="657"/>
      <c r="GFI54" s="657"/>
      <c r="GFJ54" s="657"/>
      <c r="GFK54" s="657"/>
      <c r="GFL54" s="657"/>
      <c r="GFM54" s="657"/>
      <c r="GFN54" s="657"/>
      <c r="GFO54" s="657"/>
      <c r="GFP54" s="657"/>
      <c r="GFQ54" s="657"/>
      <c r="GFR54" s="657"/>
      <c r="GFS54" s="657"/>
      <c r="GFT54" s="657"/>
      <c r="GFU54" s="657"/>
      <c r="GFV54" s="657"/>
      <c r="GFW54" s="657"/>
      <c r="GFX54" s="657"/>
      <c r="GFY54" s="657"/>
      <c r="GFZ54" s="657"/>
      <c r="GGA54" s="657"/>
      <c r="GGB54" s="657"/>
      <c r="GGC54" s="657"/>
      <c r="GGD54" s="657"/>
      <c r="GGE54" s="657"/>
      <c r="GGF54" s="657"/>
      <c r="GGG54" s="657"/>
      <c r="GGH54" s="657"/>
      <c r="GGI54" s="657"/>
      <c r="GGJ54" s="657"/>
      <c r="GGK54" s="657"/>
      <c r="GGL54" s="657"/>
      <c r="GGM54" s="657"/>
      <c r="GGN54" s="657"/>
      <c r="GGO54" s="657"/>
      <c r="GGP54" s="657"/>
      <c r="GGQ54" s="657"/>
      <c r="GGR54" s="657"/>
      <c r="GGS54" s="657"/>
      <c r="GGT54" s="657"/>
      <c r="GGU54" s="657"/>
      <c r="GGV54" s="657"/>
      <c r="GGW54" s="657"/>
      <c r="GGX54" s="657"/>
      <c r="GGY54" s="657"/>
      <c r="GGZ54" s="657"/>
      <c r="GHA54" s="657"/>
      <c r="GHB54" s="657"/>
      <c r="GHC54" s="657"/>
      <c r="GHD54" s="657"/>
      <c r="GHE54" s="657"/>
      <c r="GHF54" s="657"/>
      <c r="GHG54" s="657"/>
      <c r="GHH54" s="657"/>
      <c r="GHI54" s="657"/>
      <c r="GHJ54" s="657"/>
      <c r="GHK54" s="657"/>
      <c r="GHL54" s="657"/>
      <c r="GHM54" s="657"/>
      <c r="GHN54" s="657"/>
      <c r="GHO54" s="657"/>
      <c r="GHP54" s="657"/>
      <c r="GHQ54" s="657"/>
      <c r="GHR54" s="657"/>
      <c r="GHS54" s="657"/>
      <c r="GHT54" s="657"/>
      <c r="GHU54" s="657"/>
      <c r="GHV54" s="657"/>
      <c r="GHW54" s="657"/>
      <c r="GHX54" s="657"/>
      <c r="GHY54" s="657"/>
      <c r="GHZ54" s="657"/>
      <c r="GIA54" s="657"/>
      <c r="GIB54" s="657"/>
      <c r="GIC54" s="657"/>
      <c r="GID54" s="657"/>
      <c r="GIE54" s="657"/>
      <c r="GIF54" s="657"/>
      <c r="GIG54" s="657"/>
      <c r="GIH54" s="657"/>
      <c r="GII54" s="657"/>
      <c r="GIJ54" s="657"/>
      <c r="GIK54" s="657"/>
      <c r="GIL54" s="657"/>
      <c r="GIM54" s="657"/>
      <c r="GIN54" s="657"/>
      <c r="GIO54" s="657"/>
      <c r="GIP54" s="657"/>
      <c r="GIQ54" s="657"/>
      <c r="GIR54" s="657"/>
      <c r="GIS54" s="657"/>
      <c r="GIT54" s="657"/>
      <c r="GIU54" s="657"/>
      <c r="GIV54" s="657"/>
      <c r="GIW54" s="657"/>
      <c r="GIX54" s="657"/>
      <c r="GIY54" s="657"/>
      <c r="GIZ54" s="657"/>
      <c r="GJA54" s="657"/>
      <c r="GJB54" s="657"/>
      <c r="GJC54" s="657"/>
      <c r="GJD54" s="657"/>
      <c r="GJE54" s="657"/>
      <c r="GJF54" s="657"/>
      <c r="GJG54" s="657"/>
      <c r="GJH54" s="657"/>
      <c r="GJI54" s="657"/>
      <c r="GJJ54" s="657"/>
      <c r="GJK54" s="657"/>
      <c r="GJL54" s="657"/>
      <c r="GJM54" s="657"/>
      <c r="GJN54" s="657"/>
      <c r="GJO54" s="657"/>
      <c r="GJP54" s="657"/>
      <c r="GJQ54" s="657"/>
      <c r="GJR54" s="657"/>
      <c r="GJS54" s="657"/>
      <c r="GJT54" s="657"/>
      <c r="GJU54" s="657"/>
      <c r="GJV54" s="657"/>
      <c r="GJW54" s="657"/>
      <c r="GJX54" s="657"/>
      <c r="GJY54" s="657"/>
      <c r="GJZ54" s="657"/>
      <c r="GKA54" s="657"/>
      <c r="GKB54" s="657"/>
      <c r="GKC54" s="657"/>
      <c r="GKD54" s="657"/>
      <c r="GKE54" s="657"/>
      <c r="GKF54" s="657"/>
      <c r="GKG54" s="657"/>
      <c r="GKH54" s="657"/>
      <c r="GKI54" s="657"/>
      <c r="GKJ54" s="657"/>
      <c r="GKK54" s="657"/>
      <c r="GKL54" s="657"/>
      <c r="GKM54" s="657"/>
      <c r="GKN54" s="657"/>
      <c r="GKO54" s="657"/>
      <c r="GKP54" s="657"/>
      <c r="GKQ54" s="657"/>
      <c r="GKR54" s="657"/>
      <c r="GKS54" s="657"/>
      <c r="GKT54" s="657"/>
      <c r="GKU54" s="657"/>
      <c r="GKV54" s="657"/>
      <c r="GKW54" s="657"/>
      <c r="GKX54" s="657"/>
      <c r="GKY54" s="657"/>
      <c r="GKZ54" s="657"/>
      <c r="GLA54" s="657"/>
      <c r="GLB54" s="657"/>
      <c r="GLC54" s="657"/>
      <c r="GLD54" s="657"/>
      <c r="GLE54" s="657"/>
      <c r="GLF54" s="657"/>
      <c r="GLG54" s="657"/>
      <c r="GLH54" s="657"/>
      <c r="GLI54" s="657"/>
      <c r="GLJ54" s="657"/>
      <c r="GLK54" s="657"/>
      <c r="GLL54" s="657"/>
      <c r="GLM54" s="657"/>
      <c r="GLN54" s="657"/>
      <c r="GLO54" s="657"/>
      <c r="GLP54" s="657"/>
      <c r="GLQ54" s="657"/>
      <c r="GLR54" s="657"/>
      <c r="GLS54" s="657"/>
      <c r="GLT54" s="657"/>
      <c r="GLU54" s="657"/>
      <c r="GLV54" s="657"/>
      <c r="GLW54" s="657"/>
      <c r="GLX54" s="657"/>
      <c r="GLY54" s="657"/>
      <c r="GLZ54" s="657"/>
      <c r="GMA54" s="657"/>
      <c r="GMB54" s="657"/>
      <c r="GMC54" s="657"/>
      <c r="GMD54" s="657"/>
      <c r="GME54" s="657"/>
      <c r="GMF54" s="657"/>
      <c r="GMG54" s="657"/>
      <c r="GMH54" s="657"/>
      <c r="GMI54" s="657"/>
      <c r="GMJ54" s="657"/>
      <c r="GMK54" s="657"/>
      <c r="GML54" s="657"/>
      <c r="GMM54" s="657"/>
      <c r="GMN54" s="657"/>
      <c r="GMO54" s="657"/>
      <c r="GMP54" s="657"/>
      <c r="GMQ54" s="657"/>
      <c r="GMR54" s="657"/>
      <c r="GMS54" s="657"/>
      <c r="GMT54" s="657"/>
      <c r="GMU54" s="657"/>
      <c r="GMV54" s="657"/>
      <c r="GMW54" s="657"/>
      <c r="GMX54" s="657"/>
      <c r="GMY54" s="657"/>
      <c r="GMZ54" s="657"/>
      <c r="GNA54" s="657"/>
      <c r="GNB54" s="657"/>
      <c r="GNC54" s="657"/>
      <c r="GND54" s="657"/>
      <c r="GNE54" s="657"/>
      <c r="GNF54" s="657"/>
      <c r="GNG54" s="657"/>
      <c r="GNH54" s="657"/>
      <c r="GNI54" s="657"/>
      <c r="GNJ54" s="657"/>
      <c r="GNK54" s="657"/>
      <c r="GNL54" s="657"/>
      <c r="GNM54" s="657"/>
      <c r="GNN54" s="657"/>
      <c r="GNO54" s="657"/>
      <c r="GNP54" s="657"/>
      <c r="GNQ54" s="657"/>
      <c r="GNR54" s="657"/>
      <c r="GNS54" s="657"/>
      <c r="GNT54" s="657"/>
      <c r="GNU54" s="657"/>
      <c r="GNV54" s="657"/>
      <c r="GNW54" s="657"/>
      <c r="GNX54" s="657"/>
      <c r="GNY54" s="657"/>
      <c r="GNZ54" s="657"/>
      <c r="GOA54" s="657"/>
      <c r="GOB54" s="657"/>
      <c r="GOC54" s="657"/>
      <c r="GOD54" s="657"/>
      <c r="GOE54" s="657"/>
      <c r="GOF54" s="657"/>
      <c r="GOG54" s="657"/>
      <c r="GOH54" s="657"/>
      <c r="GOI54" s="657"/>
      <c r="GOJ54" s="657"/>
      <c r="GOK54" s="657"/>
      <c r="GOL54" s="657"/>
      <c r="GOM54" s="657"/>
      <c r="GON54" s="657"/>
      <c r="GOO54" s="657"/>
      <c r="GOP54" s="657"/>
      <c r="GOQ54" s="657"/>
      <c r="GOR54" s="657"/>
      <c r="GOS54" s="657"/>
      <c r="GOT54" s="657"/>
      <c r="GOU54" s="657"/>
      <c r="GOV54" s="657"/>
      <c r="GOW54" s="657"/>
      <c r="GOX54" s="657"/>
      <c r="GOY54" s="657"/>
      <c r="GOZ54" s="657"/>
      <c r="GPA54" s="657"/>
      <c r="GPB54" s="657"/>
      <c r="GPC54" s="657"/>
      <c r="GPD54" s="657"/>
      <c r="GPE54" s="657"/>
      <c r="GPF54" s="657"/>
      <c r="GPG54" s="657"/>
      <c r="GPH54" s="657"/>
      <c r="GPI54" s="657"/>
      <c r="GPJ54" s="657"/>
      <c r="GPK54" s="657"/>
      <c r="GPL54" s="657"/>
      <c r="GPM54" s="657"/>
      <c r="GPN54" s="657"/>
      <c r="GPO54" s="657"/>
      <c r="GPP54" s="657"/>
      <c r="GPQ54" s="657"/>
      <c r="GPR54" s="657"/>
      <c r="GPS54" s="657"/>
      <c r="GPT54" s="657"/>
      <c r="GPU54" s="657"/>
      <c r="GPV54" s="657"/>
      <c r="GPW54" s="657"/>
      <c r="GPX54" s="657"/>
      <c r="GPY54" s="657"/>
      <c r="GPZ54" s="657"/>
      <c r="GQA54" s="657"/>
      <c r="GQB54" s="657"/>
      <c r="GQC54" s="657"/>
      <c r="GQD54" s="657"/>
      <c r="GQE54" s="657"/>
      <c r="GQF54" s="657"/>
      <c r="GQG54" s="657"/>
      <c r="GQH54" s="657"/>
      <c r="GQI54" s="657"/>
      <c r="GQJ54" s="657"/>
      <c r="GQK54" s="657"/>
      <c r="GQL54" s="657"/>
      <c r="GQM54" s="657"/>
      <c r="GQN54" s="657"/>
      <c r="GQO54" s="657"/>
      <c r="GQP54" s="657"/>
      <c r="GQQ54" s="657"/>
      <c r="GQR54" s="657"/>
      <c r="GQS54" s="657"/>
      <c r="GQT54" s="657"/>
      <c r="GQU54" s="657"/>
      <c r="GQV54" s="657"/>
      <c r="GQW54" s="657"/>
      <c r="GQX54" s="657"/>
      <c r="GQY54" s="657"/>
      <c r="GQZ54" s="657"/>
      <c r="GRA54" s="657"/>
      <c r="GRB54" s="657"/>
      <c r="GRC54" s="657"/>
      <c r="GRD54" s="657"/>
      <c r="GRE54" s="657"/>
      <c r="GRF54" s="657"/>
      <c r="GRG54" s="657"/>
      <c r="GRH54" s="657"/>
      <c r="GRI54" s="657"/>
      <c r="GRJ54" s="657"/>
      <c r="GRK54" s="657"/>
      <c r="GRL54" s="657"/>
      <c r="GRM54" s="657"/>
      <c r="GRN54" s="657"/>
      <c r="GRO54" s="657"/>
      <c r="GRP54" s="657"/>
      <c r="GRQ54" s="657"/>
      <c r="GRR54" s="657"/>
      <c r="GRS54" s="657"/>
      <c r="GRT54" s="657"/>
      <c r="GRU54" s="657"/>
      <c r="GRV54" s="657"/>
      <c r="GRW54" s="657"/>
      <c r="GRX54" s="657"/>
      <c r="GRY54" s="657"/>
      <c r="GRZ54" s="657"/>
      <c r="GSA54" s="657"/>
      <c r="GSB54" s="657"/>
      <c r="GSC54" s="657"/>
      <c r="GSD54" s="657"/>
      <c r="GSE54" s="657"/>
      <c r="GSF54" s="657"/>
      <c r="GSG54" s="657"/>
      <c r="GSH54" s="657"/>
      <c r="GSI54" s="657"/>
      <c r="GSJ54" s="657"/>
      <c r="GSK54" s="657"/>
      <c r="GSL54" s="657"/>
      <c r="GSM54" s="657"/>
      <c r="GSN54" s="657"/>
      <c r="GSO54" s="657"/>
      <c r="GSP54" s="657"/>
      <c r="GSQ54" s="657"/>
      <c r="GSR54" s="657"/>
      <c r="GSS54" s="657"/>
      <c r="GST54" s="657"/>
      <c r="GSU54" s="657"/>
      <c r="GSV54" s="657"/>
      <c r="GSW54" s="657"/>
      <c r="GSX54" s="657"/>
      <c r="GSY54" s="657"/>
      <c r="GSZ54" s="657"/>
      <c r="GTA54" s="657"/>
      <c r="GTB54" s="657"/>
      <c r="GTC54" s="657"/>
      <c r="GTD54" s="657"/>
      <c r="GTE54" s="657"/>
      <c r="GTF54" s="657"/>
      <c r="GTG54" s="657"/>
      <c r="GTH54" s="657"/>
      <c r="GTI54" s="657"/>
      <c r="GTJ54" s="657"/>
      <c r="GTK54" s="657"/>
      <c r="GTL54" s="657"/>
      <c r="GTM54" s="657"/>
      <c r="GTN54" s="657"/>
      <c r="GTO54" s="657"/>
      <c r="GTP54" s="657"/>
      <c r="GTQ54" s="657"/>
      <c r="GTR54" s="657"/>
      <c r="GTS54" s="657"/>
      <c r="GTT54" s="657"/>
      <c r="GTU54" s="657"/>
      <c r="GTV54" s="657"/>
      <c r="GTW54" s="657"/>
      <c r="GTX54" s="657"/>
      <c r="GTY54" s="657"/>
      <c r="GTZ54" s="657"/>
      <c r="GUA54" s="657"/>
      <c r="GUB54" s="657"/>
      <c r="GUC54" s="657"/>
      <c r="GUD54" s="657"/>
      <c r="GUE54" s="657"/>
      <c r="GUF54" s="657"/>
      <c r="GUG54" s="657"/>
      <c r="GUH54" s="657"/>
      <c r="GUI54" s="657"/>
      <c r="GUJ54" s="657"/>
      <c r="GUK54" s="657"/>
      <c r="GUL54" s="657"/>
      <c r="GUM54" s="657"/>
      <c r="GUN54" s="657"/>
      <c r="GUO54" s="657"/>
      <c r="GUP54" s="657"/>
      <c r="GUQ54" s="657"/>
      <c r="GUR54" s="657"/>
      <c r="GUS54" s="657"/>
      <c r="GUT54" s="657"/>
      <c r="GUU54" s="657"/>
      <c r="GUV54" s="657"/>
      <c r="GUW54" s="657"/>
      <c r="GUX54" s="657"/>
      <c r="GUY54" s="657"/>
      <c r="GUZ54" s="657"/>
      <c r="GVA54" s="657"/>
      <c r="GVB54" s="657"/>
      <c r="GVC54" s="657"/>
      <c r="GVD54" s="657"/>
      <c r="GVE54" s="657"/>
      <c r="GVF54" s="657"/>
      <c r="GVG54" s="657"/>
      <c r="GVH54" s="657"/>
      <c r="GVI54" s="657"/>
      <c r="GVJ54" s="657"/>
      <c r="GVK54" s="657"/>
      <c r="GVL54" s="657"/>
      <c r="GVM54" s="657"/>
      <c r="GVN54" s="657"/>
      <c r="GVO54" s="657"/>
      <c r="GVP54" s="657"/>
      <c r="GVQ54" s="657"/>
      <c r="GVR54" s="657"/>
      <c r="GVS54" s="657"/>
      <c r="GVT54" s="657"/>
      <c r="GVU54" s="657"/>
      <c r="GVV54" s="657"/>
      <c r="GVW54" s="657"/>
      <c r="GVX54" s="657"/>
      <c r="GVY54" s="657"/>
      <c r="GVZ54" s="657"/>
      <c r="GWA54" s="657"/>
      <c r="GWB54" s="657"/>
      <c r="GWC54" s="657"/>
      <c r="GWD54" s="657"/>
      <c r="GWE54" s="657"/>
      <c r="GWF54" s="657"/>
      <c r="GWG54" s="657"/>
      <c r="GWH54" s="657"/>
      <c r="GWI54" s="657"/>
      <c r="GWJ54" s="657"/>
      <c r="GWK54" s="657"/>
      <c r="GWL54" s="657"/>
      <c r="GWM54" s="657"/>
      <c r="GWN54" s="657"/>
      <c r="GWO54" s="657"/>
      <c r="GWP54" s="657"/>
      <c r="GWQ54" s="657"/>
      <c r="GWR54" s="657"/>
      <c r="GWS54" s="657"/>
      <c r="GWT54" s="657"/>
      <c r="GWU54" s="657"/>
      <c r="GWV54" s="657"/>
      <c r="GWW54" s="657"/>
      <c r="GWX54" s="657"/>
      <c r="GWY54" s="657"/>
      <c r="GWZ54" s="657"/>
      <c r="GXA54" s="657"/>
      <c r="GXB54" s="657"/>
      <c r="GXC54" s="657"/>
      <c r="GXD54" s="657"/>
      <c r="GXE54" s="657"/>
      <c r="GXF54" s="657"/>
      <c r="GXG54" s="657"/>
      <c r="GXH54" s="657"/>
      <c r="GXI54" s="657"/>
      <c r="GXJ54" s="657"/>
      <c r="GXK54" s="657"/>
      <c r="GXL54" s="657"/>
      <c r="GXM54" s="657"/>
      <c r="GXN54" s="657"/>
      <c r="GXO54" s="657"/>
      <c r="GXP54" s="657"/>
      <c r="GXQ54" s="657"/>
      <c r="GXR54" s="657"/>
      <c r="GXS54" s="657"/>
      <c r="GXT54" s="657"/>
      <c r="GXU54" s="657"/>
      <c r="GXV54" s="657"/>
      <c r="GXW54" s="657"/>
      <c r="GXX54" s="657"/>
      <c r="GXY54" s="657"/>
      <c r="GXZ54" s="657"/>
      <c r="GYA54" s="657"/>
      <c r="GYB54" s="657"/>
      <c r="GYC54" s="657"/>
      <c r="GYD54" s="657"/>
      <c r="GYE54" s="657"/>
      <c r="GYF54" s="657"/>
      <c r="GYG54" s="657"/>
      <c r="GYH54" s="657"/>
      <c r="GYI54" s="657"/>
      <c r="GYJ54" s="657"/>
      <c r="GYK54" s="657"/>
      <c r="GYL54" s="657"/>
      <c r="GYM54" s="657"/>
      <c r="GYN54" s="657"/>
      <c r="GYO54" s="657"/>
      <c r="GYP54" s="657"/>
      <c r="GYQ54" s="657"/>
      <c r="GYR54" s="657"/>
      <c r="GYS54" s="657"/>
      <c r="GYT54" s="657"/>
      <c r="GYU54" s="657"/>
      <c r="GYV54" s="657"/>
      <c r="GYW54" s="657"/>
      <c r="GYX54" s="657"/>
      <c r="GYY54" s="657"/>
      <c r="GYZ54" s="657"/>
      <c r="GZA54" s="657"/>
      <c r="GZB54" s="657"/>
      <c r="GZC54" s="657"/>
      <c r="GZD54" s="657"/>
      <c r="GZE54" s="657"/>
      <c r="GZF54" s="657"/>
      <c r="GZG54" s="657"/>
      <c r="GZH54" s="657"/>
      <c r="GZI54" s="657"/>
      <c r="GZJ54" s="657"/>
      <c r="GZK54" s="657"/>
      <c r="GZL54" s="657"/>
      <c r="GZM54" s="657"/>
      <c r="GZN54" s="657"/>
      <c r="GZO54" s="657"/>
      <c r="GZP54" s="657"/>
      <c r="GZQ54" s="657"/>
      <c r="GZR54" s="657"/>
      <c r="GZS54" s="657"/>
      <c r="GZT54" s="657"/>
      <c r="GZU54" s="657"/>
      <c r="GZV54" s="657"/>
      <c r="GZW54" s="657"/>
      <c r="GZX54" s="657"/>
      <c r="GZY54" s="657"/>
      <c r="GZZ54" s="657"/>
      <c r="HAA54" s="657"/>
      <c r="HAB54" s="657"/>
      <c r="HAC54" s="657"/>
      <c r="HAD54" s="657"/>
      <c r="HAE54" s="657"/>
      <c r="HAF54" s="657"/>
      <c r="HAG54" s="657"/>
      <c r="HAH54" s="657"/>
      <c r="HAI54" s="657"/>
      <c r="HAJ54" s="657"/>
      <c r="HAK54" s="657"/>
      <c r="HAL54" s="657"/>
      <c r="HAM54" s="657"/>
      <c r="HAN54" s="657"/>
      <c r="HAO54" s="657"/>
      <c r="HAP54" s="657"/>
      <c r="HAQ54" s="657"/>
      <c r="HAR54" s="657"/>
      <c r="HAS54" s="657"/>
      <c r="HAT54" s="657"/>
      <c r="HAU54" s="657"/>
      <c r="HAV54" s="657"/>
      <c r="HAW54" s="657"/>
      <c r="HAX54" s="657"/>
      <c r="HAY54" s="657"/>
      <c r="HAZ54" s="657"/>
      <c r="HBA54" s="657"/>
      <c r="HBB54" s="657"/>
      <c r="HBC54" s="657"/>
      <c r="HBD54" s="657"/>
      <c r="HBE54" s="657"/>
      <c r="HBF54" s="657"/>
      <c r="HBG54" s="657"/>
      <c r="HBH54" s="657"/>
      <c r="HBI54" s="657"/>
      <c r="HBJ54" s="657"/>
      <c r="HBK54" s="657"/>
      <c r="HBL54" s="657"/>
      <c r="HBM54" s="657"/>
      <c r="HBN54" s="657"/>
      <c r="HBO54" s="657"/>
      <c r="HBP54" s="657"/>
      <c r="HBQ54" s="657"/>
      <c r="HBR54" s="657"/>
      <c r="HBS54" s="657"/>
      <c r="HBT54" s="657"/>
      <c r="HBU54" s="657"/>
      <c r="HBV54" s="657"/>
      <c r="HBW54" s="657"/>
      <c r="HBX54" s="657"/>
      <c r="HBY54" s="657"/>
      <c r="HBZ54" s="657"/>
      <c r="HCA54" s="657"/>
      <c r="HCB54" s="657"/>
      <c r="HCC54" s="657"/>
      <c r="HCD54" s="657"/>
      <c r="HCE54" s="657"/>
      <c r="HCF54" s="657"/>
      <c r="HCG54" s="657"/>
      <c r="HCH54" s="657"/>
      <c r="HCI54" s="657"/>
      <c r="HCJ54" s="657"/>
      <c r="HCK54" s="657"/>
      <c r="HCL54" s="657"/>
      <c r="HCM54" s="657"/>
      <c r="HCN54" s="657"/>
      <c r="HCO54" s="657"/>
      <c r="HCP54" s="657"/>
      <c r="HCQ54" s="657"/>
      <c r="HCR54" s="657"/>
      <c r="HCS54" s="657"/>
      <c r="HCT54" s="657"/>
      <c r="HCU54" s="657"/>
      <c r="HCV54" s="657"/>
      <c r="HCW54" s="657"/>
      <c r="HCX54" s="657"/>
      <c r="HCY54" s="657"/>
      <c r="HCZ54" s="657"/>
      <c r="HDA54" s="657"/>
      <c r="HDB54" s="657"/>
      <c r="HDC54" s="657"/>
      <c r="HDD54" s="657"/>
      <c r="HDE54" s="657"/>
      <c r="HDF54" s="657"/>
      <c r="HDG54" s="657"/>
      <c r="HDH54" s="657"/>
      <c r="HDI54" s="657"/>
      <c r="HDJ54" s="657"/>
      <c r="HDK54" s="657"/>
      <c r="HDL54" s="657"/>
      <c r="HDM54" s="657"/>
      <c r="HDN54" s="657"/>
      <c r="HDO54" s="657"/>
      <c r="HDP54" s="657"/>
      <c r="HDQ54" s="657"/>
      <c r="HDR54" s="657"/>
      <c r="HDS54" s="657"/>
      <c r="HDT54" s="657"/>
      <c r="HDU54" s="657"/>
      <c r="HDV54" s="657"/>
      <c r="HDW54" s="657"/>
      <c r="HDX54" s="657"/>
      <c r="HDY54" s="657"/>
      <c r="HDZ54" s="657"/>
      <c r="HEA54" s="657"/>
      <c r="HEB54" s="657"/>
      <c r="HEC54" s="657"/>
      <c r="HED54" s="657"/>
      <c r="HEE54" s="657"/>
      <c r="HEF54" s="657"/>
      <c r="HEG54" s="657"/>
      <c r="HEH54" s="657"/>
      <c r="HEI54" s="657"/>
      <c r="HEJ54" s="657"/>
      <c r="HEK54" s="657"/>
      <c r="HEL54" s="657"/>
      <c r="HEM54" s="657"/>
      <c r="HEN54" s="657"/>
      <c r="HEO54" s="657"/>
      <c r="HEP54" s="657"/>
      <c r="HEQ54" s="657"/>
      <c r="HER54" s="657"/>
      <c r="HES54" s="657"/>
      <c r="HET54" s="657"/>
      <c r="HEU54" s="657"/>
      <c r="HEV54" s="657"/>
      <c r="HEW54" s="657"/>
      <c r="HEX54" s="657"/>
      <c r="HEY54" s="657"/>
      <c r="HEZ54" s="657"/>
      <c r="HFA54" s="657"/>
      <c r="HFB54" s="657"/>
      <c r="HFC54" s="657"/>
      <c r="HFD54" s="657"/>
      <c r="HFE54" s="657"/>
      <c r="HFF54" s="657"/>
      <c r="HFG54" s="657"/>
      <c r="HFH54" s="657"/>
      <c r="HFI54" s="657"/>
      <c r="HFJ54" s="657"/>
      <c r="HFK54" s="657"/>
      <c r="HFL54" s="657"/>
      <c r="HFM54" s="657"/>
      <c r="HFN54" s="657"/>
      <c r="HFO54" s="657"/>
      <c r="HFP54" s="657"/>
      <c r="HFQ54" s="657"/>
      <c r="HFR54" s="657"/>
      <c r="HFS54" s="657"/>
      <c r="HFT54" s="657"/>
      <c r="HFU54" s="657"/>
      <c r="HFV54" s="657"/>
      <c r="HFW54" s="657"/>
      <c r="HFX54" s="657"/>
      <c r="HFY54" s="657"/>
      <c r="HFZ54" s="657"/>
      <c r="HGA54" s="657"/>
      <c r="HGB54" s="657"/>
      <c r="HGC54" s="657"/>
      <c r="HGD54" s="657"/>
      <c r="HGE54" s="657"/>
      <c r="HGF54" s="657"/>
      <c r="HGG54" s="657"/>
      <c r="HGH54" s="657"/>
      <c r="HGI54" s="657"/>
      <c r="HGJ54" s="657"/>
      <c r="HGK54" s="657"/>
      <c r="HGL54" s="657"/>
      <c r="HGM54" s="657"/>
      <c r="HGN54" s="657"/>
      <c r="HGO54" s="657"/>
      <c r="HGP54" s="657"/>
      <c r="HGQ54" s="657"/>
      <c r="HGR54" s="657"/>
      <c r="HGS54" s="657"/>
      <c r="HGT54" s="657"/>
      <c r="HGU54" s="657"/>
      <c r="HGV54" s="657"/>
      <c r="HGW54" s="657"/>
      <c r="HGX54" s="657"/>
      <c r="HGY54" s="657"/>
      <c r="HGZ54" s="657"/>
      <c r="HHA54" s="657"/>
      <c r="HHB54" s="657"/>
      <c r="HHC54" s="657"/>
      <c r="HHD54" s="657"/>
      <c r="HHE54" s="657"/>
      <c r="HHF54" s="657"/>
      <c r="HHG54" s="657"/>
      <c r="HHH54" s="657"/>
      <c r="HHI54" s="657"/>
      <c r="HHJ54" s="657"/>
      <c r="HHK54" s="657"/>
      <c r="HHL54" s="657"/>
      <c r="HHM54" s="657"/>
      <c r="HHN54" s="657"/>
      <c r="HHO54" s="657"/>
      <c r="HHP54" s="657"/>
      <c r="HHQ54" s="657"/>
      <c r="HHR54" s="657"/>
      <c r="HHS54" s="657"/>
      <c r="HHT54" s="657"/>
      <c r="HHU54" s="657"/>
      <c r="HHV54" s="657"/>
      <c r="HHW54" s="657"/>
      <c r="HHX54" s="657"/>
      <c r="HHY54" s="657"/>
      <c r="HHZ54" s="657"/>
      <c r="HIA54" s="657"/>
      <c r="HIB54" s="657"/>
      <c r="HIC54" s="657"/>
      <c r="HID54" s="657"/>
      <c r="HIE54" s="657"/>
      <c r="HIF54" s="657"/>
      <c r="HIG54" s="657"/>
      <c r="HIH54" s="657"/>
      <c r="HII54" s="657"/>
      <c r="HIJ54" s="657"/>
      <c r="HIK54" s="657"/>
      <c r="HIL54" s="657"/>
      <c r="HIM54" s="657"/>
      <c r="HIN54" s="657"/>
      <c r="HIO54" s="657"/>
      <c r="HIP54" s="657"/>
      <c r="HIQ54" s="657"/>
      <c r="HIR54" s="657"/>
      <c r="HIS54" s="657"/>
      <c r="HIT54" s="657"/>
      <c r="HIU54" s="657"/>
      <c r="HIV54" s="657"/>
      <c r="HIW54" s="657"/>
      <c r="HIX54" s="657"/>
      <c r="HIY54" s="657"/>
      <c r="HIZ54" s="657"/>
      <c r="HJA54" s="657"/>
      <c r="HJB54" s="657"/>
      <c r="HJC54" s="657"/>
      <c r="HJD54" s="657"/>
      <c r="HJE54" s="657"/>
      <c r="HJF54" s="657"/>
      <c r="HJG54" s="657"/>
      <c r="HJH54" s="657"/>
      <c r="HJI54" s="657"/>
      <c r="HJJ54" s="657"/>
      <c r="HJK54" s="657"/>
      <c r="HJL54" s="657"/>
      <c r="HJM54" s="657"/>
      <c r="HJN54" s="657"/>
      <c r="HJO54" s="657"/>
      <c r="HJP54" s="657"/>
      <c r="HJQ54" s="657"/>
      <c r="HJR54" s="657"/>
      <c r="HJS54" s="657"/>
      <c r="HJT54" s="657"/>
      <c r="HJU54" s="657"/>
      <c r="HJV54" s="657"/>
      <c r="HJW54" s="657"/>
      <c r="HJX54" s="657"/>
      <c r="HJY54" s="657"/>
      <c r="HJZ54" s="657"/>
      <c r="HKA54" s="657"/>
      <c r="HKB54" s="657"/>
      <c r="HKC54" s="657"/>
      <c r="HKD54" s="657"/>
      <c r="HKE54" s="657"/>
      <c r="HKF54" s="657"/>
      <c r="HKG54" s="657"/>
      <c r="HKH54" s="657"/>
      <c r="HKI54" s="657"/>
      <c r="HKJ54" s="657"/>
      <c r="HKK54" s="657"/>
      <c r="HKL54" s="657"/>
      <c r="HKM54" s="657"/>
      <c r="HKN54" s="657"/>
      <c r="HKO54" s="657"/>
      <c r="HKP54" s="657"/>
      <c r="HKQ54" s="657"/>
      <c r="HKR54" s="657"/>
      <c r="HKS54" s="657"/>
      <c r="HKT54" s="657"/>
      <c r="HKU54" s="657"/>
      <c r="HKV54" s="657"/>
      <c r="HKW54" s="657"/>
      <c r="HKX54" s="657"/>
      <c r="HKY54" s="657"/>
      <c r="HKZ54" s="657"/>
      <c r="HLA54" s="657"/>
      <c r="HLB54" s="657"/>
      <c r="HLC54" s="657"/>
      <c r="HLD54" s="657"/>
      <c r="HLE54" s="657"/>
      <c r="HLF54" s="657"/>
      <c r="HLG54" s="657"/>
      <c r="HLH54" s="657"/>
      <c r="HLI54" s="657"/>
      <c r="HLJ54" s="657"/>
      <c r="HLK54" s="657"/>
      <c r="HLL54" s="657"/>
      <c r="HLM54" s="657"/>
      <c r="HLN54" s="657"/>
      <c r="HLO54" s="657"/>
      <c r="HLP54" s="657"/>
      <c r="HLQ54" s="657"/>
      <c r="HLR54" s="657"/>
      <c r="HLS54" s="657"/>
      <c r="HLT54" s="657"/>
      <c r="HLU54" s="657"/>
      <c r="HLV54" s="657"/>
      <c r="HLW54" s="657"/>
      <c r="HLX54" s="657"/>
      <c r="HLY54" s="657"/>
      <c r="HLZ54" s="657"/>
      <c r="HMA54" s="657"/>
      <c r="HMB54" s="657"/>
      <c r="HMC54" s="657"/>
      <c r="HMD54" s="657"/>
      <c r="HME54" s="657"/>
      <c r="HMF54" s="657"/>
      <c r="HMG54" s="657"/>
      <c r="HMH54" s="657"/>
      <c r="HMI54" s="657"/>
      <c r="HMJ54" s="657"/>
      <c r="HMK54" s="657"/>
      <c r="HML54" s="657"/>
      <c r="HMM54" s="657"/>
      <c r="HMN54" s="657"/>
      <c r="HMO54" s="657"/>
      <c r="HMP54" s="657"/>
      <c r="HMQ54" s="657"/>
      <c r="HMR54" s="657"/>
      <c r="HMS54" s="657"/>
      <c r="HMT54" s="657"/>
      <c r="HMU54" s="657"/>
      <c r="HMV54" s="657"/>
      <c r="HMW54" s="657"/>
      <c r="HMX54" s="657"/>
      <c r="HMY54" s="657"/>
      <c r="HMZ54" s="657"/>
      <c r="HNA54" s="657"/>
      <c r="HNB54" s="657"/>
      <c r="HNC54" s="657"/>
      <c r="HND54" s="657"/>
      <c r="HNE54" s="657"/>
      <c r="HNF54" s="657"/>
      <c r="HNG54" s="657"/>
      <c r="HNH54" s="657"/>
      <c r="HNI54" s="657"/>
      <c r="HNJ54" s="657"/>
      <c r="HNK54" s="657"/>
      <c r="HNL54" s="657"/>
      <c r="HNM54" s="657"/>
      <c r="HNN54" s="657"/>
      <c r="HNO54" s="657"/>
      <c r="HNP54" s="657"/>
      <c r="HNQ54" s="657"/>
      <c r="HNR54" s="657"/>
      <c r="HNS54" s="657"/>
      <c r="HNT54" s="657"/>
      <c r="HNU54" s="657"/>
      <c r="HNV54" s="657"/>
      <c r="HNW54" s="657"/>
      <c r="HNX54" s="657"/>
      <c r="HNY54" s="657"/>
      <c r="HNZ54" s="657"/>
      <c r="HOA54" s="657"/>
      <c r="HOB54" s="657"/>
      <c r="HOC54" s="657"/>
      <c r="HOD54" s="657"/>
      <c r="HOE54" s="657"/>
      <c r="HOF54" s="657"/>
      <c r="HOG54" s="657"/>
      <c r="HOH54" s="657"/>
      <c r="HOI54" s="657"/>
      <c r="HOJ54" s="657"/>
      <c r="HOK54" s="657"/>
      <c r="HOL54" s="657"/>
      <c r="HOM54" s="657"/>
      <c r="HON54" s="657"/>
      <c r="HOO54" s="657"/>
      <c r="HOP54" s="657"/>
      <c r="HOQ54" s="657"/>
      <c r="HOR54" s="657"/>
      <c r="HOS54" s="657"/>
      <c r="HOT54" s="657"/>
      <c r="HOU54" s="657"/>
      <c r="HOV54" s="657"/>
      <c r="HOW54" s="657"/>
      <c r="HOX54" s="657"/>
      <c r="HOY54" s="657"/>
      <c r="HOZ54" s="657"/>
      <c r="HPA54" s="657"/>
      <c r="HPB54" s="657"/>
      <c r="HPC54" s="657"/>
      <c r="HPD54" s="657"/>
      <c r="HPE54" s="657"/>
      <c r="HPF54" s="657"/>
      <c r="HPG54" s="657"/>
      <c r="HPH54" s="657"/>
      <c r="HPI54" s="657"/>
      <c r="HPJ54" s="657"/>
      <c r="HPK54" s="657"/>
      <c r="HPL54" s="657"/>
      <c r="HPM54" s="657"/>
      <c r="HPN54" s="657"/>
      <c r="HPO54" s="657"/>
      <c r="HPP54" s="657"/>
      <c r="HPQ54" s="657"/>
      <c r="HPR54" s="657"/>
      <c r="HPS54" s="657"/>
      <c r="HPT54" s="657"/>
      <c r="HPU54" s="657"/>
      <c r="HPV54" s="657"/>
      <c r="HPW54" s="657"/>
      <c r="HPX54" s="657"/>
      <c r="HPY54" s="657"/>
      <c r="HPZ54" s="657"/>
      <c r="HQA54" s="657"/>
      <c r="HQB54" s="657"/>
      <c r="HQC54" s="657"/>
      <c r="HQD54" s="657"/>
      <c r="HQE54" s="657"/>
      <c r="HQF54" s="657"/>
      <c r="HQG54" s="657"/>
      <c r="HQH54" s="657"/>
      <c r="HQI54" s="657"/>
      <c r="HQJ54" s="657"/>
      <c r="HQK54" s="657"/>
      <c r="HQL54" s="657"/>
      <c r="HQM54" s="657"/>
      <c r="HQN54" s="657"/>
      <c r="HQO54" s="657"/>
      <c r="HQP54" s="657"/>
      <c r="HQQ54" s="657"/>
      <c r="HQR54" s="657"/>
      <c r="HQS54" s="657"/>
      <c r="HQT54" s="657"/>
      <c r="HQU54" s="657"/>
      <c r="HQV54" s="657"/>
      <c r="HQW54" s="657"/>
      <c r="HQX54" s="657"/>
      <c r="HQY54" s="657"/>
      <c r="HQZ54" s="657"/>
      <c r="HRA54" s="657"/>
      <c r="HRB54" s="657"/>
      <c r="HRC54" s="657"/>
      <c r="HRD54" s="657"/>
      <c r="HRE54" s="657"/>
      <c r="HRF54" s="657"/>
      <c r="HRG54" s="657"/>
      <c r="HRH54" s="657"/>
      <c r="HRI54" s="657"/>
      <c r="HRJ54" s="657"/>
      <c r="HRK54" s="657"/>
      <c r="HRL54" s="657"/>
      <c r="HRM54" s="657"/>
      <c r="HRN54" s="657"/>
      <c r="HRO54" s="657"/>
      <c r="HRP54" s="657"/>
      <c r="HRQ54" s="657"/>
      <c r="HRR54" s="657"/>
      <c r="HRS54" s="657"/>
      <c r="HRT54" s="657"/>
      <c r="HRU54" s="657"/>
      <c r="HRV54" s="657"/>
      <c r="HRW54" s="657"/>
      <c r="HRX54" s="657"/>
      <c r="HRY54" s="657"/>
      <c r="HRZ54" s="657"/>
      <c r="HSA54" s="657"/>
      <c r="HSB54" s="657"/>
      <c r="HSC54" s="657"/>
      <c r="HSD54" s="657"/>
      <c r="HSE54" s="657"/>
      <c r="HSF54" s="657"/>
      <c r="HSG54" s="657"/>
      <c r="HSH54" s="657"/>
      <c r="HSI54" s="657"/>
      <c r="HSJ54" s="657"/>
      <c r="HSK54" s="657"/>
      <c r="HSL54" s="657"/>
      <c r="HSM54" s="657"/>
      <c r="HSN54" s="657"/>
      <c r="HSO54" s="657"/>
      <c r="HSP54" s="657"/>
      <c r="HSQ54" s="657"/>
      <c r="HSR54" s="657"/>
      <c r="HSS54" s="657"/>
      <c r="HST54" s="657"/>
      <c r="HSU54" s="657"/>
      <c r="HSV54" s="657"/>
      <c r="HSW54" s="657"/>
      <c r="HSX54" s="657"/>
      <c r="HSY54" s="657"/>
      <c r="HSZ54" s="657"/>
      <c r="HTA54" s="657"/>
      <c r="HTB54" s="657"/>
      <c r="HTC54" s="657"/>
      <c r="HTD54" s="657"/>
      <c r="HTE54" s="657"/>
      <c r="HTF54" s="657"/>
      <c r="HTG54" s="657"/>
      <c r="HTH54" s="657"/>
      <c r="HTI54" s="657"/>
      <c r="HTJ54" s="657"/>
      <c r="HTK54" s="657"/>
      <c r="HTL54" s="657"/>
      <c r="HTM54" s="657"/>
      <c r="HTN54" s="657"/>
      <c r="HTO54" s="657"/>
      <c r="HTP54" s="657"/>
      <c r="HTQ54" s="657"/>
      <c r="HTR54" s="657"/>
      <c r="HTS54" s="657"/>
      <c r="HTT54" s="657"/>
      <c r="HTU54" s="657"/>
      <c r="HTV54" s="657"/>
      <c r="HTW54" s="657"/>
      <c r="HTX54" s="657"/>
      <c r="HTY54" s="657"/>
      <c r="HTZ54" s="657"/>
      <c r="HUA54" s="657"/>
      <c r="HUB54" s="657"/>
      <c r="HUC54" s="657"/>
      <c r="HUD54" s="657"/>
      <c r="HUE54" s="657"/>
      <c r="HUF54" s="657"/>
      <c r="HUG54" s="657"/>
      <c r="HUH54" s="657"/>
      <c r="HUI54" s="657"/>
      <c r="HUJ54" s="657"/>
      <c r="HUK54" s="657"/>
      <c r="HUL54" s="657"/>
      <c r="HUM54" s="657"/>
      <c r="HUN54" s="657"/>
      <c r="HUO54" s="657"/>
      <c r="HUP54" s="657"/>
      <c r="HUQ54" s="657"/>
      <c r="HUR54" s="657"/>
      <c r="HUS54" s="657"/>
      <c r="HUT54" s="657"/>
      <c r="HUU54" s="657"/>
      <c r="HUV54" s="657"/>
      <c r="HUW54" s="657"/>
      <c r="HUX54" s="657"/>
      <c r="HUY54" s="657"/>
      <c r="HUZ54" s="657"/>
      <c r="HVA54" s="657"/>
      <c r="HVB54" s="657"/>
      <c r="HVC54" s="657"/>
      <c r="HVD54" s="657"/>
      <c r="HVE54" s="657"/>
      <c r="HVF54" s="657"/>
      <c r="HVG54" s="657"/>
      <c r="HVH54" s="657"/>
      <c r="HVI54" s="657"/>
      <c r="HVJ54" s="657"/>
      <c r="HVK54" s="657"/>
      <c r="HVL54" s="657"/>
      <c r="HVM54" s="657"/>
      <c r="HVN54" s="657"/>
      <c r="HVO54" s="657"/>
      <c r="HVP54" s="657"/>
      <c r="HVQ54" s="657"/>
      <c r="HVR54" s="657"/>
      <c r="HVS54" s="657"/>
      <c r="HVT54" s="657"/>
      <c r="HVU54" s="657"/>
      <c r="HVV54" s="657"/>
      <c r="HVW54" s="657"/>
      <c r="HVX54" s="657"/>
      <c r="HVY54" s="657"/>
      <c r="HVZ54" s="657"/>
      <c r="HWA54" s="657"/>
      <c r="HWB54" s="657"/>
      <c r="HWC54" s="657"/>
      <c r="HWD54" s="657"/>
      <c r="HWE54" s="657"/>
      <c r="HWF54" s="657"/>
      <c r="HWG54" s="657"/>
      <c r="HWH54" s="657"/>
      <c r="HWI54" s="657"/>
      <c r="HWJ54" s="657"/>
      <c r="HWK54" s="657"/>
      <c r="HWL54" s="657"/>
      <c r="HWM54" s="657"/>
      <c r="HWN54" s="657"/>
      <c r="HWO54" s="657"/>
      <c r="HWP54" s="657"/>
      <c r="HWQ54" s="657"/>
      <c r="HWR54" s="657"/>
      <c r="HWS54" s="657"/>
      <c r="HWT54" s="657"/>
      <c r="HWU54" s="657"/>
      <c r="HWV54" s="657"/>
      <c r="HWW54" s="657"/>
      <c r="HWX54" s="657"/>
      <c r="HWY54" s="657"/>
      <c r="HWZ54" s="657"/>
      <c r="HXA54" s="657"/>
      <c r="HXB54" s="657"/>
      <c r="HXC54" s="657"/>
      <c r="HXD54" s="657"/>
      <c r="HXE54" s="657"/>
      <c r="HXF54" s="657"/>
      <c r="HXG54" s="657"/>
      <c r="HXH54" s="657"/>
      <c r="HXI54" s="657"/>
      <c r="HXJ54" s="657"/>
      <c r="HXK54" s="657"/>
      <c r="HXL54" s="657"/>
      <c r="HXM54" s="657"/>
      <c r="HXN54" s="657"/>
      <c r="HXO54" s="657"/>
      <c r="HXP54" s="657"/>
      <c r="HXQ54" s="657"/>
      <c r="HXR54" s="657"/>
      <c r="HXS54" s="657"/>
      <c r="HXT54" s="657"/>
      <c r="HXU54" s="657"/>
      <c r="HXV54" s="657"/>
      <c r="HXW54" s="657"/>
      <c r="HXX54" s="657"/>
      <c r="HXY54" s="657"/>
      <c r="HXZ54" s="657"/>
      <c r="HYA54" s="657"/>
      <c r="HYB54" s="657"/>
      <c r="HYC54" s="657"/>
      <c r="HYD54" s="657"/>
      <c r="HYE54" s="657"/>
      <c r="HYF54" s="657"/>
      <c r="HYG54" s="657"/>
      <c r="HYH54" s="657"/>
      <c r="HYI54" s="657"/>
      <c r="HYJ54" s="657"/>
      <c r="HYK54" s="657"/>
      <c r="HYL54" s="657"/>
      <c r="HYM54" s="657"/>
      <c r="HYN54" s="657"/>
      <c r="HYO54" s="657"/>
      <c r="HYP54" s="657"/>
      <c r="HYQ54" s="657"/>
      <c r="HYR54" s="657"/>
      <c r="HYS54" s="657"/>
      <c r="HYT54" s="657"/>
      <c r="HYU54" s="657"/>
      <c r="HYV54" s="657"/>
      <c r="HYW54" s="657"/>
      <c r="HYX54" s="657"/>
      <c r="HYY54" s="657"/>
      <c r="HYZ54" s="657"/>
      <c r="HZA54" s="657"/>
      <c r="HZB54" s="657"/>
      <c r="HZC54" s="657"/>
      <c r="HZD54" s="657"/>
      <c r="HZE54" s="657"/>
      <c r="HZF54" s="657"/>
      <c r="HZG54" s="657"/>
      <c r="HZH54" s="657"/>
      <c r="HZI54" s="657"/>
      <c r="HZJ54" s="657"/>
      <c r="HZK54" s="657"/>
      <c r="HZL54" s="657"/>
      <c r="HZM54" s="657"/>
      <c r="HZN54" s="657"/>
      <c r="HZO54" s="657"/>
      <c r="HZP54" s="657"/>
      <c r="HZQ54" s="657"/>
      <c r="HZR54" s="657"/>
      <c r="HZS54" s="657"/>
      <c r="HZT54" s="657"/>
      <c r="HZU54" s="657"/>
      <c r="HZV54" s="657"/>
      <c r="HZW54" s="657"/>
      <c r="HZX54" s="657"/>
      <c r="HZY54" s="657"/>
      <c r="HZZ54" s="657"/>
      <c r="IAA54" s="657"/>
      <c r="IAB54" s="657"/>
      <c r="IAC54" s="657"/>
      <c r="IAD54" s="657"/>
      <c r="IAE54" s="657"/>
      <c r="IAF54" s="657"/>
      <c r="IAG54" s="657"/>
      <c r="IAH54" s="657"/>
      <c r="IAI54" s="657"/>
      <c r="IAJ54" s="657"/>
      <c r="IAK54" s="657"/>
      <c r="IAL54" s="657"/>
      <c r="IAM54" s="657"/>
      <c r="IAN54" s="657"/>
      <c r="IAO54" s="657"/>
      <c r="IAP54" s="657"/>
      <c r="IAQ54" s="657"/>
      <c r="IAR54" s="657"/>
      <c r="IAS54" s="657"/>
      <c r="IAT54" s="657"/>
      <c r="IAU54" s="657"/>
      <c r="IAV54" s="657"/>
      <c r="IAW54" s="657"/>
      <c r="IAX54" s="657"/>
      <c r="IAY54" s="657"/>
      <c r="IAZ54" s="657"/>
      <c r="IBA54" s="657"/>
      <c r="IBB54" s="657"/>
      <c r="IBC54" s="657"/>
      <c r="IBD54" s="657"/>
      <c r="IBE54" s="657"/>
      <c r="IBF54" s="657"/>
      <c r="IBG54" s="657"/>
      <c r="IBH54" s="657"/>
      <c r="IBI54" s="657"/>
      <c r="IBJ54" s="657"/>
      <c r="IBK54" s="657"/>
      <c r="IBL54" s="657"/>
      <c r="IBM54" s="657"/>
      <c r="IBN54" s="657"/>
      <c r="IBO54" s="657"/>
      <c r="IBP54" s="657"/>
      <c r="IBQ54" s="657"/>
      <c r="IBR54" s="657"/>
      <c r="IBS54" s="657"/>
      <c r="IBT54" s="657"/>
      <c r="IBU54" s="657"/>
      <c r="IBV54" s="657"/>
      <c r="IBW54" s="657"/>
      <c r="IBX54" s="657"/>
      <c r="IBY54" s="657"/>
      <c r="IBZ54" s="657"/>
      <c r="ICA54" s="657"/>
      <c r="ICB54" s="657"/>
      <c r="ICC54" s="657"/>
      <c r="ICD54" s="657"/>
      <c r="ICE54" s="657"/>
      <c r="ICF54" s="657"/>
      <c r="ICG54" s="657"/>
      <c r="ICH54" s="657"/>
      <c r="ICI54" s="657"/>
      <c r="ICJ54" s="657"/>
      <c r="ICK54" s="657"/>
      <c r="ICL54" s="657"/>
      <c r="ICM54" s="657"/>
      <c r="ICN54" s="657"/>
      <c r="ICO54" s="657"/>
      <c r="ICP54" s="657"/>
      <c r="ICQ54" s="657"/>
      <c r="ICR54" s="657"/>
      <c r="ICS54" s="657"/>
      <c r="ICT54" s="657"/>
      <c r="ICU54" s="657"/>
      <c r="ICV54" s="657"/>
      <c r="ICW54" s="657"/>
      <c r="ICX54" s="657"/>
      <c r="ICY54" s="657"/>
      <c r="ICZ54" s="657"/>
      <c r="IDA54" s="657"/>
      <c r="IDB54" s="657"/>
      <c r="IDC54" s="657"/>
      <c r="IDD54" s="657"/>
      <c r="IDE54" s="657"/>
      <c r="IDF54" s="657"/>
      <c r="IDG54" s="657"/>
      <c r="IDH54" s="657"/>
      <c r="IDI54" s="657"/>
      <c r="IDJ54" s="657"/>
      <c r="IDK54" s="657"/>
      <c r="IDL54" s="657"/>
      <c r="IDM54" s="657"/>
      <c r="IDN54" s="657"/>
      <c r="IDO54" s="657"/>
      <c r="IDP54" s="657"/>
      <c r="IDQ54" s="657"/>
      <c r="IDR54" s="657"/>
      <c r="IDS54" s="657"/>
      <c r="IDT54" s="657"/>
      <c r="IDU54" s="657"/>
      <c r="IDV54" s="657"/>
      <c r="IDW54" s="657"/>
      <c r="IDX54" s="657"/>
      <c r="IDY54" s="657"/>
      <c r="IDZ54" s="657"/>
      <c r="IEA54" s="657"/>
      <c r="IEB54" s="657"/>
      <c r="IEC54" s="657"/>
      <c r="IED54" s="657"/>
      <c r="IEE54" s="657"/>
      <c r="IEF54" s="657"/>
      <c r="IEG54" s="657"/>
      <c r="IEH54" s="657"/>
      <c r="IEI54" s="657"/>
      <c r="IEJ54" s="657"/>
      <c r="IEK54" s="657"/>
      <c r="IEL54" s="657"/>
      <c r="IEM54" s="657"/>
      <c r="IEN54" s="657"/>
      <c r="IEO54" s="657"/>
      <c r="IEP54" s="657"/>
      <c r="IEQ54" s="657"/>
      <c r="IER54" s="657"/>
      <c r="IES54" s="657"/>
      <c r="IET54" s="657"/>
      <c r="IEU54" s="657"/>
      <c r="IEV54" s="657"/>
      <c r="IEW54" s="657"/>
      <c r="IEX54" s="657"/>
      <c r="IEY54" s="657"/>
      <c r="IEZ54" s="657"/>
      <c r="IFA54" s="657"/>
      <c r="IFB54" s="657"/>
      <c r="IFC54" s="657"/>
      <c r="IFD54" s="657"/>
      <c r="IFE54" s="657"/>
      <c r="IFF54" s="657"/>
      <c r="IFG54" s="657"/>
      <c r="IFH54" s="657"/>
      <c r="IFI54" s="657"/>
      <c r="IFJ54" s="657"/>
      <c r="IFK54" s="657"/>
      <c r="IFL54" s="657"/>
      <c r="IFM54" s="657"/>
      <c r="IFN54" s="657"/>
      <c r="IFO54" s="657"/>
      <c r="IFP54" s="657"/>
      <c r="IFQ54" s="657"/>
      <c r="IFR54" s="657"/>
      <c r="IFS54" s="657"/>
      <c r="IFT54" s="657"/>
      <c r="IFU54" s="657"/>
      <c r="IFV54" s="657"/>
      <c r="IFW54" s="657"/>
      <c r="IFX54" s="657"/>
      <c r="IFY54" s="657"/>
      <c r="IFZ54" s="657"/>
      <c r="IGA54" s="657"/>
      <c r="IGB54" s="657"/>
      <c r="IGC54" s="657"/>
      <c r="IGD54" s="657"/>
      <c r="IGE54" s="657"/>
      <c r="IGF54" s="657"/>
      <c r="IGG54" s="657"/>
      <c r="IGH54" s="657"/>
      <c r="IGI54" s="657"/>
      <c r="IGJ54" s="657"/>
      <c r="IGK54" s="657"/>
      <c r="IGL54" s="657"/>
      <c r="IGM54" s="657"/>
      <c r="IGN54" s="657"/>
      <c r="IGO54" s="657"/>
      <c r="IGP54" s="657"/>
      <c r="IGQ54" s="657"/>
      <c r="IGR54" s="657"/>
      <c r="IGS54" s="657"/>
      <c r="IGT54" s="657"/>
      <c r="IGU54" s="657"/>
      <c r="IGV54" s="657"/>
      <c r="IGW54" s="657"/>
      <c r="IGX54" s="657"/>
      <c r="IGY54" s="657"/>
      <c r="IGZ54" s="657"/>
      <c r="IHA54" s="657"/>
      <c r="IHB54" s="657"/>
      <c r="IHC54" s="657"/>
      <c r="IHD54" s="657"/>
      <c r="IHE54" s="657"/>
      <c r="IHF54" s="657"/>
      <c r="IHG54" s="657"/>
      <c r="IHH54" s="657"/>
      <c r="IHI54" s="657"/>
      <c r="IHJ54" s="657"/>
      <c r="IHK54" s="657"/>
      <c r="IHL54" s="657"/>
      <c r="IHM54" s="657"/>
      <c r="IHN54" s="657"/>
      <c r="IHO54" s="657"/>
      <c r="IHP54" s="657"/>
      <c r="IHQ54" s="657"/>
      <c r="IHR54" s="657"/>
      <c r="IHS54" s="657"/>
      <c r="IHT54" s="657"/>
      <c r="IHU54" s="657"/>
      <c r="IHV54" s="657"/>
      <c r="IHW54" s="657"/>
      <c r="IHX54" s="657"/>
      <c r="IHY54" s="657"/>
      <c r="IHZ54" s="657"/>
      <c r="IIA54" s="657"/>
      <c r="IIB54" s="657"/>
      <c r="IIC54" s="657"/>
      <c r="IID54" s="657"/>
      <c r="IIE54" s="657"/>
      <c r="IIF54" s="657"/>
      <c r="IIG54" s="657"/>
      <c r="IIH54" s="657"/>
      <c r="III54" s="657"/>
      <c r="IIJ54" s="657"/>
      <c r="IIK54" s="657"/>
      <c r="IIL54" s="657"/>
      <c r="IIM54" s="657"/>
      <c r="IIN54" s="657"/>
      <c r="IIO54" s="657"/>
      <c r="IIP54" s="657"/>
      <c r="IIQ54" s="657"/>
      <c r="IIR54" s="657"/>
      <c r="IIS54" s="657"/>
      <c r="IIT54" s="657"/>
      <c r="IIU54" s="657"/>
      <c r="IIV54" s="657"/>
      <c r="IIW54" s="657"/>
      <c r="IIX54" s="657"/>
      <c r="IIY54" s="657"/>
      <c r="IIZ54" s="657"/>
      <c r="IJA54" s="657"/>
      <c r="IJB54" s="657"/>
      <c r="IJC54" s="657"/>
      <c r="IJD54" s="657"/>
      <c r="IJE54" s="657"/>
      <c r="IJF54" s="657"/>
      <c r="IJG54" s="657"/>
      <c r="IJH54" s="657"/>
      <c r="IJI54" s="657"/>
      <c r="IJJ54" s="657"/>
      <c r="IJK54" s="657"/>
      <c r="IJL54" s="657"/>
      <c r="IJM54" s="657"/>
      <c r="IJN54" s="657"/>
      <c r="IJO54" s="657"/>
      <c r="IJP54" s="657"/>
      <c r="IJQ54" s="657"/>
      <c r="IJR54" s="657"/>
      <c r="IJS54" s="657"/>
      <c r="IJT54" s="657"/>
      <c r="IJU54" s="657"/>
      <c r="IJV54" s="657"/>
      <c r="IJW54" s="657"/>
      <c r="IJX54" s="657"/>
      <c r="IJY54" s="657"/>
      <c r="IJZ54" s="657"/>
      <c r="IKA54" s="657"/>
      <c r="IKB54" s="657"/>
      <c r="IKC54" s="657"/>
      <c r="IKD54" s="657"/>
      <c r="IKE54" s="657"/>
      <c r="IKF54" s="657"/>
      <c r="IKG54" s="657"/>
      <c r="IKH54" s="657"/>
      <c r="IKI54" s="657"/>
      <c r="IKJ54" s="657"/>
      <c r="IKK54" s="657"/>
      <c r="IKL54" s="657"/>
      <c r="IKM54" s="657"/>
      <c r="IKN54" s="657"/>
      <c r="IKO54" s="657"/>
      <c r="IKP54" s="657"/>
      <c r="IKQ54" s="657"/>
      <c r="IKR54" s="657"/>
      <c r="IKS54" s="657"/>
      <c r="IKT54" s="657"/>
      <c r="IKU54" s="657"/>
      <c r="IKV54" s="657"/>
      <c r="IKW54" s="657"/>
      <c r="IKX54" s="657"/>
      <c r="IKY54" s="657"/>
      <c r="IKZ54" s="657"/>
      <c r="ILA54" s="657"/>
      <c r="ILB54" s="657"/>
      <c r="ILC54" s="657"/>
      <c r="ILD54" s="657"/>
      <c r="ILE54" s="657"/>
      <c r="ILF54" s="657"/>
      <c r="ILG54" s="657"/>
      <c r="ILH54" s="657"/>
      <c r="ILI54" s="657"/>
      <c r="ILJ54" s="657"/>
      <c r="ILK54" s="657"/>
      <c r="ILL54" s="657"/>
      <c r="ILM54" s="657"/>
      <c r="ILN54" s="657"/>
      <c r="ILO54" s="657"/>
      <c r="ILP54" s="657"/>
      <c r="ILQ54" s="657"/>
      <c r="ILR54" s="657"/>
      <c r="ILS54" s="657"/>
      <c r="ILT54" s="657"/>
      <c r="ILU54" s="657"/>
      <c r="ILV54" s="657"/>
      <c r="ILW54" s="657"/>
      <c r="ILX54" s="657"/>
      <c r="ILY54" s="657"/>
      <c r="ILZ54" s="657"/>
      <c r="IMA54" s="657"/>
      <c r="IMB54" s="657"/>
      <c r="IMC54" s="657"/>
      <c r="IMD54" s="657"/>
      <c r="IME54" s="657"/>
      <c r="IMF54" s="657"/>
      <c r="IMG54" s="657"/>
      <c r="IMH54" s="657"/>
      <c r="IMI54" s="657"/>
      <c r="IMJ54" s="657"/>
      <c r="IMK54" s="657"/>
      <c r="IML54" s="657"/>
      <c r="IMM54" s="657"/>
      <c r="IMN54" s="657"/>
      <c r="IMO54" s="657"/>
      <c r="IMP54" s="657"/>
      <c r="IMQ54" s="657"/>
      <c r="IMR54" s="657"/>
      <c r="IMS54" s="657"/>
      <c r="IMT54" s="657"/>
      <c r="IMU54" s="657"/>
      <c r="IMV54" s="657"/>
      <c r="IMW54" s="657"/>
      <c r="IMX54" s="657"/>
      <c r="IMY54" s="657"/>
      <c r="IMZ54" s="657"/>
      <c r="INA54" s="657"/>
      <c r="INB54" s="657"/>
      <c r="INC54" s="657"/>
      <c r="IND54" s="657"/>
      <c r="INE54" s="657"/>
      <c r="INF54" s="657"/>
      <c r="ING54" s="657"/>
      <c r="INH54" s="657"/>
      <c r="INI54" s="657"/>
      <c r="INJ54" s="657"/>
      <c r="INK54" s="657"/>
      <c r="INL54" s="657"/>
      <c r="INM54" s="657"/>
      <c r="INN54" s="657"/>
      <c r="INO54" s="657"/>
      <c r="INP54" s="657"/>
      <c r="INQ54" s="657"/>
      <c r="INR54" s="657"/>
      <c r="INS54" s="657"/>
      <c r="INT54" s="657"/>
      <c r="INU54" s="657"/>
      <c r="INV54" s="657"/>
      <c r="INW54" s="657"/>
      <c r="INX54" s="657"/>
      <c r="INY54" s="657"/>
      <c r="INZ54" s="657"/>
      <c r="IOA54" s="657"/>
      <c r="IOB54" s="657"/>
      <c r="IOC54" s="657"/>
      <c r="IOD54" s="657"/>
      <c r="IOE54" s="657"/>
      <c r="IOF54" s="657"/>
      <c r="IOG54" s="657"/>
      <c r="IOH54" s="657"/>
      <c r="IOI54" s="657"/>
      <c r="IOJ54" s="657"/>
      <c r="IOK54" s="657"/>
      <c r="IOL54" s="657"/>
      <c r="IOM54" s="657"/>
      <c r="ION54" s="657"/>
      <c r="IOO54" s="657"/>
      <c r="IOP54" s="657"/>
      <c r="IOQ54" s="657"/>
      <c r="IOR54" s="657"/>
      <c r="IOS54" s="657"/>
      <c r="IOT54" s="657"/>
      <c r="IOU54" s="657"/>
      <c r="IOV54" s="657"/>
      <c r="IOW54" s="657"/>
      <c r="IOX54" s="657"/>
      <c r="IOY54" s="657"/>
      <c r="IOZ54" s="657"/>
      <c r="IPA54" s="657"/>
      <c r="IPB54" s="657"/>
      <c r="IPC54" s="657"/>
      <c r="IPD54" s="657"/>
      <c r="IPE54" s="657"/>
      <c r="IPF54" s="657"/>
      <c r="IPG54" s="657"/>
      <c r="IPH54" s="657"/>
      <c r="IPI54" s="657"/>
      <c r="IPJ54" s="657"/>
      <c r="IPK54" s="657"/>
      <c r="IPL54" s="657"/>
      <c r="IPM54" s="657"/>
      <c r="IPN54" s="657"/>
      <c r="IPO54" s="657"/>
      <c r="IPP54" s="657"/>
      <c r="IPQ54" s="657"/>
      <c r="IPR54" s="657"/>
      <c r="IPS54" s="657"/>
      <c r="IPT54" s="657"/>
      <c r="IPU54" s="657"/>
      <c r="IPV54" s="657"/>
      <c r="IPW54" s="657"/>
      <c r="IPX54" s="657"/>
      <c r="IPY54" s="657"/>
      <c r="IPZ54" s="657"/>
      <c r="IQA54" s="657"/>
      <c r="IQB54" s="657"/>
      <c r="IQC54" s="657"/>
      <c r="IQD54" s="657"/>
      <c r="IQE54" s="657"/>
      <c r="IQF54" s="657"/>
      <c r="IQG54" s="657"/>
      <c r="IQH54" s="657"/>
      <c r="IQI54" s="657"/>
      <c r="IQJ54" s="657"/>
      <c r="IQK54" s="657"/>
      <c r="IQL54" s="657"/>
      <c r="IQM54" s="657"/>
      <c r="IQN54" s="657"/>
      <c r="IQO54" s="657"/>
      <c r="IQP54" s="657"/>
      <c r="IQQ54" s="657"/>
      <c r="IQR54" s="657"/>
      <c r="IQS54" s="657"/>
      <c r="IQT54" s="657"/>
      <c r="IQU54" s="657"/>
      <c r="IQV54" s="657"/>
      <c r="IQW54" s="657"/>
      <c r="IQX54" s="657"/>
      <c r="IQY54" s="657"/>
      <c r="IQZ54" s="657"/>
      <c r="IRA54" s="657"/>
      <c r="IRB54" s="657"/>
      <c r="IRC54" s="657"/>
      <c r="IRD54" s="657"/>
      <c r="IRE54" s="657"/>
      <c r="IRF54" s="657"/>
      <c r="IRG54" s="657"/>
      <c r="IRH54" s="657"/>
      <c r="IRI54" s="657"/>
      <c r="IRJ54" s="657"/>
      <c r="IRK54" s="657"/>
      <c r="IRL54" s="657"/>
      <c r="IRM54" s="657"/>
      <c r="IRN54" s="657"/>
      <c r="IRO54" s="657"/>
      <c r="IRP54" s="657"/>
      <c r="IRQ54" s="657"/>
      <c r="IRR54" s="657"/>
      <c r="IRS54" s="657"/>
      <c r="IRT54" s="657"/>
      <c r="IRU54" s="657"/>
      <c r="IRV54" s="657"/>
      <c r="IRW54" s="657"/>
      <c r="IRX54" s="657"/>
      <c r="IRY54" s="657"/>
      <c r="IRZ54" s="657"/>
      <c r="ISA54" s="657"/>
      <c r="ISB54" s="657"/>
      <c r="ISC54" s="657"/>
      <c r="ISD54" s="657"/>
      <c r="ISE54" s="657"/>
      <c r="ISF54" s="657"/>
      <c r="ISG54" s="657"/>
      <c r="ISH54" s="657"/>
      <c r="ISI54" s="657"/>
      <c r="ISJ54" s="657"/>
      <c r="ISK54" s="657"/>
      <c r="ISL54" s="657"/>
      <c r="ISM54" s="657"/>
      <c r="ISN54" s="657"/>
      <c r="ISO54" s="657"/>
      <c r="ISP54" s="657"/>
      <c r="ISQ54" s="657"/>
      <c r="ISR54" s="657"/>
      <c r="ISS54" s="657"/>
      <c r="IST54" s="657"/>
      <c r="ISU54" s="657"/>
      <c r="ISV54" s="657"/>
      <c r="ISW54" s="657"/>
      <c r="ISX54" s="657"/>
      <c r="ISY54" s="657"/>
      <c r="ISZ54" s="657"/>
      <c r="ITA54" s="657"/>
      <c r="ITB54" s="657"/>
      <c r="ITC54" s="657"/>
      <c r="ITD54" s="657"/>
      <c r="ITE54" s="657"/>
      <c r="ITF54" s="657"/>
      <c r="ITG54" s="657"/>
      <c r="ITH54" s="657"/>
      <c r="ITI54" s="657"/>
      <c r="ITJ54" s="657"/>
      <c r="ITK54" s="657"/>
      <c r="ITL54" s="657"/>
      <c r="ITM54" s="657"/>
      <c r="ITN54" s="657"/>
      <c r="ITO54" s="657"/>
      <c r="ITP54" s="657"/>
      <c r="ITQ54" s="657"/>
      <c r="ITR54" s="657"/>
      <c r="ITS54" s="657"/>
      <c r="ITT54" s="657"/>
      <c r="ITU54" s="657"/>
      <c r="ITV54" s="657"/>
      <c r="ITW54" s="657"/>
      <c r="ITX54" s="657"/>
      <c r="ITY54" s="657"/>
      <c r="ITZ54" s="657"/>
      <c r="IUA54" s="657"/>
      <c r="IUB54" s="657"/>
      <c r="IUC54" s="657"/>
      <c r="IUD54" s="657"/>
      <c r="IUE54" s="657"/>
      <c r="IUF54" s="657"/>
      <c r="IUG54" s="657"/>
      <c r="IUH54" s="657"/>
      <c r="IUI54" s="657"/>
      <c r="IUJ54" s="657"/>
      <c r="IUK54" s="657"/>
      <c r="IUL54" s="657"/>
      <c r="IUM54" s="657"/>
      <c r="IUN54" s="657"/>
      <c r="IUO54" s="657"/>
      <c r="IUP54" s="657"/>
      <c r="IUQ54" s="657"/>
      <c r="IUR54" s="657"/>
      <c r="IUS54" s="657"/>
      <c r="IUT54" s="657"/>
      <c r="IUU54" s="657"/>
      <c r="IUV54" s="657"/>
      <c r="IUW54" s="657"/>
      <c r="IUX54" s="657"/>
      <c r="IUY54" s="657"/>
      <c r="IUZ54" s="657"/>
      <c r="IVA54" s="657"/>
      <c r="IVB54" s="657"/>
      <c r="IVC54" s="657"/>
      <c r="IVD54" s="657"/>
      <c r="IVE54" s="657"/>
      <c r="IVF54" s="657"/>
      <c r="IVG54" s="657"/>
      <c r="IVH54" s="657"/>
      <c r="IVI54" s="657"/>
      <c r="IVJ54" s="657"/>
      <c r="IVK54" s="657"/>
      <c r="IVL54" s="657"/>
      <c r="IVM54" s="657"/>
      <c r="IVN54" s="657"/>
      <c r="IVO54" s="657"/>
      <c r="IVP54" s="657"/>
      <c r="IVQ54" s="657"/>
      <c r="IVR54" s="657"/>
      <c r="IVS54" s="657"/>
      <c r="IVT54" s="657"/>
      <c r="IVU54" s="657"/>
      <c r="IVV54" s="657"/>
      <c r="IVW54" s="657"/>
      <c r="IVX54" s="657"/>
      <c r="IVY54" s="657"/>
      <c r="IVZ54" s="657"/>
      <c r="IWA54" s="657"/>
      <c r="IWB54" s="657"/>
      <c r="IWC54" s="657"/>
      <c r="IWD54" s="657"/>
      <c r="IWE54" s="657"/>
      <c r="IWF54" s="657"/>
      <c r="IWG54" s="657"/>
      <c r="IWH54" s="657"/>
      <c r="IWI54" s="657"/>
      <c r="IWJ54" s="657"/>
      <c r="IWK54" s="657"/>
      <c r="IWL54" s="657"/>
      <c r="IWM54" s="657"/>
      <c r="IWN54" s="657"/>
      <c r="IWO54" s="657"/>
      <c r="IWP54" s="657"/>
      <c r="IWQ54" s="657"/>
      <c r="IWR54" s="657"/>
      <c r="IWS54" s="657"/>
      <c r="IWT54" s="657"/>
      <c r="IWU54" s="657"/>
      <c r="IWV54" s="657"/>
      <c r="IWW54" s="657"/>
      <c r="IWX54" s="657"/>
      <c r="IWY54" s="657"/>
      <c r="IWZ54" s="657"/>
      <c r="IXA54" s="657"/>
      <c r="IXB54" s="657"/>
      <c r="IXC54" s="657"/>
      <c r="IXD54" s="657"/>
      <c r="IXE54" s="657"/>
      <c r="IXF54" s="657"/>
      <c r="IXG54" s="657"/>
      <c r="IXH54" s="657"/>
      <c r="IXI54" s="657"/>
      <c r="IXJ54" s="657"/>
      <c r="IXK54" s="657"/>
      <c r="IXL54" s="657"/>
      <c r="IXM54" s="657"/>
      <c r="IXN54" s="657"/>
      <c r="IXO54" s="657"/>
      <c r="IXP54" s="657"/>
      <c r="IXQ54" s="657"/>
      <c r="IXR54" s="657"/>
      <c r="IXS54" s="657"/>
      <c r="IXT54" s="657"/>
      <c r="IXU54" s="657"/>
      <c r="IXV54" s="657"/>
      <c r="IXW54" s="657"/>
      <c r="IXX54" s="657"/>
      <c r="IXY54" s="657"/>
      <c r="IXZ54" s="657"/>
      <c r="IYA54" s="657"/>
      <c r="IYB54" s="657"/>
      <c r="IYC54" s="657"/>
      <c r="IYD54" s="657"/>
      <c r="IYE54" s="657"/>
      <c r="IYF54" s="657"/>
      <c r="IYG54" s="657"/>
      <c r="IYH54" s="657"/>
      <c r="IYI54" s="657"/>
      <c r="IYJ54" s="657"/>
      <c r="IYK54" s="657"/>
      <c r="IYL54" s="657"/>
      <c r="IYM54" s="657"/>
      <c r="IYN54" s="657"/>
      <c r="IYO54" s="657"/>
      <c r="IYP54" s="657"/>
      <c r="IYQ54" s="657"/>
      <c r="IYR54" s="657"/>
      <c r="IYS54" s="657"/>
      <c r="IYT54" s="657"/>
      <c r="IYU54" s="657"/>
      <c r="IYV54" s="657"/>
      <c r="IYW54" s="657"/>
      <c r="IYX54" s="657"/>
      <c r="IYY54" s="657"/>
      <c r="IYZ54" s="657"/>
      <c r="IZA54" s="657"/>
      <c r="IZB54" s="657"/>
      <c r="IZC54" s="657"/>
      <c r="IZD54" s="657"/>
      <c r="IZE54" s="657"/>
      <c r="IZF54" s="657"/>
      <c r="IZG54" s="657"/>
      <c r="IZH54" s="657"/>
      <c r="IZI54" s="657"/>
      <c r="IZJ54" s="657"/>
      <c r="IZK54" s="657"/>
      <c r="IZL54" s="657"/>
      <c r="IZM54" s="657"/>
      <c r="IZN54" s="657"/>
      <c r="IZO54" s="657"/>
      <c r="IZP54" s="657"/>
      <c r="IZQ54" s="657"/>
      <c r="IZR54" s="657"/>
      <c r="IZS54" s="657"/>
      <c r="IZT54" s="657"/>
      <c r="IZU54" s="657"/>
      <c r="IZV54" s="657"/>
      <c r="IZW54" s="657"/>
      <c r="IZX54" s="657"/>
      <c r="IZY54" s="657"/>
      <c r="IZZ54" s="657"/>
      <c r="JAA54" s="657"/>
      <c r="JAB54" s="657"/>
      <c r="JAC54" s="657"/>
      <c r="JAD54" s="657"/>
      <c r="JAE54" s="657"/>
      <c r="JAF54" s="657"/>
      <c r="JAG54" s="657"/>
      <c r="JAH54" s="657"/>
      <c r="JAI54" s="657"/>
      <c r="JAJ54" s="657"/>
      <c r="JAK54" s="657"/>
      <c r="JAL54" s="657"/>
      <c r="JAM54" s="657"/>
      <c r="JAN54" s="657"/>
      <c r="JAO54" s="657"/>
      <c r="JAP54" s="657"/>
      <c r="JAQ54" s="657"/>
      <c r="JAR54" s="657"/>
      <c r="JAS54" s="657"/>
      <c r="JAT54" s="657"/>
      <c r="JAU54" s="657"/>
      <c r="JAV54" s="657"/>
      <c r="JAW54" s="657"/>
      <c r="JAX54" s="657"/>
      <c r="JAY54" s="657"/>
      <c r="JAZ54" s="657"/>
      <c r="JBA54" s="657"/>
      <c r="JBB54" s="657"/>
      <c r="JBC54" s="657"/>
      <c r="JBD54" s="657"/>
      <c r="JBE54" s="657"/>
      <c r="JBF54" s="657"/>
      <c r="JBG54" s="657"/>
      <c r="JBH54" s="657"/>
      <c r="JBI54" s="657"/>
      <c r="JBJ54" s="657"/>
      <c r="JBK54" s="657"/>
      <c r="JBL54" s="657"/>
      <c r="JBM54" s="657"/>
      <c r="JBN54" s="657"/>
      <c r="JBO54" s="657"/>
      <c r="JBP54" s="657"/>
      <c r="JBQ54" s="657"/>
      <c r="JBR54" s="657"/>
      <c r="JBS54" s="657"/>
      <c r="JBT54" s="657"/>
      <c r="JBU54" s="657"/>
      <c r="JBV54" s="657"/>
      <c r="JBW54" s="657"/>
      <c r="JBX54" s="657"/>
      <c r="JBY54" s="657"/>
      <c r="JBZ54" s="657"/>
      <c r="JCA54" s="657"/>
      <c r="JCB54" s="657"/>
      <c r="JCC54" s="657"/>
      <c r="JCD54" s="657"/>
      <c r="JCE54" s="657"/>
      <c r="JCF54" s="657"/>
      <c r="JCG54" s="657"/>
      <c r="JCH54" s="657"/>
      <c r="JCI54" s="657"/>
      <c r="JCJ54" s="657"/>
      <c r="JCK54" s="657"/>
      <c r="JCL54" s="657"/>
      <c r="JCM54" s="657"/>
      <c r="JCN54" s="657"/>
      <c r="JCO54" s="657"/>
      <c r="JCP54" s="657"/>
      <c r="JCQ54" s="657"/>
      <c r="JCR54" s="657"/>
      <c r="JCS54" s="657"/>
      <c r="JCT54" s="657"/>
      <c r="JCU54" s="657"/>
      <c r="JCV54" s="657"/>
      <c r="JCW54" s="657"/>
      <c r="JCX54" s="657"/>
      <c r="JCY54" s="657"/>
      <c r="JCZ54" s="657"/>
      <c r="JDA54" s="657"/>
      <c r="JDB54" s="657"/>
      <c r="JDC54" s="657"/>
      <c r="JDD54" s="657"/>
      <c r="JDE54" s="657"/>
      <c r="JDF54" s="657"/>
      <c r="JDG54" s="657"/>
      <c r="JDH54" s="657"/>
      <c r="JDI54" s="657"/>
      <c r="JDJ54" s="657"/>
      <c r="JDK54" s="657"/>
      <c r="JDL54" s="657"/>
      <c r="JDM54" s="657"/>
      <c r="JDN54" s="657"/>
      <c r="JDO54" s="657"/>
      <c r="JDP54" s="657"/>
      <c r="JDQ54" s="657"/>
      <c r="JDR54" s="657"/>
      <c r="JDS54" s="657"/>
      <c r="JDT54" s="657"/>
      <c r="JDU54" s="657"/>
      <c r="JDV54" s="657"/>
      <c r="JDW54" s="657"/>
      <c r="JDX54" s="657"/>
      <c r="JDY54" s="657"/>
      <c r="JDZ54" s="657"/>
      <c r="JEA54" s="657"/>
      <c r="JEB54" s="657"/>
      <c r="JEC54" s="657"/>
      <c r="JED54" s="657"/>
      <c r="JEE54" s="657"/>
      <c r="JEF54" s="657"/>
      <c r="JEG54" s="657"/>
      <c r="JEH54" s="657"/>
      <c r="JEI54" s="657"/>
      <c r="JEJ54" s="657"/>
      <c r="JEK54" s="657"/>
      <c r="JEL54" s="657"/>
      <c r="JEM54" s="657"/>
      <c r="JEN54" s="657"/>
      <c r="JEO54" s="657"/>
      <c r="JEP54" s="657"/>
      <c r="JEQ54" s="657"/>
      <c r="JER54" s="657"/>
      <c r="JES54" s="657"/>
      <c r="JET54" s="657"/>
      <c r="JEU54" s="657"/>
      <c r="JEV54" s="657"/>
      <c r="JEW54" s="657"/>
      <c r="JEX54" s="657"/>
      <c r="JEY54" s="657"/>
      <c r="JEZ54" s="657"/>
      <c r="JFA54" s="657"/>
      <c r="JFB54" s="657"/>
      <c r="JFC54" s="657"/>
      <c r="JFD54" s="657"/>
      <c r="JFE54" s="657"/>
      <c r="JFF54" s="657"/>
      <c r="JFG54" s="657"/>
      <c r="JFH54" s="657"/>
      <c r="JFI54" s="657"/>
      <c r="JFJ54" s="657"/>
      <c r="JFK54" s="657"/>
      <c r="JFL54" s="657"/>
      <c r="JFM54" s="657"/>
      <c r="JFN54" s="657"/>
      <c r="JFO54" s="657"/>
      <c r="JFP54" s="657"/>
      <c r="JFQ54" s="657"/>
      <c r="JFR54" s="657"/>
      <c r="JFS54" s="657"/>
      <c r="JFT54" s="657"/>
      <c r="JFU54" s="657"/>
      <c r="JFV54" s="657"/>
      <c r="JFW54" s="657"/>
      <c r="JFX54" s="657"/>
      <c r="JFY54" s="657"/>
      <c r="JFZ54" s="657"/>
      <c r="JGA54" s="657"/>
      <c r="JGB54" s="657"/>
      <c r="JGC54" s="657"/>
      <c r="JGD54" s="657"/>
      <c r="JGE54" s="657"/>
      <c r="JGF54" s="657"/>
      <c r="JGG54" s="657"/>
      <c r="JGH54" s="657"/>
      <c r="JGI54" s="657"/>
      <c r="JGJ54" s="657"/>
      <c r="JGK54" s="657"/>
      <c r="JGL54" s="657"/>
      <c r="JGM54" s="657"/>
      <c r="JGN54" s="657"/>
      <c r="JGO54" s="657"/>
      <c r="JGP54" s="657"/>
      <c r="JGQ54" s="657"/>
      <c r="JGR54" s="657"/>
      <c r="JGS54" s="657"/>
      <c r="JGT54" s="657"/>
      <c r="JGU54" s="657"/>
      <c r="JGV54" s="657"/>
      <c r="JGW54" s="657"/>
      <c r="JGX54" s="657"/>
      <c r="JGY54" s="657"/>
      <c r="JGZ54" s="657"/>
      <c r="JHA54" s="657"/>
      <c r="JHB54" s="657"/>
      <c r="JHC54" s="657"/>
      <c r="JHD54" s="657"/>
      <c r="JHE54" s="657"/>
      <c r="JHF54" s="657"/>
      <c r="JHG54" s="657"/>
      <c r="JHH54" s="657"/>
      <c r="JHI54" s="657"/>
      <c r="JHJ54" s="657"/>
      <c r="JHK54" s="657"/>
      <c r="JHL54" s="657"/>
      <c r="JHM54" s="657"/>
      <c r="JHN54" s="657"/>
      <c r="JHO54" s="657"/>
      <c r="JHP54" s="657"/>
      <c r="JHQ54" s="657"/>
      <c r="JHR54" s="657"/>
      <c r="JHS54" s="657"/>
      <c r="JHT54" s="657"/>
      <c r="JHU54" s="657"/>
      <c r="JHV54" s="657"/>
      <c r="JHW54" s="657"/>
      <c r="JHX54" s="657"/>
      <c r="JHY54" s="657"/>
      <c r="JHZ54" s="657"/>
      <c r="JIA54" s="657"/>
      <c r="JIB54" s="657"/>
      <c r="JIC54" s="657"/>
      <c r="JID54" s="657"/>
      <c r="JIE54" s="657"/>
      <c r="JIF54" s="657"/>
      <c r="JIG54" s="657"/>
      <c r="JIH54" s="657"/>
      <c r="JII54" s="657"/>
      <c r="JIJ54" s="657"/>
      <c r="JIK54" s="657"/>
      <c r="JIL54" s="657"/>
      <c r="JIM54" s="657"/>
      <c r="JIN54" s="657"/>
      <c r="JIO54" s="657"/>
      <c r="JIP54" s="657"/>
      <c r="JIQ54" s="657"/>
      <c r="JIR54" s="657"/>
      <c r="JIS54" s="657"/>
      <c r="JIT54" s="657"/>
      <c r="JIU54" s="657"/>
      <c r="JIV54" s="657"/>
      <c r="JIW54" s="657"/>
      <c r="JIX54" s="657"/>
      <c r="JIY54" s="657"/>
      <c r="JIZ54" s="657"/>
      <c r="JJA54" s="657"/>
      <c r="JJB54" s="657"/>
      <c r="JJC54" s="657"/>
      <c r="JJD54" s="657"/>
      <c r="JJE54" s="657"/>
      <c r="JJF54" s="657"/>
      <c r="JJG54" s="657"/>
      <c r="JJH54" s="657"/>
      <c r="JJI54" s="657"/>
      <c r="JJJ54" s="657"/>
      <c r="JJK54" s="657"/>
      <c r="JJL54" s="657"/>
      <c r="JJM54" s="657"/>
      <c r="JJN54" s="657"/>
      <c r="JJO54" s="657"/>
      <c r="JJP54" s="657"/>
      <c r="JJQ54" s="657"/>
      <c r="JJR54" s="657"/>
      <c r="JJS54" s="657"/>
      <c r="JJT54" s="657"/>
      <c r="JJU54" s="657"/>
      <c r="JJV54" s="657"/>
      <c r="JJW54" s="657"/>
      <c r="JJX54" s="657"/>
      <c r="JJY54" s="657"/>
      <c r="JJZ54" s="657"/>
      <c r="JKA54" s="657"/>
      <c r="JKB54" s="657"/>
      <c r="JKC54" s="657"/>
      <c r="JKD54" s="657"/>
      <c r="JKE54" s="657"/>
      <c r="JKF54" s="657"/>
      <c r="JKG54" s="657"/>
      <c r="JKH54" s="657"/>
      <c r="JKI54" s="657"/>
      <c r="JKJ54" s="657"/>
      <c r="JKK54" s="657"/>
      <c r="JKL54" s="657"/>
      <c r="JKM54" s="657"/>
      <c r="JKN54" s="657"/>
      <c r="JKO54" s="657"/>
      <c r="JKP54" s="657"/>
      <c r="JKQ54" s="657"/>
      <c r="JKR54" s="657"/>
      <c r="JKS54" s="657"/>
      <c r="JKT54" s="657"/>
      <c r="JKU54" s="657"/>
      <c r="JKV54" s="657"/>
      <c r="JKW54" s="657"/>
      <c r="JKX54" s="657"/>
      <c r="JKY54" s="657"/>
      <c r="JKZ54" s="657"/>
      <c r="JLA54" s="657"/>
      <c r="JLB54" s="657"/>
      <c r="JLC54" s="657"/>
      <c r="JLD54" s="657"/>
      <c r="JLE54" s="657"/>
      <c r="JLF54" s="657"/>
      <c r="JLG54" s="657"/>
      <c r="JLH54" s="657"/>
      <c r="JLI54" s="657"/>
      <c r="JLJ54" s="657"/>
      <c r="JLK54" s="657"/>
      <c r="JLL54" s="657"/>
      <c r="JLM54" s="657"/>
      <c r="JLN54" s="657"/>
      <c r="JLO54" s="657"/>
      <c r="JLP54" s="657"/>
      <c r="JLQ54" s="657"/>
      <c r="JLR54" s="657"/>
      <c r="JLS54" s="657"/>
      <c r="JLT54" s="657"/>
      <c r="JLU54" s="657"/>
      <c r="JLV54" s="657"/>
      <c r="JLW54" s="657"/>
      <c r="JLX54" s="657"/>
      <c r="JLY54" s="657"/>
      <c r="JLZ54" s="657"/>
      <c r="JMA54" s="657"/>
      <c r="JMB54" s="657"/>
      <c r="JMC54" s="657"/>
      <c r="JMD54" s="657"/>
      <c r="JME54" s="657"/>
      <c r="JMF54" s="657"/>
      <c r="JMG54" s="657"/>
      <c r="JMH54" s="657"/>
      <c r="JMI54" s="657"/>
      <c r="JMJ54" s="657"/>
      <c r="JMK54" s="657"/>
      <c r="JML54" s="657"/>
      <c r="JMM54" s="657"/>
      <c r="JMN54" s="657"/>
      <c r="JMO54" s="657"/>
      <c r="JMP54" s="657"/>
      <c r="JMQ54" s="657"/>
      <c r="JMR54" s="657"/>
      <c r="JMS54" s="657"/>
      <c r="JMT54" s="657"/>
      <c r="JMU54" s="657"/>
      <c r="JMV54" s="657"/>
      <c r="JMW54" s="657"/>
      <c r="JMX54" s="657"/>
      <c r="JMY54" s="657"/>
      <c r="JMZ54" s="657"/>
      <c r="JNA54" s="657"/>
      <c r="JNB54" s="657"/>
      <c r="JNC54" s="657"/>
      <c r="JND54" s="657"/>
      <c r="JNE54" s="657"/>
      <c r="JNF54" s="657"/>
      <c r="JNG54" s="657"/>
      <c r="JNH54" s="657"/>
      <c r="JNI54" s="657"/>
      <c r="JNJ54" s="657"/>
      <c r="JNK54" s="657"/>
      <c r="JNL54" s="657"/>
      <c r="JNM54" s="657"/>
      <c r="JNN54" s="657"/>
      <c r="JNO54" s="657"/>
      <c r="JNP54" s="657"/>
      <c r="JNQ54" s="657"/>
      <c r="JNR54" s="657"/>
      <c r="JNS54" s="657"/>
      <c r="JNT54" s="657"/>
      <c r="JNU54" s="657"/>
      <c r="JNV54" s="657"/>
      <c r="JNW54" s="657"/>
      <c r="JNX54" s="657"/>
      <c r="JNY54" s="657"/>
      <c r="JNZ54" s="657"/>
      <c r="JOA54" s="657"/>
      <c r="JOB54" s="657"/>
      <c r="JOC54" s="657"/>
      <c r="JOD54" s="657"/>
      <c r="JOE54" s="657"/>
      <c r="JOF54" s="657"/>
      <c r="JOG54" s="657"/>
      <c r="JOH54" s="657"/>
      <c r="JOI54" s="657"/>
      <c r="JOJ54" s="657"/>
      <c r="JOK54" s="657"/>
      <c r="JOL54" s="657"/>
      <c r="JOM54" s="657"/>
      <c r="JON54" s="657"/>
      <c r="JOO54" s="657"/>
      <c r="JOP54" s="657"/>
      <c r="JOQ54" s="657"/>
      <c r="JOR54" s="657"/>
      <c r="JOS54" s="657"/>
      <c r="JOT54" s="657"/>
      <c r="JOU54" s="657"/>
      <c r="JOV54" s="657"/>
      <c r="JOW54" s="657"/>
      <c r="JOX54" s="657"/>
      <c r="JOY54" s="657"/>
      <c r="JOZ54" s="657"/>
      <c r="JPA54" s="657"/>
      <c r="JPB54" s="657"/>
      <c r="JPC54" s="657"/>
      <c r="JPD54" s="657"/>
      <c r="JPE54" s="657"/>
      <c r="JPF54" s="657"/>
      <c r="JPG54" s="657"/>
      <c r="JPH54" s="657"/>
      <c r="JPI54" s="657"/>
      <c r="JPJ54" s="657"/>
      <c r="JPK54" s="657"/>
      <c r="JPL54" s="657"/>
      <c r="JPM54" s="657"/>
      <c r="JPN54" s="657"/>
      <c r="JPO54" s="657"/>
      <c r="JPP54" s="657"/>
      <c r="JPQ54" s="657"/>
      <c r="JPR54" s="657"/>
      <c r="JPS54" s="657"/>
      <c r="JPT54" s="657"/>
      <c r="JPU54" s="657"/>
      <c r="JPV54" s="657"/>
      <c r="JPW54" s="657"/>
      <c r="JPX54" s="657"/>
      <c r="JPY54" s="657"/>
      <c r="JPZ54" s="657"/>
      <c r="JQA54" s="657"/>
      <c r="JQB54" s="657"/>
      <c r="JQC54" s="657"/>
      <c r="JQD54" s="657"/>
      <c r="JQE54" s="657"/>
      <c r="JQF54" s="657"/>
      <c r="JQG54" s="657"/>
      <c r="JQH54" s="657"/>
      <c r="JQI54" s="657"/>
      <c r="JQJ54" s="657"/>
      <c r="JQK54" s="657"/>
      <c r="JQL54" s="657"/>
      <c r="JQM54" s="657"/>
      <c r="JQN54" s="657"/>
      <c r="JQO54" s="657"/>
      <c r="JQP54" s="657"/>
      <c r="JQQ54" s="657"/>
      <c r="JQR54" s="657"/>
      <c r="JQS54" s="657"/>
      <c r="JQT54" s="657"/>
      <c r="JQU54" s="657"/>
      <c r="JQV54" s="657"/>
      <c r="JQW54" s="657"/>
      <c r="JQX54" s="657"/>
      <c r="JQY54" s="657"/>
      <c r="JQZ54" s="657"/>
      <c r="JRA54" s="657"/>
      <c r="JRB54" s="657"/>
      <c r="JRC54" s="657"/>
      <c r="JRD54" s="657"/>
      <c r="JRE54" s="657"/>
      <c r="JRF54" s="657"/>
      <c r="JRG54" s="657"/>
      <c r="JRH54" s="657"/>
      <c r="JRI54" s="657"/>
      <c r="JRJ54" s="657"/>
      <c r="JRK54" s="657"/>
      <c r="JRL54" s="657"/>
      <c r="JRM54" s="657"/>
      <c r="JRN54" s="657"/>
      <c r="JRO54" s="657"/>
      <c r="JRP54" s="657"/>
      <c r="JRQ54" s="657"/>
      <c r="JRR54" s="657"/>
      <c r="JRS54" s="657"/>
      <c r="JRT54" s="657"/>
      <c r="JRU54" s="657"/>
      <c r="JRV54" s="657"/>
      <c r="JRW54" s="657"/>
      <c r="JRX54" s="657"/>
      <c r="JRY54" s="657"/>
      <c r="JRZ54" s="657"/>
      <c r="JSA54" s="657"/>
      <c r="JSB54" s="657"/>
      <c r="JSC54" s="657"/>
      <c r="JSD54" s="657"/>
      <c r="JSE54" s="657"/>
      <c r="JSF54" s="657"/>
      <c r="JSG54" s="657"/>
      <c r="JSH54" s="657"/>
      <c r="JSI54" s="657"/>
      <c r="JSJ54" s="657"/>
      <c r="JSK54" s="657"/>
      <c r="JSL54" s="657"/>
      <c r="JSM54" s="657"/>
      <c r="JSN54" s="657"/>
      <c r="JSO54" s="657"/>
      <c r="JSP54" s="657"/>
      <c r="JSQ54" s="657"/>
      <c r="JSR54" s="657"/>
      <c r="JSS54" s="657"/>
      <c r="JST54" s="657"/>
      <c r="JSU54" s="657"/>
      <c r="JSV54" s="657"/>
      <c r="JSW54" s="657"/>
      <c r="JSX54" s="657"/>
      <c r="JSY54" s="657"/>
      <c r="JSZ54" s="657"/>
      <c r="JTA54" s="657"/>
      <c r="JTB54" s="657"/>
      <c r="JTC54" s="657"/>
      <c r="JTD54" s="657"/>
      <c r="JTE54" s="657"/>
      <c r="JTF54" s="657"/>
      <c r="JTG54" s="657"/>
      <c r="JTH54" s="657"/>
      <c r="JTI54" s="657"/>
      <c r="JTJ54" s="657"/>
      <c r="JTK54" s="657"/>
      <c r="JTL54" s="657"/>
      <c r="JTM54" s="657"/>
      <c r="JTN54" s="657"/>
      <c r="JTO54" s="657"/>
      <c r="JTP54" s="657"/>
      <c r="JTQ54" s="657"/>
      <c r="JTR54" s="657"/>
      <c r="JTS54" s="657"/>
      <c r="JTT54" s="657"/>
      <c r="JTU54" s="657"/>
      <c r="JTV54" s="657"/>
      <c r="JTW54" s="657"/>
      <c r="JTX54" s="657"/>
      <c r="JTY54" s="657"/>
      <c r="JTZ54" s="657"/>
      <c r="JUA54" s="657"/>
      <c r="JUB54" s="657"/>
      <c r="JUC54" s="657"/>
      <c r="JUD54" s="657"/>
      <c r="JUE54" s="657"/>
      <c r="JUF54" s="657"/>
      <c r="JUG54" s="657"/>
      <c r="JUH54" s="657"/>
      <c r="JUI54" s="657"/>
      <c r="JUJ54" s="657"/>
      <c r="JUK54" s="657"/>
      <c r="JUL54" s="657"/>
      <c r="JUM54" s="657"/>
      <c r="JUN54" s="657"/>
      <c r="JUO54" s="657"/>
      <c r="JUP54" s="657"/>
      <c r="JUQ54" s="657"/>
      <c r="JUR54" s="657"/>
      <c r="JUS54" s="657"/>
      <c r="JUT54" s="657"/>
      <c r="JUU54" s="657"/>
      <c r="JUV54" s="657"/>
      <c r="JUW54" s="657"/>
      <c r="JUX54" s="657"/>
      <c r="JUY54" s="657"/>
      <c r="JUZ54" s="657"/>
      <c r="JVA54" s="657"/>
      <c r="JVB54" s="657"/>
      <c r="JVC54" s="657"/>
      <c r="JVD54" s="657"/>
      <c r="JVE54" s="657"/>
      <c r="JVF54" s="657"/>
      <c r="JVG54" s="657"/>
      <c r="JVH54" s="657"/>
      <c r="JVI54" s="657"/>
      <c r="JVJ54" s="657"/>
      <c r="JVK54" s="657"/>
      <c r="JVL54" s="657"/>
      <c r="JVM54" s="657"/>
      <c r="JVN54" s="657"/>
      <c r="JVO54" s="657"/>
      <c r="JVP54" s="657"/>
      <c r="JVQ54" s="657"/>
      <c r="JVR54" s="657"/>
      <c r="JVS54" s="657"/>
      <c r="JVT54" s="657"/>
      <c r="JVU54" s="657"/>
      <c r="JVV54" s="657"/>
      <c r="JVW54" s="657"/>
      <c r="JVX54" s="657"/>
      <c r="JVY54" s="657"/>
      <c r="JVZ54" s="657"/>
      <c r="JWA54" s="657"/>
      <c r="JWB54" s="657"/>
      <c r="JWC54" s="657"/>
      <c r="JWD54" s="657"/>
      <c r="JWE54" s="657"/>
      <c r="JWF54" s="657"/>
      <c r="JWG54" s="657"/>
      <c r="JWH54" s="657"/>
      <c r="JWI54" s="657"/>
      <c r="JWJ54" s="657"/>
      <c r="JWK54" s="657"/>
      <c r="JWL54" s="657"/>
      <c r="JWM54" s="657"/>
      <c r="JWN54" s="657"/>
      <c r="JWO54" s="657"/>
      <c r="JWP54" s="657"/>
      <c r="JWQ54" s="657"/>
      <c r="JWR54" s="657"/>
      <c r="JWS54" s="657"/>
      <c r="JWT54" s="657"/>
      <c r="JWU54" s="657"/>
      <c r="JWV54" s="657"/>
      <c r="JWW54" s="657"/>
      <c r="JWX54" s="657"/>
      <c r="JWY54" s="657"/>
      <c r="JWZ54" s="657"/>
      <c r="JXA54" s="657"/>
      <c r="JXB54" s="657"/>
      <c r="JXC54" s="657"/>
      <c r="JXD54" s="657"/>
      <c r="JXE54" s="657"/>
      <c r="JXF54" s="657"/>
      <c r="JXG54" s="657"/>
      <c r="JXH54" s="657"/>
      <c r="JXI54" s="657"/>
      <c r="JXJ54" s="657"/>
      <c r="JXK54" s="657"/>
      <c r="JXL54" s="657"/>
      <c r="JXM54" s="657"/>
      <c r="JXN54" s="657"/>
      <c r="JXO54" s="657"/>
      <c r="JXP54" s="657"/>
      <c r="JXQ54" s="657"/>
      <c r="JXR54" s="657"/>
      <c r="JXS54" s="657"/>
      <c r="JXT54" s="657"/>
      <c r="JXU54" s="657"/>
      <c r="JXV54" s="657"/>
      <c r="JXW54" s="657"/>
      <c r="JXX54" s="657"/>
      <c r="JXY54" s="657"/>
      <c r="JXZ54" s="657"/>
      <c r="JYA54" s="657"/>
      <c r="JYB54" s="657"/>
      <c r="JYC54" s="657"/>
      <c r="JYD54" s="657"/>
      <c r="JYE54" s="657"/>
      <c r="JYF54" s="657"/>
      <c r="JYG54" s="657"/>
      <c r="JYH54" s="657"/>
      <c r="JYI54" s="657"/>
      <c r="JYJ54" s="657"/>
      <c r="JYK54" s="657"/>
      <c r="JYL54" s="657"/>
      <c r="JYM54" s="657"/>
      <c r="JYN54" s="657"/>
      <c r="JYO54" s="657"/>
      <c r="JYP54" s="657"/>
      <c r="JYQ54" s="657"/>
      <c r="JYR54" s="657"/>
      <c r="JYS54" s="657"/>
      <c r="JYT54" s="657"/>
      <c r="JYU54" s="657"/>
      <c r="JYV54" s="657"/>
      <c r="JYW54" s="657"/>
      <c r="JYX54" s="657"/>
      <c r="JYY54" s="657"/>
      <c r="JYZ54" s="657"/>
      <c r="JZA54" s="657"/>
      <c r="JZB54" s="657"/>
      <c r="JZC54" s="657"/>
      <c r="JZD54" s="657"/>
      <c r="JZE54" s="657"/>
      <c r="JZF54" s="657"/>
      <c r="JZG54" s="657"/>
      <c r="JZH54" s="657"/>
      <c r="JZI54" s="657"/>
      <c r="JZJ54" s="657"/>
      <c r="JZK54" s="657"/>
      <c r="JZL54" s="657"/>
      <c r="JZM54" s="657"/>
      <c r="JZN54" s="657"/>
      <c r="JZO54" s="657"/>
      <c r="JZP54" s="657"/>
      <c r="JZQ54" s="657"/>
      <c r="JZR54" s="657"/>
      <c r="JZS54" s="657"/>
      <c r="JZT54" s="657"/>
      <c r="JZU54" s="657"/>
      <c r="JZV54" s="657"/>
      <c r="JZW54" s="657"/>
      <c r="JZX54" s="657"/>
      <c r="JZY54" s="657"/>
      <c r="JZZ54" s="657"/>
      <c r="KAA54" s="657"/>
      <c r="KAB54" s="657"/>
      <c r="KAC54" s="657"/>
      <c r="KAD54" s="657"/>
      <c r="KAE54" s="657"/>
      <c r="KAF54" s="657"/>
      <c r="KAG54" s="657"/>
      <c r="KAH54" s="657"/>
      <c r="KAI54" s="657"/>
      <c r="KAJ54" s="657"/>
      <c r="KAK54" s="657"/>
      <c r="KAL54" s="657"/>
      <c r="KAM54" s="657"/>
      <c r="KAN54" s="657"/>
      <c r="KAO54" s="657"/>
      <c r="KAP54" s="657"/>
      <c r="KAQ54" s="657"/>
      <c r="KAR54" s="657"/>
      <c r="KAS54" s="657"/>
      <c r="KAT54" s="657"/>
      <c r="KAU54" s="657"/>
      <c r="KAV54" s="657"/>
      <c r="KAW54" s="657"/>
      <c r="KAX54" s="657"/>
      <c r="KAY54" s="657"/>
      <c r="KAZ54" s="657"/>
      <c r="KBA54" s="657"/>
      <c r="KBB54" s="657"/>
      <c r="KBC54" s="657"/>
      <c r="KBD54" s="657"/>
      <c r="KBE54" s="657"/>
      <c r="KBF54" s="657"/>
      <c r="KBG54" s="657"/>
      <c r="KBH54" s="657"/>
      <c r="KBI54" s="657"/>
      <c r="KBJ54" s="657"/>
      <c r="KBK54" s="657"/>
      <c r="KBL54" s="657"/>
      <c r="KBM54" s="657"/>
      <c r="KBN54" s="657"/>
      <c r="KBO54" s="657"/>
      <c r="KBP54" s="657"/>
      <c r="KBQ54" s="657"/>
      <c r="KBR54" s="657"/>
      <c r="KBS54" s="657"/>
      <c r="KBT54" s="657"/>
      <c r="KBU54" s="657"/>
      <c r="KBV54" s="657"/>
      <c r="KBW54" s="657"/>
      <c r="KBX54" s="657"/>
      <c r="KBY54" s="657"/>
      <c r="KBZ54" s="657"/>
      <c r="KCA54" s="657"/>
      <c r="KCB54" s="657"/>
      <c r="KCC54" s="657"/>
      <c r="KCD54" s="657"/>
      <c r="KCE54" s="657"/>
      <c r="KCF54" s="657"/>
      <c r="KCG54" s="657"/>
      <c r="KCH54" s="657"/>
      <c r="KCI54" s="657"/>
      <c r="KCJ54" s="657"/>
      <c r="KCK54" s="657"/>
      <c r="KCL54" s="657"/>
      <c r="KCM54" s="657"/>
      <c r="KCN54" s="657"/>
      <c r="KCO54" s="657"/>
      <c r="KCP54" s="657"/>
      <c r="KCQ54" s="657"/>
      <c r="KCR54" s="657"/>
      <c r="KCS54" s="657"/>
      <c r="KCT54" s="657"/>
      <c r="KCU54" s="657"/>
      <c r="KCV54" s="657"/>
      <c r="KCW54" s="657"/>
      <c r="KCX54" s="657"/>
      <c r="KCY54" s="657"/>
      <c r="KCZ54" s="657"/>
      <c r="KDA54" s="657"/>
      <c r="KDB54" s="657"/>
      <c r="KDC54" s="657"/>
      <c r="KDD54" s="657"/>
      <c r="KDE54" s="657"/>
      <c r="KDF54" s="657"/>
      <c r="KDG54" s="657"/>
      <c r="KDH54" s="657"/>
      <c r="KDI54" s="657"/>
      <c r="KDJ54" s="657"/>
      <c r="KDK54" s="657"/>
      <c r="KDL54" s="657"/>
      <c r="KDM54" s="657"/>
      <c r="KDN54" s="657"/>
      <c r="KDO54" s="657"/>
      <c r="KDP54" s="657"/>
      <c r="KDQ54" s="657"/>
      <c r="KDR54" s="657"/>
      <c r="KDS54" s="657"/>
      <c r="KDT54" s="657"/>
      <c r="KDU54" s="657"/>
      <c r="KDV54" s="657"/>
      <c r="KDW54" s="657"/>
      <c r="KDX54" s="657"/>
      <c r="KDY54" s="657"/>
      <c r="KDZ54" s="657"/>
      <c r="KEA54" s="657"/>
      <c r="KEB54" s="657"/>
      <c r="KEC54" s="657"/>
      <c r="KED54" s="657"/>
      <c r="KEE54" s="657"/>
      <c r="KEF54" s="657"/>
      <c r="KEG54" s="657"/>
      <c r="KEH54" s="657"/>
      <c r="KEI54" s="657"/>
      <c r="KEJ54" s="657"/>
      <c r="KEK54" s="657"/>
      <c r="KEL54" s="657"/>
      <c r="KEM54" s="657"/>
      <c r="KEN54" s="657"/>
      <c r="KEO54" s="657"/>
      <c r="KEP54" s="657"/>
      <c r="KEQ54" s="657"/>
      <c r="KER54" s="657"/>
      <c r="KES54" s="657"/>
      <c r="KET54" s="657"/>
      <c r="KEU54" s="657"/>
      <c r="KEV54" s="657"/>
      <c r="KEW54" s="657"/>
      <c r="KEX54" s="657"/>
      <c r="KEY54" s="657"/>
      <c r="KEZ54" s="657"/>
      <c r="KFA54" s="657"/>
      <c r="KFB54" s="657"/>
      <c r="KFC54" s="657"/>
      <c r="KFD54" s="657"/>
      <c r="KFE54" s="657"/>
      <c r="KFF54" s="657"/>
      <c r="KFG54" s="657"/>
      <c r="KFH54" s="657"/>
      <c r="KFI54" s="657"/>
      <c r="KFJ54" s="657"/>
      <c r="KFK54" s="657"/>
      <c r="KFL54" s="657"/>
      <c r="KFM54" s="657"/>
      <c r="KFN54" s="657"/>
      <c r="KFO54" s="657"/>
      <c r="KFP54" s="657"/>
      <c r="KFQ54" s="657"/>
      <c r="KFR54" s="657"/>
      <c r="KFS54" s="657"/>
      <c r="KFT54" s="657"/>
      <c r="KFU54" s="657"/>
      <c r="KFV54" s="657"/>
      <c r="KFW54" s="657"/>
      <c r="KFX54" s="657"/>
      <c r="KFY54" s="657"/>
      <c r="KFZ54" s="657"/>
      <c r="KGA54" s="657"/>
      <c r="KGB54" s="657"/>
      <c r="KGC54" s="657"/>
      <c r="KGD54" s="657"/>
      <c r="KGE54" s="657"/>
      <c r="KGF54" s="657"/>
      <c r="KGG54" s="657"/>
      <c r="KGH54" s="657"/>
      <c r="KGI54" s="657"/>
      <c r="KGJ54" s="657"/>
      <c r="KGK54" s="657"/>
      <c r="KGL54" s="657"/>
      <c r="KGM54" s="657"/>
      <c r="KGN54" s="657"/>
      <c r="KGO54" s="657"/>
      <c r="KGP54" s="657"/>
      <c r="KGQ54" s="657"/>
      <c r="KGR54" s="657"/>
      <c r="KGS54" s="657"/>
      <c r="KGT54" s="657"/>
      <c r="KGU54" s="657"/>
      <c r="KGV54" s="657"/>
      <c r="KGW54" s="657"/>
      <c r="KGX54" s="657"/>
      <c r="KGY54" s="657"/>
      <c r="KGZ54" s="657"/>
      <c r="KHA54" s="657"/>
      <c r="KHB54" s="657"/>
      <c r="KHC54" s="657"/>
      <c r="KHD54" s="657"/>
      <c r="KHE54" s="657"/>
      <c r="KHF54" s="657"/>
      <c r="KHG54" s="657"/>
      <c r="KHH54" s="657"/>
      <c r="KHI54" s="657"/>
      <c r="KHJ54" s="657"/>
      <c r="KHK54" s="657"/>
      <c r="KHL54" s="657"/>
      <c r="KHM54" s="657"/>
      <c r="KHN54" s="657"/>
      <c r="KHO54" s="657"/>
      <c r="KHP54" s="657"/>
      <c r="KHQ54" s="657"/>
      <c r="KHR54" s="657"/>
      <c r="KHS54" s="657"/>
      <c r="KHT54" s="657"/>
      <c r="KHU54" s="657"/>
      <c r="KHV54" s="657"/>
      <c r="KHW54" s="657"/>
      <c r="KHX54" s="657"/>
      <c r="KHY54" s="657"/>
      <c r="KHZ54" s="657"/>
      <c r="KIA54" s="657"/>
      <c r="KIB54" s="657"/>
      <c r="KIC54" s="657"/>
      <c r="KID54" s="657"/>
      <c r="KIE54" s="657"/>
      <c r="KIF54" s="657"/>
      <c r="KIG54" s="657"/>
      <c r="KIH54" s="657"/>
      <c r="KII54" s="657"/>
      <c r="KIJ54" s="657"/>
      <c r="KIK54" s="657"/>
      <c r="KIL54" s="657"/>
      <c r="KIM54" s="657"/>
      <c r="KIN54" s="657"/>
      <c r="KIO54" s="657"/>
      <c r="KIP54" s="657"/>
      <c r="KIQ54" s="657"/>
      <c r="KIR54" s="657"/>
      <c r="KIS54" s="657"/>
      <c r="KIT54" s="657"/>
      <c r="KIU54" s="657"/>
      <c r="KIV54" s="657"/>
      <c r="KIW54" s="657"/>
      <c r="KIX54" s="657"/>
      <c r="KIY54" s="657"/>
      <c r="KIZ54" s="657"/>
      <c r="KJA54" s="657"/>
      <c r="KJB54" s="657"/>
      <c r="KJC54" s="657"/>
      <c r="KJD54" s="657"/>
      <c r="KJE54" s="657"/>
      <c r="KJF54" s="657"/>
      <c r="KJG54" s="657"/>
      <c r="KJH54" s="657"/>
      <c r="KJI54" s="657"/>
      <c r="KJJ54" s="657"/>
      <c r="KJK54" s="657"/>
      <c r="KJL54" s="657"/>
      <c r="KJM54" s="657"/>
      <c r="KJN54" s="657"/>
      <c r="KJO54" s="657"/>
      <c r="KJP54" s="657"/>
      <c r="KJQ54" s="657"/>
      <c r="KJR54" s="657"/>
      <c r="KJS54" s="657"/>
      <c r="KJT54" s="657"/>
      <c r="KJU54" s="657"/>
      <c r="KJV54" s="657"/>
      <c r="KJW54" s="657"/>
      <c r="KJX54" s="657"/>
      <c r="KJY54" s="657"/>
      <c r="KJZ54" s="657"/>
      <c r="KKA54" s="657"/>
      <c r="KKB54" s="657"/>
      <c r="KKC54" s="657"/>
      <c r="KKD54" s="657"/>
      <c r="KKE54" s="657"/>
      <c r="KKF54" s="657"/>
      <c r="KKG54" s="657"/>
      <c r="KKH54" s="657"/>
      <c r="KKI54" s="657"/>
      <c r="KKJ54" s="657"/>
      <c r="KKK54" s="657"/>
      <c r="KKL54" s="657"/>
      <c r="KKM54" s="657"/>
      <c r="KKN54" s="657"/>
      <c r="KKO54" s="657"/>
      <c r="KKP54" s="657"/>
      <c r="KKQ54" s="657"/>
      <c r="KKR54" s="657"/>
      <c r="KKS54" s="657"/>
      <c r="KKT54" s="657"/>
      <c r="KKU54" s="657"/>
      <c r="KKV54" s="657"/>
      <c r="KKW54" s="657"/>
      <c r="KKX54" s="657"/>
      <c r="KKY54" s="657"/>
      <c r="KKZ54" s="657"/>
      <c r="KLA54" s="657"/>
      <c r="KLB54" s="657"/>
      <c r="KLC54" s="657"/>
      <c r="KLD54" s="657"/>
      <c r="KLE54" s="657"/>
      <c r="KLF54" s="657"/>
      <c r="KLG54" s="657"/>
      <c r="KLH54" s="657"/>
      <c r="KLI54" s="657"/>
      <c r="KLJ54" s="657"/>
      <c r="KLK54" s="657"/>
      <c r="KLL54" s="657"/>
      <c r="KLM54" s="657"/>
      <c r="KLN54" s="657"/>
      <c r="KLO54" s="657"/>
      <c r="KLP54" s="657"/>
      <c r="KLQ54" s="657"/>
      <c r="KLR54" s="657"/>
      <c r="KLS54" s="657"/>
      <c r="KLT54" s="657"/>
      <c r="KLU54" s="657"/>
      <c r="KLV54" s="657"/>
      <c r="KLW54" s="657"/>
      <c r="KLX54" s="657"/>
      <c r="KLY54" s="657"/>
      <c r="KLZ54" s="657"/>
      <c r="KMA54" s="657"/>
      <c r="KMB54" s="657"/>
      <c r="KMC54" s="657"/>
      <c r="KMD54" s="657"/>
      <c r="KME54" s="657"/>
      <c r="KMF54" s="657"/>
      <c r="KMG54" s="657"/>
      <c r="KMH54" s="657"/>
      <c r="KMI54" s="657"/>
      <c r="KMJ54" s="657"/>
      <c r="KMK54" s="657"/>
      <c r="KML54" s="657"/>
      <c r="KMM54" s="657"/>
      <c r="KMN54" s="657"/>
      <c r="KMO54" s="657"/>
      <c r="KMP54" s="657"/>
      <c r="KMQ54" s="657"/>
      <c r="KMR54" s="657"/>
      <c r="KMS54" s="657"/>
      <c r="KMT54" s="657"/>
      <c r="KMU54" s="657"/>
      <c r="KMV54" s="657"/>
      <c r="KMW54" s="657"/>
      <c r="KMX54" s="657"/>
      <c r="KMY54" s="657"/>
      <c r="KMZ54" s="657"/>
      <c r="KNA54" s="657"/>
      <c r="KNB54" s="657"/>
      <c r="KNC54" s="657"/>
      <c r="KND54" s="657"/>
      <c r="KNE54" s="657"/>
      <c r="KNF54" s="657"/>
      <c r="KNG54" s="657"/>
      <c r="KNH54" s="657"/>
      <c r="KNI54" s="657"/>
      <c r="KNJ54" s="657"/>
      <c r="KNK54" s="657"/>
      <c r="KNL54" s="657"/>
      <c r="KNM54" s="657"/>
      <c r="KNN54" s="657"/>
      <c r="KNO54" s="657"/>
      <c r="KNP54" s="657"/>
      <c r="KNQ54" s="657"/>
      <c r="KNR54" s="657"/>
      <c r="KNS54" s="657"/>
      <c r="KNT54" s="657"/>
      <c r="KNU54" s="657"/>
      <c r="KNV54" s="657"/>
      <c r="KNW54" s="657"/>
      <c r="KNX54" s="657"/>
      <c r="KNY54" s="657"/>
      <c r="KNZ54" s="657"/>
      <c r="KOA54" s="657"/>
      <c r="KOB54" s="657"/>
      <c r="KOC54" s="657"/>
      <c r="KOD54" s="657"/>
      <c r="KOE54" s="657"/>
      <c r="KOF54" s="657"/>
      <c r="KOG54" s="657"/>
      <c r="KOH54" s="657"/>
      <c r="KOI54" s="657"/>
      <c r="KOJ54" s="657"/>
      <c r="KOK54" s="657"/>
      <c r="KOL54" s="657"/>
      <c r="KOM54" s="657"/>
      <c r="KON54" s="657"/>
      <c r="KOO54" s="657"/>
      <c r="KOP54" s="657"/>
      <c r="KOQ54" s="657"/>
      <c r="KOR54" s="657"/>
      <c r="KOS54" s="657"/>
      <c r="KOT54" s="657"/>
      <c r="KOU54" s="657"/>
      <c r="KOV54" s="657"/>
      <c r="KOW54" s="657"/>
      <c r="KOX54" s="657"/>
      <c r="KOY54" s="657"/>
      <c r="KOZ54" s="657"/>
      <c r="KPA54" s="657"/>
      <c r="KPB54" s="657"/>
      <c r="KPC54" s="657"/>
      <c r="KPD54" s="657"/>
      <c r="KPE54" s="657"/>
      <c r="KPF54" s="657"/>
      <c r="KPG54" s="657"/>
      <c r="KPH54" s="657"/>
      <c r="KPI54" s="657"/>
      <c r="KPJ54" s="657"/>
      <c r="KPK54" s="657"/>
      <c r="KPL54" s="657"/>
      <c r="KPM54" s="657"/>
      <c r="KPN54" s="657"/>
      <c r="KPO54" s="657"/>
      <c r="KPP54" s="657"/>
      <c r="KPQ54" s="657"/>
      <c r="KPR54" s="657"/>
      <c r="KPS54" s="657"/>
      <c r="KPT54" s="657"/>
      <c r="KPU54" s="657"/>
      <c r="KPV54" s="657"/>
      <c r="KPW54" s="657"/>
      <c r="KPX54" s="657"/>
      <c r="KPY54" s="657"/>
      <c r="KPZ54" s="657"/>
      <c r="KQA54" s="657"/>
      <c r="KQB54" s="657"/>
      <c r="KQC54" s="657"/>
      <c r="KQD54" s="657"/>
      <c r="KQE54" s="657"/>
      <c r="KQF54" s="657"/>
      <c r="KQG54" s="657"/>
      <c r="KQH54" s="657"/>
      <c r="KQI54" s="657"/>
      <c r="KQJ54" s="657"/>
      <c r="KQK54" s="657"/>
      <c r="KQL54" s="657"/>
      <c r="KQM54" s="657"/>
      <c r="KQN54" s="657"/>
      <c r="KQO54" s="657"/>
      <c r="KQP54" s="657"/>
      <c r="KQQ54" s="657"/>
      <c r="KQR54" s="657"/>
      <c r="KQS54" s="657"/>
      <c r="KQT54" s="657"/>
      <c r="KQU54" s="657"/>
      <c r="KQV54" s="657"/>
      <c r="KQW54" s="657"/>
      <c r="KQX54" s="657"/>
      <c r="KQY54" s="657"/>
      <c r="KQZ54" s="657"/>
      <c r="KRA54" s="657"/>
      <c r="KRB54" s="657"/>
      <c r="KRC54" s="657"/>
      <c r="KRD54" s="657"/>
      <c r="KRE54" s="657"/>
      <c r="KRF54" s="657"/>
      <c r="KRG54" s="657"/>
      <c r="KRH54" s="657"/>
      <c r="KRI54" s="657"/>
      <c r="KRJ54" s="657"/>
      <c r="KRK54" s="657"/>
      <c r="KRL54" s="657"/>
      <c r="KRM54" s="657"/>
      <c r="KRN54" s="657"/>
      <c r="KRO54" s="657"/>
      <c r="KRP54" s="657"/>
      <c r="KRQ54" s="657"/>
      <c r="KRR54" s="657"/>
      <c r="KRS54" s="657"/>
      <c r="KRT54" s="657"/>
      <c r="KRU54" s="657"/>
      <c r="KRV54" s="657"/>
      <c r="KRW54" s="657"/>
      <c r="KRX54" s="657"/>
      <c r="KRY54" s="657"/>
      <c r="KRZ54" s="657"/>
      <c r="KSA54" s="657"/>
      <c r="KSB54" s="657"/>
      <c r="KSC54" s="657"/>
      <c r="KSD54" s="657"/>
      <c r="KSE54" s="657"/>
      <c r="KSF54" s="657"/>
      <c r="KSG54" s="657"/>
      <c r="KSH54" s="657"/>
      <c r="KSI54" s="657"/>
      <c r="KSJ54" s="657"/>
      <c r="KSK54" s="657"/>
      <c r="KSL54" s="657"/>
      <c r="KSM54" s="657"/>
      <c r="KSN54" s="657"/>
      <c r="KSO54" s="657"/>
      <c r="KSP54" s="657"/>
      <c r="KSQ54" s="657"/>
      <c r="KSR54" s="657"/>
      <c r="KSS54" s="657"/>
      <c r="KST54" s="657"/>
      <c r="KSU54" s="657"/>
      <c r="KSV54" s="657"/>
      <c r="KSW54" s="657"/>
      <c r="KSX54" s="657"/>
      <c r="KSY54" s="657"/>
      <c r="KSZ54" s="657"/>
      <c r="KTA54" s="657"/>
      <c r="KTB54" s="657"/>
      <c r="KTC54" s="657"/>
      <c r="KTD54" s="657"/>
      <c r="KTE54" s="657"/>
      <c r="KTF54" s="657"/>
      <c r="KTG54" s="657"/>
      <c r="KTH54" s="657"/>
      <c r="KTI54" s="657"/>
      <c r="KTJ54" s="657"/>
      <c r="KTK54" s="657"/>
      <c r="KTL54" s="657"/>
      <c r="KTM54" s="657"/>
      <c r="KTN54" s="657"/>
      <c r="KTO54" s="657"/>
      <c r="KTP54" s="657"/>
      <c r="KTQ54" s="657"/>
      <c r="KTR54" s="657"/>
      <c r="KTS54" s="657"/>
      <c r="KTT54" s="657"/>
      <c r="KTU54" s="657"/>
      <c r="KTV54" s="657"/>
      <c r="KTW54" s="657"/>
      <c r="KTX54" s="657"/>
      <c r="KTY54" s="657"/>
      <c r="KTZ54" s="657"/>
      <c r="KUA54" s="657"/>
      <c r="KUB54" s="657"/>
      <c r="KUC54" s="657"/>
      <c r="KUD54" s="657"/>
      <c r="KUE54" s="657"/>
      <c r="KUF54" s="657"/>
      <c r="KUG54" s="657"/>
      <c r="KUH54" s="657"/>
      <c r="KUI54" s="657"/>
      <c r="KUJ54" s="657"/>
      <c r="KUK54" s="657"/>
      <c r="KUL54" s="657"/>
      <c r="KUM54" s="657"/>
      <c r="KUN54" s="657"/>
      <c r="KUO54" s="657"/>
      <c r="KUP54" s="657"/>
      <c r="KUQ54" s="657"/>
      <c r="KUR54" s="657"/>
      <c r="KUS54" s="657"/>
      <c r="KUT54" s="657"/>
      <c r="KUU54" s="657"/>
      <c r="KUV54" s="657"/>
      <c r="KUW54" s="657"/>
      <c r="KUX54" s="657"/>
      <c r="KUY54" s="657"/>
      <c r="KUZ54" s="657"/>
      <c r="KVA54" s="657"/>
      <c r="KVB54" s="657"/>
      <c r="KVC54" s="657"/>
      <c r="KVD54" s="657"/>
      <c r="KVE54" s="657"/>
      <c r="KVF54" s="657"/>
      <c r="KVG54" s="657"/>
      <c r="KVH54" s="657"/>
      <c r="KVI54" s="657"/>
      <c r="KVJ54" s="657"/>
      <c r="KVK54" s="657"/>
      <c r="KVL54" s="657"/>
      <c r="KVM54" s="657"/>
      <c r="KVN54" s="657"/>
      <c r="KVO54" s="657"/>
      <c r="KVP54" s="657"/>
      <c r="KVQ54" s="657"/>
      <c r="KVR54" s="657"/>
      <c r="KVS54" s="657"/>
      <c r="KVT54" s="657"/>
      <c r="KVU54" s="657"/>
      <c r="KVV54" s="657"/>
      <c r="KVW54" s="657"/>
      <c r="KVX54" s="657"/>
      <c r="KVY54" s="657"/>
      <c r="KVZ54" s="657"/>
      <c r="KWA54" s="657"/>
      <c r="KWB54" s="657"/>
      <c r="KWC54" s="657"/>
      <c r="KWD54" s="657"/>
      <c r="KWE54" s="657"/>
      <c r="KWF54" s="657"/>
      <c r="KWG54" s="657"/>
      <c r="KWH54" s="657"/>
      <c r="KWI54" s="657"/>
      <c r="KWJ54" s="657"/>
      <c r="KWK54" s="657"/>
      <c r="KWL54" s="657"/>
      <c r="KWM54" s="657"/>
      <c r="KWN54" s="657"/>
      <c r="KWO54" s="657"/>
      <c r="KWP54" s="657"/>
      <c r="KWQ54" s="657"/>
      <c r="KWR54" s="657"/>
      <c r="KWS54" s="657"/>
      <c r="KWT54" s="657"/>
      <c r="KWU54" s="657"/>
      <c r="KWV54" s="657"/>
      <c r="KWW54" s="657"/>
      <c r="KWX54" s="657"/>
      <c r="KWY54" s="657"/>
      <c r="KWZ54" s="657"/>
      <c r="KXA54" s="657"/>
      <c r="KXB54" s="657"/>
      <c r="KXC54" s="657"/>
      <c r="KXD54" s="657"/>
      <c r="KXE54" s="657"/>
      <c r="KXF54" s="657"/>
      <c r="KXG54" s="657"/>
      <c r="KXH54" s="657"/>
      <c r="KXI54" s="657"/>
      <c r="KXJ54" s="657"/>
      <c r="KXK54" s="657"/>
      <c r="KXL54" s="657"/>
      <c r="KXM54" s="657"/>
      <c r="KXN54" s="657"/>
      <c r="KXO54" s="657"/>
      <c r="KXP54" s="657"/>
      <c r="KXQ54" s="657"/>
      <c r="KXR54" s="657"/>
      <c r="KXS54" s="657"/>
      <c r="KXT54" s="657"/>
      <c r="KXU54" s="657"/>
      <c r="KXV54" s="657"/>
      <c r="KXW54" s="657"/>
      <c r="KXX54" s="657"/>
      <c r="KXY54" s="657"/>
      <c r="KXZ54" s="657"/>
      <c r="KYA54" s="657"/>
      <c r="KYB54" s="657"/>
      <c r="KYC54" s="657"/>
      <c r="KYD54" s="657"/>
      <c r="KYE54" s="657"/>
      <c r="KYF54" s="657"/>
      <c r="KYG54" s="657"/>
      <c r="KYH54" s="657"/>
      <c r="KYI54" s="657"/>
      <c r="KYJ54" s="657"/>
      <c r="KYK54" s="657"/>
      <c r="KYL54" s="657"/>
      <c r="KYM54" s="657"/>
      <c r="KYN54" s="657"/>
      <c r="KYO54" s="657"/>
      <c r="KYP54" s="657"/>
      <c r="KYQ54" s="657"/>
      <c r="KYR54" s="657"/>
      <c r="KYS54" s="657"/>
      <c r="KYT54" s="657"/>
      <c r="KYU54" s="657"/>
      <c r="KYV54" s="657"/>
      <c r="KYW54" s="657"/>
      <c r="KYX54" s="657"/>
      <c r="KYY54" s="657"/>
      <c r="KYZ54" s="657"/>
      <c r="KZA54" s="657"/>
      <c r="KZB54" s="657"/>
      <c r="KZC54" s="657"/>
      <c r="KZD54" s="657"/>
      <c r="KZE54" s="657"/>
      <c r="KZF54" s="657"/>
      <c r="KZG54" s="657"/>
      <c r="KZH54" s="657"/>
      <c r="KZI54" s="657"/>
      <c r="KZJ54" s="657"/>
      <c r="KZK54" s="657"/>
      <c r="KZL54" s="657"/>
      <c r="KZM54" s="657"/>
      <c r="KZN54" s="657"/>
      <c r="KZO54" s="657"/>
      <c r="KZP54" s="657"/>
      <c r="KZQ54" s="657"/>
      <c r="KZR54" s="657"/>
      <c r="KZS54" s="657"/>
      <c r="KZT54" s="657"/>
      <c r="KZU54" s="657"/>
      <c r="KZV54" s="657"/>
      <c r="KZW54" s="657"/>
      <c r="KZX54" s="657"/>
      <c r="KZY54" s="657"/>
      <c r="KZZ54" s="657"/>
      <c r="LAA54" s="657"/>
      <c r="LAB54" s="657"/>
      <c r="LAC54" s="657"/>
      <c r="LAD54" s="657"/>
      <c r="LAE54" s="657"/>
      <c r="LAF54" s="657"/>
      <c r="LAG54" s="657"/>
      <c r="LAH54" s="657"/>
      <c r="LAI54" s="657"/>
      <c r="LAJ54" s="657"/>
      <c r="LAK54" s="657"/>
      <c r="LAL54" s="657"/>
      <c r="LAM54" s="657"/>
      <c r="LAN54" s="657"/>
      <c r="LAO54" s="657"/>
      <c r="LAP54" s="657"/>
      <c r="LAQ54" s="657"/>
      <c r="LAR54" s="657"/>
      <c r="LAS54" s="657"/>
      <c r="LAT54" s="657"/>
      <c r="LAU54" s="657"/>
      <c r="LAV54" s="657"/>
      <c r="LAW54" s="657"/>
      <c r="LAX54" s="657"/>
      <c r="LAY54" s="657"/>
      <c r="LAZ54" s="657"/>
      <c r="LBA54" s="657"/>
      <c r="LBB54" s="657"/>
      <c r="LBC54" s="657"/>
      <c r="LBD54" s="657"/>
      <c r="LBE54" s="657"/>
      <c r="LBF54" s="657"/>
      <c r="LBG54" s="657"/>
      <c r="LBH54" s="657"/>
      <c r="LBI54" s="657"/>
      <c r="LBJ54" s="657"/>
      <c r="LBK54" s="657"/>
      <c r="LBL54" s="657"/>
      <c r="LBM54" s="657"/>
      <c r="LBN54" s="657"/>
      <c r="LBO54" s="657"/>
      <c r="LBP54" s="657"/>
      <c r="LBQ54" s="657"/>
      <c r="LBR54" s="657"/>
      <c r="LBS54" s="657"/>
      <c r="LBT54" s="657"/>
      <c r="LBU54" s="657"/>
      <c r="LBV54" s="657"/>
      <c r="LBW54" s="657"/>
      <c r="LBX54" s="657"/>
      <c r="LBY54" s="657"/>
      <c r="LBZ54" s="657"/>
      <c r="LCA54" s="657"/>
      <c r="LCB54" s="657"/>
      <c r="LCC54" s="657"/>
      <c r="LCD54" s="657"/>
      <c r="LCE54" s="657"/>
      <c r="LCF54" s="657"/>
      <c r="LCG54" s="657"/>
      <c r="LCH54" s="657"/>
      <c r="LCI54" s="657"/>
      <c r="LCJ54" s="657"/>
      <c r="LCK54" s="657"/>
      <c r="LCL54" s="657"/>
      <c r="LCM54" s="657"/>
      <c r="LCN54" s="657"/>
      <c r="LCO54" s="657"/>
      <c r="LCP54" s="657"/>
      <c r="LCQ54" s="657"/>
      <c r="LCR54" s="657"/>
      <c r="LCS54" s="657"/>
      <c r="LCT54" s="657"/>
      <c r="LCU54" s="657"/>
      <c r="LCV54" s="657"/>
      <c r="LCW54" s="657"/>
      <c r="LCX54" s="657"/>
      <c r="LCY54" s="657"/>
      <c r="LCZ54" s="657"/>
      <c r="LDA54" s="657"/>
      <c r="LDB54" s="657"/>
      <c r="LDC54" s="657"/>
      <c r="LDD54" s="657"/>
      <c r="LDE54" s="657"/>
      <c r="LDF54" s="657"/>
      <c r="LDG54" s="657"/>
      <c r="LDH54" s="657"/>
      <c r="LDI54" s="657"/>
      <c r="LDJ54" s="657"/>
      <c r="LDK54" s="657"/>
      <c r="LDL54" s="657"/>
      <c r="LDM54" s="657"/>
      <c r="LDN54" s="657"/>
      <c r="LDO54" s="657"/>
      <c r="LDP54" s="657"/>
      <c r="LDQ54" s="657"/>
      <c r="LDR54" s="657"/>
      <c r="LDS54" s="657"/>
      <c r="LDT54" s="657"/>
      <c r="LDU54" s="657"/>
      <c r="LDV54" s="657"/>
      <c r="LDW54" s="657"/>
      <c r="LDX54" s="657"/>
      <c r="LDY54" s="657"/>
      <c r="LDZ54" s="657"/>
      <c r="LEA54" s="657"/>
      <c r="LEB54" s="657"/>
      <c r="LEC54" s="657"/>
      <c r="LED54" s="657"/>
      <c r="LEE54" s="657"/>
      <c r="LEF54" s="657"/>
      <c r="LEG54" s="657"/>
      <c r="LEH54" s="657"/>
      <c r="LEI54" s="657"/>
      <c r="LEJ54" s="657"/>
      <c r="LEK54" s="657"/>
      <c r="LEL54" s="657"/>
      <c r="LEM54" s="657"/>
      <c r="LEN54" s="657"/>
      <c r="LEO54" s="657"/>
      <c r="LEP54" s="657"/>
      <c r="LEQ54" s="657"/>
      <c r="LER54" s="657"/>
      <c r="LES54" s="657"/>
      <c r="LET54" s="657"/>
      <c r="LEU54" s="657"/>
      <c r="LEV54" s="657"/>
      <c r="LEW54" s="657"/>
      <c r="LEX54" s="657"/>
      <c r="LEY54" s="657"/>
      <c r="LEZ54" s="657"/>
      <c r="LFA54" s="657"/>
      <c r="LFB54" s="657"/>
      <c r="LFC54" s="657"/>
      <c r="LFD54" s="657"/>
      <c r="LFE54" s="657"/>
      <c r="LFF54" s="657"/>
      <c r="LFG54" s="657"/>
      <c r="LFH54" s="657"/>
      <c r="LFI54" s="657"/>
      <c r="LFJ54" s="657"/>
      <c r="LFK54" s="657"/>
      <c r="LFL54" s="657"/>
      <c r="LFM54" s="657"/>
      <c r="LFN54" s="657"/>
      <c r="LFO54" s="657"/>
      <c r="LFP54" s="657"/>
      <c r="LFQ54" s="657"/>
      <c r="LFR54" s="657"/>
      <c r="LFS54" s="657"/>
      <c r="LFT54" s="657"/>
      <c r="LFU54" s="657"/>
      <c r="LFV54" s="657"/>
      <c r="LFW54" s="657"/>
      <c r="LFX54" s="657"/>
      <c r="LFY54" s="657"/>
      <c r="LFZ54" s="657"/>
      <c r="LGA54" s="657"/>
      <c r="LGB54" s="657"/>
      <c r="LGC54" s="657"/>
      <c r="LGD54" s="657"/>
      <c r="LGE54" s="657"/>
      <c r="LGF54" s="657"/>
      <c r="LGG54" s="657"/>
      <c r="LGH54" s="657"/>
      <c r="LGI54" s="657"/>
      <c r="LGJ54" s="657"/>
      <c r="LGK54" s="657"/>
      <c r="LGL54" s="657"/>
      <c r="LGM54" s="657"/>
      <c r="LGN54" s="657"/>
      <c r="LGO54" s="657"/>
      <c r="LGP54" s="657"/>
      <c r="LGQ54" s="657"/>
      <c r="LGR54" s="657"/>
      <c r="LGS54" s="657"/>
      <c r="LGT54" s="657"/>
      <c r="LGU54" s="657"/>
      <c r="LGV54" s="657"/>
      <c r="LGW54" s="657"/>
      <c r="LGX54" s="657"/>
      <c r="LGY54" s="657"/>
      <c r="LGZ54" s="657"/>
      <c r="LHA54" s="657"/>
      <c r="LHB54" s="657"/>
      <c r="LHC54" s="657"/>
      <c r="LHD54" s="657"/>
      <c r="LHE54" s="657"/>
      <c r="LHF54" s="657"/>
      <c r="LHG54" s="657"/>
      <c r="LHH54" s="657"/>
      <c r="LHI54" s="657"/>
      <c r="LHJ54" s="657"/>
      <c r="LHK54" s="657"/>
      <c r="LHL54" s="657"/>
      <c r="LHM54" s="657"/>
      <c r="LHN54" s="657"/>
      <c r="LHO54" s="657"/>
      <c r="LHP54" s="657"/>
      <c r="LHQ54" s="657"/>
      <c r="LHR54" s="657"/>
      <c r="LHS54" s="657"/>
      <c r="LHT54" s="657"/>
      <c r="LHU54" s="657"/>
      <c r="LHV54" s="657"/>
      <c r="LHW54" s="657"/>
      <c r="LHX54" s="657"/>
      <c r="LHY54" s="657"/>
      <c r="LHZ54" s="657"/>
      <c r="LIA54" s="657"/>
      <c r="LIB54" s="657"/>
      <c r="LIC54" s="657"/>
      <c r="LID54" s="657"/>
      <c r="LIE54" s="657"/>
      <c r="LIF54" s="657"/>
      <c r="LIG54" s="657"/>
      <c r="LIH54" s="657"/>
      <c r="LII54" s="657"/>
      <c r="LIJ54" s="657"/>
      <c r="LIK54" s="657"/>
      <c r="LIL54" s="657"/>
      <c r="LIM54" s="657"/>
      <c r="LIN54" s="657"/>
      <c r="LIO54" s="657"/>
      <c r="LIP54" s="657"/>
      <c r="LIQ54" s="657"/>
      <c r="LIR54" s="657"/>
      <c r="LIS54" s="657"/>
      <c r="LIT54" s="657"/>
      <c r="LIU54" s="657"/>
      <c r="LIV54" s="657"/>
      <c r="LIW54" s="657"/>
      <c r="LIX54" s="657"/>
      <c r="LIY54" s="657"/>
      <c r="LIZ54" s="657"/>
      <c r="LJA54" s="657"/>
      <c r="LJB54" s="657"/>
      <c r="LJC54" s="657"/>
      <c r="LJD54" s="657"/>
      <c r="LJE54" s="657"/>
      <c r="LJF54" s="657"/>
      <c r="LJG54" s="657"/>
      <c r="LJH54" s="657"/>
      <c r="LJI54" s="657"/>
      <c r="LJJ54" s="657"/>
      <c r="LJK54" s="657"/>
      <c r="LJL54" s="657"/>
      <c r="LJM54" s="657"/>
      <c r="LJN54" s="657"/>
      <c r="LJO54" s="657"/>
      <c r="LJP54" s="657"/>
      <c r="LJQ54" s="657"/>
      <c r="LJR54" s="657"/>
      <c r="LJS54" s="657"/>
      <c r="LJT54" s="657"/>
      <c r="LJU54" s="657"/>
      <c r="LJV54" s="657"/>
      <c r="LJW54" s="657"/>
      <c r="LJX54" s="657"/>
      <c r="LJY54" s="657"/>
      <c r="LJZ54" s="657"/>
      <c r="LKA54" s="657"/>
      <c r="LKB54" s="657"/>
      <c r="LKC54" s="657"/>
      <c r="LKD54" s="657"/>
      <c r="LKE54" s="657"/>
      <c r="LKF54" s="657"/>
      <c r="LKG54" s="657"/>
      <c r="LKH54" s="657"/>
      <c r="LKI54" s="657"/>
      <c r="LKJ54" s="657"/>
      <c r="LKK54" s="657"/>
      <c r="LKL54" s="657"/>
      <c r="LKM54" s="657"/>
      <c r="LKN54" s="657"/>
      <c r="LKO54" s="657"/>
      <c r="LKP54" s="657"/>
      <c r="LKQ54" s="657"/>
      <c r="LKR54" s="657"/>
      <c r="LKS54" s="657"/>
      <c r="LKT54" s="657"/>
      <c r="LKU54" s="657"/>
      <c r="LKV54" s="657"/>
      <c r="LKW54" s="657"/>
      <c r="LKX54" s="657"/>
      <c r="LKY54" s="657"/>
      <c r="LKZ54" s="657"/>
      <c r="LLA54" s="657"/>
      <c r="LLB54" s="657"/>
      <c r="LLC54" s="657"/>
      <c r="LLD54" s="657"/>
      <c r="LLE54" s="657"/>
      <c r="LLF54" s="657"/>
      <c r="LLG54" s="657"/>
      <c r="LLH54" s="657"/>
      <c r="LLI54" s="657"/>
      <c r="LLJ54" s="657"/>
      <c r="LLK54" s="657"/>
      <c r="LLL54" s="657"/>
      <c r="LLM54" s="657"/>
      <c r="LLN54" s="657"/>
      <c r="LLO54" s="657"/>
      <c r="LLP54" s="657"/>
      <c r="LLQ54" s="657"/>
      <c r="LLR54" s="657"/>
      <c r="LLS54" s="657"/>
      <c r="LLT54" s="657"/>
      <c r="LLU54" s="657"/>
      <c r="LLV54" s="657"/>
      <c r="LLW54" s="657"/>
      <c r="LLX54" s="657"/>
      <c r="LLY54" s="657"/>
      <c r="LLZ54" s="657"/>
      <c r="LMA54" s="657"/>
      <c r="LMB54" s="657"/>
      <c r="LMC54" s="657"/>
      <c r="LMD54" s="657"/>
      <c r="LME54" s="657"/>
      <c r="LMF54" s="657"/>
      <c r="LMG54" s="657"/>
      <c r="LMH54" s="657"/>
      <c r="LMI54" s="657"/>
      <c r="LMJ54" s="657"/>
      <c r="LMK54" s="657"/>
      <c r="LML54" s="657"/>
      <c r="LMM54" s="657"/>
      <c r="LMN54" s="657"/>
      <c r="LMO54" s="657"/>
      <c r="LMP54" s="657"/>
      <c r="LMQ54" s="657"/>
      <c r="LMR54" s="657"/>
      <c r="LMS54" s="657"/>
      <c r="LMT54" s="657"/>
      <c r="LMU54" s="657"/>
      <c r="LMV54" s="657"/>
      <c r="LMW54" s="657"/>
      <c r="LMX54" s="657"/>
      <c r="LMY54" s="657"/>
      <c r="LMZ54" s="657"/>
      <c r="LNA54" s="657"/>
      <c r="LNB54" s="657"/>
      <c r="LNC54" s="657"/>
      <c r="LND54" s="657"/>
      <c r="LNE54" s="657"/>
      <c r="LNF54" s="657"/>
      <c r="LNG54" s="657"/>
      <c r="LNH54" s="657"/>
      <c r="LNI54" s="657"/>
      <c r="LNJ54" s="657"/>
      <c r="LNK54" s="657"/>
      <c r="LNL54" s="657"/>
      <c r="LNM54" s="657"/>
      <c r="LNN54" s="657"/>
      <c r="LNO54" s="657"/>
      <c r="LNP54" s="657"/>
      <c r="LNQ54" s="657"/>
      <c r="LNR54" s="657"/>
      <c r="LNS54" s="657"/>
      <c r="LNT54" s="657"/>
      <c r="LNU54" s="657"/>
      <c r="LNV54" s="657"/>
      <c r="LNW54" s="657"/>
      <c r="LNX54" s="657"/>
      <c r="LNY54" s="657"/>
      <c r="LNZ54" s="657"/>
      <c r="LOA54" s="657"/>
      <c r="LOB54" s="657"/>
      <c r="LOC54" s="657"/>
      <c r="LOD54" s="657"/>
      <c r="LOE54" s="657"/>
      <c r="LOF54" s="657"/>
      <c r="LOG54" s="657"/>
      <c r="LOH54" s="657"/>
      <c r="LOI54" s="657"/>
      <c r="LOJ54" s="657"/>
      <c r="LOK54" s="657"/>
      <c r="LOL54" s="657"/>
      <c r="LOM54" s="657"/>
      <c r="LON54" s="657"/>
      <c r="LOO54" s="657"/>
      <c r="LOP54" s="657"/>
      <c r="LOQ54" s="657"/>
      <c r="LOR54" s="657"/>
      <c r="LOS54" s="657"/>
      <c r="LOT54" s="657"/>
      <c r="LOU54" s="657"/>
      <c r="LOV54" s="657"/>
      <c r="LOW54" s="657"/>
      <c r="LOX54" s="657"/>
      <c r="LOY54" s="657"/>
      <c r="LOZ54" s="657"/>
      <c r="LPA54" s="657"/>
      <c r="LPB54" s="657"/>
      <c r="LPC54" s="657"/>
      <c r="LPD54" s="657"/>
      <c r="LPE54" s="657"/>
      <c r="LPF54" s="657"/>
      <c r="LPG54" s="657"/>
      <c r="LPH54" s="657"/>
      <c r="LPI54" s="657"/>
      <c r="LPJ54" s="657"/>
      <c r="LPK54" s="657"/>
      <c r="LPL54" s="657"/>
      <c r="LPM54" s="657"/>
      <c r="LPN54" s="657"/>
      <c r="LPO54" s="657"/>
      <c r="LPP54" s="657"/>
      <c r="LPQ54" s="657"/>
      <c r="LPR54" s="657"/>
      <c r="LPS54" s="657"/>
      <c r="LPT54" s="657"/>
      <c r="LPU54" s="657"/>
      <c r="LPV54" s="657"/>
      <c r="LPW54" s="657"/>
      <c r="LPX54" s="657"/>
      <c r="LPY54" s="657"/>
      <c r="LPZ54" s="657"/>
      <c r="LQA54" s="657"/>
      <c r="LQB54" s="657"/>
      <c r="LQC54" s="657"/>
      <c r="LQD54" s="657"/>
      <c r="LQE54" s="657"/>
      <c r="LQF54" s="657"/>
      <c r="LQG54" s="657"/>
      <c r="LQH54" s="657"/>
      <c r="LQI54" s="657"/>
      <c r="LQJ54" s="657"/>
      <c r="LQK54" s="657"/>
      <c r="LQL54" s="657"/>
      <c r="LQM54" s="657"/>
      <c r="LQN54" s="657"/>
      <c r="LQO54" s="657"/>
      <c r="LQP54" s="657"/>
      <c r="LQQ54" s="657"/>
      <c r="LQR54" s="657"/>
      <c r="LQS54" s="657"/>
      <c r="LQT54" s="657"/>
      <c r="LQU54" s="657"/>
      <c r="LQV54" s="657"/>
      <c r="LQW54" s="657"/>
      <c r="LQX54" s="657"/>
      <c r="LQY54" s="657"/>
      <c r="LQZ54" s="657"/>
      <c r="LRA54" s="657"/>
      <c r="LRB54" s="657"/>
      <c r="LRC54" s="657"/>
      <c r="LRD54" s="657"/>
      <c r="LRE54" s="657"/>
      <c r="LRF54" s="657"/>
      <c r="LRG54" s="657"/>
      <c r="LRH54" s="657"/>
      <c r="LRI54" s="657"/>
      <c r="LRJ54" s="657"/>
      <c r="LRK54" s="657"/>
      <c r="LRL54" s="657"/>
      <c r="LRM54" s="657"/>
      <c r="LRN54" s="657"/>
      <c r="LRO54" s="657"/>
      <c r="LRP54" s="657"/>
      <c r="LRQ54" s="657"/>
      <c r="LRR54" s="657"/>
      <c r="LRS54" s="657"/>
      <c r="LRT54" s="657"/>
      <c r="LRU54" s="657"/>
      <c r="LRV54" s="657"/>
      <c r="LRW54" s="657"/>
      <c r="LRX54" s="657"/>
      <c r="LRY54" s="657"/>
      <c r="LRZ54" s="657"/>
      <c r="LSA54" s="657"/>
      <c r="LSB54" s="657"/>
      <c r="LSC54" s="657"/>
      <c r="LSD54" s="657"/>
      <c r="LSE54" s="657"/>
      <c r="LSF54" s="657"/>
      <c r="LSG54" s="657"/>
      <c r="LSH54" s="657"/>
      <c r="LSI54" s="657"/>
      <c r="LSJ54" s="657"/>
      <c r="LSK54" s="657"/>
      <c r="LSL54" s="657"/>
      <c r="LSM54" s="657"/>
      <c r="LSN54" s="657"/>
      <c r="LSO54" s="657"/>
      <c r="LSP54" s="657"/>
      <c r="LSQ54" s="657"/>
      <c r="LSR54" s="657"/>
      <c r="LSS54" s="657"/>
      <c r="LST54" s="657"/>
      <c r="LSU54" s="657"/>
      <c r="LSV54" s="657"/>
      <c r="LSW54" s="657"/>
      <c r="LSX54" s="657"/>
      <c r="LSY54" s="657"/>
      <c r="LSZ54" s="657"/>
      <c r="LTA54" s="657"/>
      <c r="LTB54" s="657"/>
      <c r="LTC54" s="657"/>
      <c r="LTD54" s="657"/>
      <c r="LTE54" s="657"/>
      <c r="LTF54" s="657"/>
      <c r="LTG54" s="657"/>
      <c r="LTH54" s="657"/>
      <c r="LTI54" s="657"/>
      <c r="LTJ54" s="657"/>
      <c r="LTK54" s="657"/>
      <c r="LTL54" s="657"/>
      <c r="LTM54" s="657"/>
      <c r="LTN54" s="657"/>
      <c r="LTO54" s="657"/>
      <c r="LTP54" s="657"/>
      <c r="LTQ54" s="657"/>
      <c r="LTR54" s="657"/>
      <c r="LTS54" s="657"/>
      <c r="LTT54" s="657"/>
      <c r="LTU54" s="657"/>
      <c r="LTV54" s="657"/>
      <c r="LTW54" s="657"/>
      <c r="LTX54" s="657"/>
      <c r="LTY54" s="657"/>
      <c r="LTZ54" s="657"/>
      <c r="LUA54" s="657"/>
      <c r="LUB54" s="657"/>
      <c r="LUC54" s="657"/>
      <c r="LUD54" s="657"/>
      <c r="LUE54" s="657"/>
      <c r="LUF54" s="657"/>
      <c r="LUG54" s="657"/>
      <c r="LUH54" s="657"/>
      <c r="LUI54" s="657"/>
      <c r="LUJ54" s="657"/>
      <c r="LUK54" s="657"/>
      <c r="LUL54" s="657"/>
      <c r="LUM54" s="657"/>
      <c r="LUN54" s="657"/>
      <c r="LUO54" s="657"/>
      <c r="LUP54" s="657"/>
      <c r="LUQ54" s="657"/>
      <c r="LUR54" s="657"/>
      <c r="LUS54" s="657"/>
      <c r="LUT54" s="657"/>
      <c r="LUU54" s="657"/>
      <c r="LUV54" s="657"/>
      <c r="LUW54" s="657"/>
      <c r="LUX54" s="657"/>
      <c r="LUY54" s="657"/>
      <c r="LUZ54" s="657"/>
      <c r="LVA54" s="657"/>
      <c r="LVB54" s="657"/>
      <c r="LVC54" s="657"/>
      <c r="LVD54" s="657"/>
      <c r="LVE54" s="657"/>
      <c r="LVF54" s="657"/>
      <c r="LVG54" s="657"/>
      <c r="LVH54" s="657"/>
      <c r="LVI54" s="657"/>
      <c r="LVJ54" s="657"/>
      <c r="LVK54" s="657"/>
      <c r="LVL54" s="657"/>
      <c r="LVM54" s="657"/>
      <c r="LVN54" s="657"/>
      <c r="LVO54" s="657"/>
      <c r="LVP54" s="657"/>
      <c r="LVQ54" s="657"/>
      <c r="LVR54" s="657"/>
      <c r="LVS54" s="657"/>
      <c r="LVT54" s="657"/>
      <c r="LVU54" s="657"/>
      <c r="LVV54" s="657"/>
      <c r="LVW54" s="657"/>
      <c r="LVX54" s="657"/>
      <c r="LVY54" s="657"/>
      <c r="LVZ54" s="657"/>
      <c r="LWA54" s="657"/>
      <c r="LWB54" s="657"/>
      <c r="LWC54" s="657"/>
      <c r="LWD54" s="657"/>
      <c r="LWE54" s="657"/>
      <c r="LWF54" s="657"/>
      <c r="LWG54" s="657"/>
      <c r="LWH54" s="657"/>
      <c r="LWI54" s="657"/>
      <c r="LWJ54" s="657"/>
      <c r="LWK54" s="657"/>
      <c r="LWL54" s="657"/>
      <c r="LWM54" s="657"/>
      <c r="LWN54" s="657"/>
      <c r="LWO54" s="657"/>
      <c r="LWP54" s="657"/>
      <c r="LWQ54" s="657"/>
      <c r="LWR54" s="657"/>
      <c r="LWS54" s="657"/>
      <c r="LWT54" s="657"/>
      <c r="LWU54" s="657"/>
      <c r="LWV54" s="657"/>
      <c r="LWW54" s="657"/>
      <c r="LWX54" s="657"/>
      <c r="LWY54" s="657"/>
      <c r="LWZ54" s="657"/>
      <c r="LXA54" s="657"/>
      <c r="LXB54" s="657"/>
      <c r="LXC54" s="657"/>
      <c r="LXD54" s="657"/>
      <c r="LXE54" s="657"/>
      <c r="LXF54" s="657"/>
      <c r="LXG54" s="657"/>
      <c r="LXH54" s="657"/>
      <c r="LXI54" s="657"/>
      <c r="LXJ54" s="657"/>
      <c r="LXK54" s="657"/>
      <c r="LXL54" s="657"/>
      <c r="LXM54" s="657"/>
      <c r="LXN54" s="657"/>
      <c r="LXO54" s="657"/>
      <c r="LXP54" s="657"/>
      <c r="LXQ54" s="657"/>
      <c r="LXR54" s="657"/>
      <c r="LXS54" s="657"/>
      <c r="LXT54" s="657"/>
      <c r="LXU54" s="657"/>
      <c r="LXV54" s="657"/>
      <c r="LXW54" s="657"/>
      <c r="LXX54" s="657"/>
      <c r="LXY54" s="657"/>
      <c r="LXZ54" s="657"/>
      <c r="LYA54" s="657"/>
      <c r="LYB54" s="657"/>
      <c r="LYC54" s="657"/>
      <c r="LYD54" s="657"/>
      <c r="LYE54" s="657"/>
      <c r="LYF54" s="657"/>
      <c r="LYG54" s="657"/>
      <c r="LYH54" s="657"/>
      <c r="LYI54" s="657"/>
      <c r="LYJ54" s="657"/>
      <c r="LYK54" s="657"/>
      <c r="LYL54" s="657"/>
      <c r="LYM54" s="657"/>
      <c r="LYN54" s="657"/>
      <c r="LYO54" s="657"/>
      <c r="LYP54" s="657"/>
      <c r="LYQ54" s="657"/>
      <c r="LYR54" s="657"/>
      <c r="LYS54" s="657"/>
      <c r="LYT54" s="657"/>
      <c r="LYU54" s="657"/>
      <c r="LYV54" s="657"/>
      <c r="LYW54" s="657"/>
      <c r="LYX54" s="657"/>
      <c r="LYY54" s="657"/>
      <c r="LYZ54" s="657"/>
      <c r="LZA54" s="657"/>
      <c r="LZB54" s="657"/>
      <c r="LZC54" s="657"/>
      <c r="LZD54" s="657"/>
      <c r="LZE54" s="657"/>
      <c r="LZF54" s="657"/>
      <c r="LZG54" s="657"/>
      <c r="LZH54" s="657"/>
      <c r="LZI54" s="657"/>
      <c r="LZJ54" s="657"/>
      <c r="LZK54" s="657"/>
      <c r="LZL54" s="657"/>
      <c r="LZM54" s="657"/>
      <c r="LZN54" s="657"/>
      <c r="LZO54" s="657"/>
      <c r="LZP54" s="657"/>
      <c r="LZQ54" s="657"/>
      <c r="LZR54" s="657"/>
      <c r="LZS54" s="657"/>
      <c r="LZT54" s="657"/>
      <c r="LZU54" s="657"/>
      <c r="LZV54" s="657"/>
      <c r="LZW54" s="657"/>
      <c r="LZX54" s="657"/>
      <c r="LZY54" s="657"/>
      <c r="LZZ54" s="657"/>
      <c r="MAA54" s="657"/>
      <c r="MAB54" s="657"/>
      <c r="MAC54" s="657"/>
      <c r="MAD54" s="657"/>
      <c r="MAE54" s="657"/>
      <c r="MAF54" s="657"/>
      <c r="MAG54" s="657"/>
      <c r="MAH54" s="657"/>
      <c r="MAI54" s="657"/>
      <c r="MAJ54" s="657"/>
      <c r="MAK54" s="657"/>
      <c r="MAL54" s="657"/>
      <c r="MAM54" s="657"/>
      <c r="MAN54" s="657"/>
      <c r="MAO54" s="657"/>
      <c r="MAP54" s="657"/>
      <c r="MAQ54" s="657"/>
      <c r="MAR54" s="657"/>
      <c r="MAS54" s="657"/>
      <c r="MAT54" s="657"/>
      <c r="MAU54" s="657"/>
      <c r="MAV54" s="657"/>
      <c r="MAW54" s="657"/>
      <c r="MAX54" s="657"/>
      <c r="MAY54" s="657"/>
      <c r="MAZ54" s="657"/>
      <c r="MBA54" s="657"/>
      <c r="MBB54" s="657"/>
      <c r="MBC54" s="657"/>
      <c r="MBD54" s="657"/>
      <c r="MBE54" s="657"/>
      <c r="MBF54" s="657"/>
      <c r="MBG54" s="657"/>
      <c r="MBH54" s="657"/>
      <c r="MBI54" s="657"/>
      <c r="MBJ54" s="657"/>
      <c r="MBK54" s="657"/>
      <c r="MBL54" s="657"/>
      <c r="MBM54" s="657"/>
      <c r="MBN54" s="657"/>
      <c r="MBO54" s="657"/>
      <c r="MBP54" s="657"/>
      <c r="MBQ54" s="657"/>
      <c r="MBR54" s="657"/>
      <c r="MBS54" s="657"/>
      <c r="MBT54" s="657"/>
      <c r="MBU54" s="657"/>
      <c r="MBV54" s="657"/>
      <c r="MBW54" s="657"/>
      <c r="MBX54" s="657"/>
      <c r="MBY54" s="657"/>
      <c r="MBZ54" s="657"/>
      <c r="MCA54" s="657"/>
      <c r="MCB54" s="657"/>
      <c r="MCC54" s="657"/>
      <c r="MCD54" s="657"/>
      <c r="MCE54" s="657"/>
      <c r="MCF54" s="657"/>
      <c r="MCG54" s="657"/>
      <c r="MCH54" s="657"/>
      <c r="MCI54" s="657"/>
      <c r="MCJ54" s="657"/>
      <c r="MCK54" s="657"/>
      <c r="MCL54" s="657"/>
      <c r="MCM54" s="657"/>
      <c r="MCN54" s="657"/>
      <c r="MCO54" s="657"/>
      <c r="MCP54" s="657"/>
      <c r="MCQ54" s="657"/>
      <c r="MCR54" s="657"/>
      <c r="MCS54" s="657"/>
      <c r="MCT54" s="657"/>
      <c r="MCU54" s="657"/>
      <c r="MCV54" s="657"/>
      <c r="MCW54" s="657"/>
      <c r="MCX54" s="657"/>
      <c r="MCY54" s="657"/>
      <c r="MCZ54" s="657"/>
      <c r="MDA54" s="657"/>
      <c r="MDB54" s="657"/>
      <c r="MDC54" s="657"/>
      <c r="MDD54" s="657"/>
      <c r="MDE54" s="657"/>
      <c r="MDF54" s="657"/>
      <c r="MDG54" s="657"/>
      <c r="MDH54" s="657"/>
      <c r="MDI54" s="657"/>
      <c r="MDJ54" s="657"/>
      <c r="MDK54" s="657"/>
      <c r="MDL54" s="657"/>
      <c r="MDM54" s="657"/>
      <c r="MDN54" s="657"/>
      <c r="MDO54" s="657"/>
      <c r="MDP54" s="657"/>
      <c r="MDQ54" s="657"/>
      <c r="MDR54" s="657"/>
      <c r="MDS54" s="657"/>
      <c r="MDT54" s="657"/>
      <c r="MDU54" s="657"/>
      <c r="MDV54" s="657"/>
      <c r="MDW54" s="657"/>
      <c r="MDX54" s="657"/>
      <c r="MDY54" s="657"/>
      <c r="MDZ54" s="657"/>
      <c r="MEA54" s="657"/>
      <c r="MEB54" s="657"/>
      <c r="MEC54" s="657"/>
      <c r="MED54" s="657"/>
      <c r="MEE54" s="657"/>
      <c r="MEF54" s="657"/>
      <c r="MEG54" s="657"/>
      <c r="MEH54" s="657"/>
      <c r="MEI54" s="657"/>
      <c r="MEJ54" s="657"/>
      <c r="MEK54" s="657"/>
      <c r="MEL54" s="657"/>
      <c r="MEM54" s="657"/>
      <c r="MEN54" s="657"/>
      <c r="MEO54" s="657"/>
      <c r="MEP54" s="657"/>
      <c r="MEQ54" s="657"/>
      <c r="MER54" s="657"/>
      <c r="MES54" s="657"/>
      <c r="MET54" s="657"/>
      <c r="MEU54" s="657"/>
      <c r="MEV54" s="657"/>
      <c r="MEW54" s="657"/>
      <c r="MEX54" s="657"/>
      <c r="MEY54" s="657"/>
      <c r="MEZ54" s="657"/>
      <c r="MFA54" s="657"/>
      <c r="MFB54" s="657"/>
      <c r="MFC54" s="657"/>
      <c r="MFD54" s="657"/>
      <c r="MFE54" s="657"/>
      <c r="MFF54" s="657"/>
      <c r="MFG54" s="657"/>
      <c r="MFH54" s="657"/>
      <c r="MFI54" s="657"/>
      <c r="MFJ54" s="657"/>
      <c r="MFK54" s="657"/>
      <c r="MFL54" s="657"/>
      <c r="MFM54" s="657"/>
      <c r="MFN54" s="657"/>
      <c r="MFO54" s="657"/>
      <c r="MFP54" s="657"/>
      <c r="MFQ54" s="657"/>
      <c r="MFR54" s="657"/>
      <c r="MFS54" s="657"/>
      <c r="MFT54" s="657"/>
      <c r="MFU54" s="657"/>
      <c r="MFV54" s="657"/>
      <c r="MFW54" s="657"/>
      <c r="MFX54" s="657"/>
      <c r="MFY54" s="657"/>
      <c r="MFZ54" s="657"/>
      <c r="MGA54" s="657"/>
      <c r="MGB54" s="657"/>
      <c r="MGC54" s="657"/>
      <c r="MGD54" s="657"/>
      <c r="MGE54" s="657"/>
      <c r="MGF54" s="657"/>
      <c r="MGG54" s="657"/>
      <c r="MGH54" s="657"/>
      <c r="MGI54" s="657"/>
      <c r="MGJ54" s="657"/>
      <c r="MGK54" s="657"/>
      <c r="MGL54" s="657"/>
      <c r="MGM54" s="657"/>
      <c r="MGN54" s="657"/>
      <c r="MGO54" s="657"/>
      <c r="MGP54" s="657"/>
      <c r="MGQ54" s="657"/>
      <c r="MGR54" s="657"/>
      <c r="MGS54" s="657"/>
      <c r="MGT54" s="657"/>
      <c r="MGU54" s="657"/>
      <c r="MGV54" s="657"/>
      <c r="MGW54" s="657"/>
      <c r="MGX54" s="657"/>
      <c r="MGY54" s="657"/>
      <c r="MGZ54" s="657"/>
      <c r="MHA54" s="657"/>
      <c r="MHB54" s="657"/>
      <c r="MHC54" s="657"/>
      <c r="MHD54" s="657"/>
      <c r="MHE54" s="657"/>
      <c r="MHF54" s="657"/>
      <c r="MHG54" s="657"/>
      <c r="MHH54" s="657"/>
      <c r="MHI54" s="657"/>
      <c r="MHJ54" s="657"/>
      <c r="MHK54" s="657"/>
      <c r="MHL54" s="657"/>
      <c r="MHM54" s="657"/>
      <c r="MHN54" s="657"/>
      <c r="MHO54" s="657"/>
      <c r="MHP54" s="657"/>
      <c r="MHQ54" s="657"/>
      <c r="MHR54" s="657"/>
      <c r="MHS54" s="657"/>
      <c r="MHT54" s="657"/>
      <c r="MHU54" s="657"/>
      <c r="MHV54" s="657"/>
      <c r="MHW54" s="657"/>
      <c r="MHX54" s="657"/>
      <c r="MHY54" s="657"/>
      <c r="MHZ54" s="657"/>
      <c r="MIA54" s="657"/>
      <c r="MIB54" s="657"/>
      <c r="MIC54" s="657"/>
      <c r="MID54" s="657"/>
      <c r="MIE54" s="657"/>
      <c r="MIF54" s="657"/>
      <c r="MIG54" s="657"/>
      <c r="MIH54" s="657"/>
      <c r="MII54" s="657"/>
      <c r="MIJ54" s="657"/>
      <c r="MIK54" s="657"/>
      <c r="MIL54" s="657"/>
      <c r="MIM54" s="657"/>
      <c r="MIN54" s="657"/>
      <c r="MIO54" s="657"/>
      <c r="MIP54" s="657"/>
      <c r="MIQ54" s="657"/>
      <c r="MIR54" s="657"/>
      <c r="MIS54" s="657"/>
      <c r="MIT54" s="657"/>
      <c r="MIU54" s="657"/>
      <c r="MIV54" s="657"/>
      <c r="MIW54" s="657"/>
      <c r="MIX54" s="657"/>
      <c r="MIY54" s="657"/>
      <c r="MIZ54" s="657"/>
      <c r="MJA54" s="657"/>
      <c r="MJB54" s="657"/>
      <c r="MJC54" s="657"/>
      <c r="MJD54" s="657"/>
      <c r="MJE54" s="657"/>
      <c r="MJF54" s="657"/>
      <c r="MJG54" s="657"/>
      <c r="MJH54" s="657"/>
      <c r="MJI54" s="657"/>
      <c r="MJJ54" s="657"/>
      <c r="MJK54" s="657"/>
      <c r="MJL54" s="657"/>
      <c r="MJM54" s="657"/>
      <c r="MJN54" s="657"/>
      <c r="MJO54" s="657"/>
      <c r="MJP54" s="657"/>
      <c r="MJQ54" s="657"/>
      <c r="MJR54" s="657"/>
      <c r="MJS54" s="657"/>
      <c r="MJT54" s="657"/>
      <c r="MJU54" s="657"/>
      <c r="MJV54" s="657"/>
      <c r="MJW54" s="657"/>
      <c r="MJX54" s="657"/>
      <c r="MJY54" s="657"/>
      <c r="MJZ54" s="657"/>
      <c r="MKA54" s="657"/>
      <c r="MKB54" s="657"/>
      <c r="MKC54" s="657"/>
      <c r="MKD54" s="657"/>
      <c r="MKE54" s="657"/>
      <c r="MKF54" s="657"/>
      <c r="MKG54" s="657"/>
      <c r="MKH54" s="657"/>
      <c r="MKI54" s="657"/>
      <c r="MKJ54" s="657"/>
      <c r="MKK54" s="657"/>
      <c r="MKL54" s="657"/>
      <c r="MKM54" s="657"/>
      <c r="MKN54" s="657"/>
      <c r="MKO54" s="657"/>
      <c r="MKP54" s="657"/>
      <c r="MKQ54" s="657"/>
      <c r="MKR54" s="657"/>
      <c r="MKS54" s="657"/>
      <c r="MKT54" s="657"/>
      <c r="MKU54" s="657"/>
      <c r="MKV54" s="657"/>
      <c r="MKW54" s="657"/>
      <c r="MKX54" s="657"/>
      <c r="MKY54" s="657"/>
      <c r="MKZ54" s="657"/>
      <c r="MLA54" s="657"/>
      <c r="MLB54" s="657"/>
      <c r="MLC54" s="657"/>
      <c r="MLD54" s="657"/>
      <c r="MLE54" s="657"/>
      <c r="MLF54" s="657"/>
      <c r="MLG54" s="657"/>
      <c r="MLH54" s="657"/>
      <c r="MLI54" s="657"/>
      <c r="MLJ54" s="657"/>
      <c r="MLK54" s="657"/>
      <c r="MLL54" s="657"/>
      <c r="MLM54" s="657"/>
      <c r="MLN54" s="657"/>
      <c r="MLO54" s="657"/>
      <c r="MLP54" s="657"/>
      <c r="MLQ54" s="657"/>
      <c r="MLR54" s="657"/>
      <c r="MLS54" s="657"/>
      <c r="MLT54" s="657"/>
      <c r="MLU54" s="657"/>
      <c r="MLV54" s="657"/>
      <c r="MLW54" s="657"/>
      <c r="MLX54" s="657"/>
      <c r="MLY54" s="657"/>
      <c r="MLZ54" s="657"/>
      <c r="MMA54" s="657"/>
      <c r="MMB54" s="657"/>
      <c r="MMC54" s="657"/>
      <c r="MMD54" s="657"/>
      <c r="MME54" s="657"/>
      <c r="MMF54" s="657"/>
      <c r="MMG54" s="657"/>
      <c r="MMH54" s="657"/>
      <c r="MMI54" s="657"/>
      <c r="MMJ54" s="657"/>
      <c r="MMK54" s="657"/>
      <c r="MML54" s="657"/>
      <c r="MMM54" s="657"/>
      <c r="MMN54" s="657"/>
      <c r="MMO54" s="657"/>
      <c r="MMP54" s="657"/>
      <c r="MMQ54" s="657"/>
      <c r="MMR54" s="657"/>
      <c r="MMS54" s="657"/>
      <c r="MMT54" s="657"/>
      <c r="MMU54" s="657"/>
      <c r="MMV54" s="657"/>
      <c r="MMW54" s="657"/>
      <c r="MMX54" s="657"/>
      <c r="MMY54" s="657"/>
      <c r="MMZ54" s="657"/>
      <c r="MNA54" s="657"/>
      <c r="MNB54" s="657"/>
      <c r="MNC54" s="657"/>
      <c r="MND54" s="657"/>
      <c r="MNE54" s="657"/>
      <c r="MNF54" s="657"/>
      <c r="MNG54" s="657"/>
      <c r="MNH54" s="657"/>
      <c r="MNI54" s="657"/>
      <c r="MNJ54" s="657"/>
      <c r="MNK54" s="657"/>
      <c r="MNL54" s="657"/>
      <c r="MNM54" s="657"/>
      <c r="MNN54" s="657"/>
      <c r="MNO54" s="657"/>
      <c r="MNP54" s="657"/>
      <c r="MNQ54" s="657"/>
      <c r="MNR54" s="657"/>
      <c r="MNS54" s="657"/>
      <c r="MNT54" s="657"/>
      <c r="MNU54" s="657"/>
      <c r="MNV54" s="657"/>
      <c r="MNW54" s="657"/>
      <c r="MNX54" s="657"/>
      <c r="MNY54" s="657"/>
      <c r="MNZ54" s="657"/>
      <c r="MOA54" s="657"/>
      <c r="MOB54" s="657"/>
      <c r="MOC54" s="657"/>
      <c r="MOD54" s="657"/>
      <c r="MOE54" s="657"/>
      <c r="MOF54" s="657"/>
      <c r="MOG54" s="657"/>
      <c r="MOH54" s="657"/>
      <c r="MOI54" s="657"/>
      <c r="MOJ54" s="657"/>
      <c r="MOK54" s="657"/>
      <c r="MOL54" s="657"/>
      <c r="MOM54" s="657"/>
      <c r="MON54" s="657"/>
      <c r="MOO54" s="657"/>
      <c r="MOP54" s="657"/>
      <c r="MOQ54" s="657"/>
      <c r="MOR54" s="657"/>
      <c r="MOS54" s="657"/>
      <c r="MOT54" s="657"/>
      <c r="MOU54" s="657"/>
      <c r="MOV54" s="657"/>
      <c r="MOW54" s="657"/>
      <c r="MOX54" s="657"/>
      <c r="MOY54" s="657"/>
      <c r="MOZ54" s="657"/>
      <c r="MPA54" s="657"/>
      <c r="MPB54" s="657"/>
      <c r="MPC54" s="657"/>
      <c r="MPD54" s="657"/>
      <c r="MPE54" s="657"/>
      <c r="MPF54" s="657"/>
      <c r="MPG54" s="657"/>
      <c r="MPH54" s="657"/>
      <c r="MPI54" s="657"/>
      <c r="MPJ54" s="657"/>
      <c r="MPK54" s="657"/>
      <c r="MPL54" s="657"/>
      <c r="MPM54" s="657"/>
      <c r="MPN54" s="657"/>
      <c r="MPO54" s="657"/>
      <c r="MPP54" s="657"/>
      <c r="MPQ54" s="657"/>
      <c r="MPR54" s="657"/>
      <c r="MPS54" s="657"/>
      <c r="MPT54" s="657"/>
      <c r="MPU54" s="657"/>
      <c r="MPV54" s="657"/>
      <c r="MPW54" s="657"/>
      <c r="MPX54" s="657"/>
      <c r="MPY54" s="657"/>
      <c r="MPZ54" s="657"/>
      <c r="MQA54" s="657"/>
      <c r="MQB54" s="657"/>
      <c r="MQC54" s="657"/>
      <c r="MQD54" s="657"/>
      <c r="MQE54" s="657"/>
      <c r="MQF54" s="657"/>
      <c r="MQG54" s="657"/>
      <c r="MQH54" s="657"/>
      <c r="MQI54" s="657"/>
      <c r="MQJ54" s="657"/>
      <c r="MQK54" s="657"/>
      <c r="MQL54" s="657"/>
      <c r="MQM54" s="657"/>
      <c r="MQN54" s="657"/>
      <c r="MQO54" s="657"/>
      <c r="MQP54" s="657"/>
      <c r="MQQ54" s="657"/>
      <c r="MQR54" s="657"/>
      <c r="MQS54" s="657"/>
      <c r="MQT54" s="657"/>
      <c r="MQU54" s="657"/>
      <c r="MQV54" s="657"/>
      <c r="MQW54" s="657"/>
      <c r="MQX54" s="657"/>
      <c r="MQY54" s="657"/>
      <c r="MQZ54" s="657"/>
      <c r="MRA54" s="657"/>
      <c r="MRB54" s="657"/>
      <c r="MRC54" s="657"/>
      <c r="MRD54" s="657"/>
      <c r="MRE54" s="657"/>
      <c r="MRF54" s="657"/>
      <c r="MRG54" s="657"/>
      <c r="MRH54" s="657"/>
      <c r="MRI54" s="657"/>
      <c r="MRJ54" s="657"/>
      <c r="MRK54" s="657"/>
      <c r="MRL54" s="657"/>
      <c r="MRM54" s="657"/>
      <c r="MRN54" s="657"/>
      <c r="MRO54" s="657"/>
      <c r="MRP54" s="657"/>
      <c r="MRQ54" s="657"/>
      <c r="MRR54" s="657"/>
      <c r="MRS54" s="657"/>
      <c r="MRT54" s="657"/>
      <c r="MRU54" s="657"/>
      <c r="MRV54" s="657"/>
      <c r="MRW54" s="657"/>
      <c r="MRX54" s="657"/>
      <c r="MRY54" s="657"/>
      <c r="MRZ54" s="657"/>
      <c r="MSA54" s="657"/>
      <c r="MSB54" s="657"/>
      <c r="MSC54" s="657"/>
      <c r="MSD54" s="657"/>
      <c r="MSE54" s="657"/>
      <c r="MSF54" s="657"/>
      <c r="MSG54" s="657"/>
      <c r="MSH54" s="657"/>
      <c r="MSI54" s="657"/>
      <c r="MSJ54" s="657"/>
      <c r="MSK54" s="657"/>
      <c r="MSL54" s="657"/>
      <c r="MSM54" s="657"/>
      <c r="MSN54" s="657"/>
      <c r="MSO54" s="657"/>
      <c r="MSP54" s="657"/>
      <c r="MSQ54" s="657"/>
      <c r="MSR54" s="657"/>
      <c r="MSS54" s="657"/>
      <c r="MST54" s="657"/>
      <c r="MSU54" s="657"/>
      <c r="MSV54" s="657"/>
      <c r="MSW54" s="657"/>
      <c r="MSX54" s="657"/>
      <c r="MSY54" s="657"/>
      <c r="MSZ54" s="657"/>
      <c r="MTA54" s="657"/>
      <c r="MTB54" s="657"/>
      <c r="MTC54" s="657"/>
      <c r="MTD54" s="657"/>
      <c r="MTE54" s="657"/>
      <c r="MTF54" s="657"/>
      <c r="MTG54" s="657"/>
      <c r="MTH54" s="657"/>
      <c r="MTI54" s="657"/>
      <c r="MTJ54" s="657"/>
      <c r="MTK54" s="657"/>
      <c r="MTL54" s="657"/>
      <c r="MTM54" s="657"/>
      <c r="MTN54" s="657"/>
      <c r="MTO54" s="657"/>
      <c r="MTP54" s="657"/>
      <c r="MTQ54" s="657"/>
      <c r="MTR54" s="657"/>
      <c r="MTS54" s="657"/>
      <c r="MTT54" s="657"/>
      <c r="MTU54" s="657"/>
      <c r="MTV54" s="657"/>
      <c r="MTW54" s="657"/>
      <c r="MTX54" s="657"/>
      <c r="MTY54" s="657"/>
      <c r="MTZ54" s="657"/>
      <c r="MUA54" s="657"/>
      <c r="MUB54" s="657"/>
      <c r="MUC54" s="657"/>
      <c r="MUD54" s="657"/>
      <c r="MUE54" s="657"/>
      <c r="MUF54" s="657"/>
      <c r="MUG54" s="657"/>
      <c r="MUH54" s="657"/>
      <c r="MUI54" s="657"/>
      <c r="MUJ54" s="657"/>
      <c r="MUK54" s="657"/>
      <c r="MUL54" s="657"/>
      <c r="MUM54" s="657"/>
      <c r="MUN54" s="657"/>
      <c r="MUO54" s="657"/>
      <c r="MUP54" s="657"/>
      <c r="MUQ54" s="657"/>
      <c r="MUR54" s="657"/>
      <c r="MUS54" s="657"/>
      <c r="MUT54" s="657"/>
      <c r="MUU54" s="657"/>
      <c r="MUV54" s="657"/>
      <c r="MUW54" s="657"/>
      <c r="MUX54" s="657"/>
      <c r="MUY54" s="657"/>
      <c r="MUZ54" s="657"/>
      <c r="MVA54" s="657"/>
      <c r="MVB54" s="657"/>
      <c r="MVC54" s="657"/>
      <c r="MVD54" s="657"/>
      <c r="MVE54" s="657"/>
      <c r="MVF54" s="657"/>
      <c r="MVG54" s="657"/>
      <c r="MVH54" s="657"/>
      <c r="MVI54" s="657"/>
      <c r="MVJ54" s="657"/>
      <c r="MVK54" s="657"/>
      <c r="MVL54" s="657"/>
      <c r="MVM54" s="657"/>
      <c r="MVN54" s="657"/>
      <c r="MVO54" s="657"/>
      <c r="MVP54" s="657"/>
      <c r="MVQ54" s="657"/>
      <c r="MVR54" s="657"/>
      <c r="MVS54" s="657"/>
      <c r="MVT54" s="657"/>
      <c r="MVU54" s="657"/>
      <c r="MVV54" s="657"/>
      <c r="MVW54" s="657"/>
      <c r="MVX54" s="657"/>
      <c r="MVY54" s="657"/>
      <c r="MVZ54" s="657"/>
      <c r="MWA54" s="657"/>
      <c r="MWB54" s="657"/>
      <c r="MWC54" s="657"/>
      <c r="MWD54" s="657"/>
      <c r="MWE54" s="657"/>
      <c r="MWF54" s="657"/>
      <c r="MWG54" s="657"/>
      <c r="MWH54" s="657"/>
      <c r="MWI54" s="657"/>
      <c r="MWJ54" s="657"/>
      <c r="MWK54" s="657"/>
      <c r="MWL54" s="657"/>
      <c r="MWM54" s="657"/>
      <c r="MWN54" s="657"/>
      <c r="MWO54" s="657"/>
      <c r="MWP54" s="657"/>
      <c r="MWQ54" s="657"/>
      <c r="MWR54" s="657"/>
      <c r="MWS54" s="657"/>
      <c r="MWT54" s="657"/>
      <c r="MWU54" s="657"/>
      <c r="MWV54" s="657"/>
      <c r="MWW54" s="657"/>
      <c r="MWX54" s="657"/>
      <c r="MWY54" s="657"/>
      <c r="MWZ54" s="657"/>
      <c r="MXA54" s="657"/>
      <c r="MXB54" s="657"/>
      <c r="MXC54" s="657"/>
      <c r="MXD54" s="657"/>
      <c r="MXE54" s="657"/>
      <c r="MXF54" s="657"/>
      <c r="MXG54" s="657"/>
      <c r="MXH54" s="657"/>
      <c r="MXI54" s="657"/>
      <c r="MXJ54" s="657"/>
      <c r="MXK54" s="657"/>
      <c r="MXL54" s="657"/>
      <c r="MXM54" s="657"/>
      <c r="MXN54" s="657"/>
      <c r="MXO54" s="657"/>
      <c r="MXP54" s="657"/>
      <c r="MXQ54" s="657"/>
      <c r="MXR54" s="657"/>
      <c r="MXS54" s="657"/>
      <c r="MXT54" s="657"/>
      <c r="MXU54" s="657"/>
      <c r="MXV54" s="657"/>
      <c r="MXW54" s="657"/>
      <c r="MXX54" s="657"/>
      <c r="MXY54" s="657"/>
      <c r="MXZ54" s="657"/>
      <c r="MYA54" s="657"/>
      <c r="MYB54" s="657"/>
      <c r="MYC54" s="657"/>
      <c r="MYD54" s="657"/>
      <c r="MYE54" s="657"/>
      <c r="MYF54" s="657"/>
      <c r="MYG54" s="657"/>
      <c r="MYH54" s="657"/>
      <c r="MYI54" s="657"/>
      <c r="MYJ54" s="657"/>
      <c r="MYK54" s="657"/>
      <c r="MYL54" s="657"/>
      <c r="MYM54" s="657"/>
      <c r="MYN54" s="657"/>
      <c r="MYO54" s="657"/>
      <c r="MYP54" s="657"/>
      <c r="MYQ54" s="657"/>
      <c r="MYR54" s="657"/>
      <c r="MYS54" s="657"/>
      <c r="MYT54" s="657"/>
      <c r="MYU54" s="657"/>
      <c r="MYV54" s="657"/>
      <c r="MYW54" s="657"/>
      <c r="MYX54" s="657"/>
      <c r="MYY54" s="657"/>
      <c r="MYZ54" s="657"/>
      <c r="MZA54" s="657"/>
      <c r="MZB54" s="657"/>
      <c r="MZC54" s="657"/>
      <c r="MZD54" s="657"/>
      <c r="MZE54" s="657"/>
      <c r="MZF54" s="657"/>
      <c r="MZG54" s="657"/>
      <c r="MZH54" s="657"/>
      <c r="MZI54" s="657"/>
      <c r="MZJ54" s="657"/>
      <c r="MZK54" s="657"/>
      <c r="MZL54" s="657"/>
      <c r="MZM54" s="657"/>
      <c r="MZN54" s="657"/>
      <c r="MZO54" s="657"/>
      <c r="MZP54" s="657"/>
      <c r="MZQ54" s="657"/>
      <c r="MZR54" s="657"/>
      <c r="MZS54" s="657"/>
      <c r="MZT54" s="657"/>
      <c r="MZU54" s="657"/>
      <c r="MZV54" s="657"/>
      <c r="MZW54" s="657"/>
      <c r="MZX54" s="657"/>
      <c r="MZY54" s="657"/>
      <c r="MZZ54" s="657"/>
      <c r="NAA54" s="657"/>
      <c r="NAB54" s="657"/>
      <c r="NAC54" s="657"/>
      <c r="NAD54" s="657"/>
      <c r="NAE54" s="657"/>
      <c r="NAF54" s="657"/>
      <c r="NAG54" s="657"/>
      <c r="NAH54" s="657"/>
      <c r="NAI54" s="657"/>
      <c r="NAJ54" s="657"/>
      <c r="NAK54" s="657"/>
      <c r="NAL54" s="657"/>
      <c r="NAM54" s="657"/>
      <c r="NAN54" s="657"/>
      <c r="NAO54" s="657"/>
      <c r="NAP54" s="657"/>
      <c r="NAQ54" s="657"/>
      <c r="NAR54" s="657"/>
      <c r="NAS54" s="657"/>
      <c r="NAT54" s="657"/>
      <c r="NAU54" s="657"/>
      <c r="NAV54" s="657"/>
      <c r="NAW54" s="657"/>
      <c r="NAX54" s="657"/>
      <c r="NAY54" s="657"/>
      <c r="NAZ54" s="657"/>
      <c r="NBA54" s="657"/>
      <c r="NBB54" s="657"/>
      <c r="NBC54" s="657"/>
      <c r="NBD54" s="657"/>
      <c r="NBE54" s="657"/>
      <c r="NBF54" s="657"/>
      <c r="NBG54" s="657"/>
      <c r="NBH54" s="657"/>
      <c r="NBI54" s="657"/>
      <c r="NBJ54" s="657"/>
      <c r="NBK54" s="657"/>
      <c r="NBL54" s="657"/>
      <c r="NBM54" s="657"/>
      <c r="NBN54" s="657"/>
      <c r="NBO54" s="657"/>
      <c r="NBP54" s="657"/>
      <c r="NBQ54" s="657"/>
      <c r="NBR54" s="657"/>
      <c r="NBS54" s="657"/>
      <c r="NBT54" s="657"/>
      <c r="NBU54" s="657"/>
      <c r="NBV54" s="657"/>
      <c r="NBW54" s="657"/>
      <c r="NBX54" s="657"/>
      <c r="NBY54" s="657"/>
      <c r="NBZ54" s="657"/>
      <c r="NCA54" s="657"/>
      <c r="NCB54" s="657"/>
      <c r="NCC54" s="657"/>
      <c r="NCD54" s="657"/>
      <c r="NCE54" s="657"/>
      <c r="NCF54" s="657"/>
      <c r="NCG54" s="657"/>
      <c r="NCH54" s="657"/>
      <c r="NCI54" s="657"/>
      <c r="NCJ54" s="657"/>
      <c r="NCK54" s="657"/>
      <c r="NCL54" s="657"/>
      <c r="NCM54" s="657"/>
      <c r="NCN54" s="657"/>
      <c r="NCO54" s="657"/>
      <c r="NCP54" s="657"/>
      <c r="NCQ54" s="657"/>
      <c r="NCR54" s="657"/>
      <c r="NCS54" s="657"/>
      <c r="NCT54" s="657"/>
      <c r="NCU54" s="657"/>
      <c r="NCV54" s="657"/>
      <c r="NCW54" s="657"/>
      <c r="NCX54" s="657"/>
      <c r="NCY54" s="657"/>
      <c r="NCZ54" s="657"/>
      <c r="NDA54" s="657"/>
      <c r="NDB54" s="657"/>
      <c r="NDC54" s="657"/>
      <c r="NDD54" s="657"/>
      <c r="NDE54" s="657"/>
      <c r="NDF54" s="657"/>
      <c r="NDG54" s="657"/>
      <c r="NDH54" s="657"/>
      <c r="NDI54" s="657"/>
      <c r="NDJ54" s="657"/>
      <c r="NDK54" s="657"/>
      <c r="NDL54" s="657"/>
      <c r="NDM54" s="657"/>
      <c r="NDN54" s="657"/>
      <c r="NDO54" s="657"/>
      <c r="NDP54" s="657"/>
      <c r="NDQ54" s="657"/>
      <c r="NDR54" s="657"/>
      <c r="NDS54" s="657"/>
      <c r="NDT54" s="657"/>
      <c r="NDU54" s="657"/>
      <c r="NDV54" s="657"/>
      <c r="NDW54" s="657"/>
      <c r="NDX54" s="657"/>
      <c r="NDY54" s="657"/>
      <c r="NDZ54" s="657"/>
      <c r="NEA54" s="657"/>
      <c r="NEB54" s="657"/>
      <c r="NEC54" s="657"/>
      <c r="NED54" s="657"/>
      <c r="NEE54" s="657"/>
      <c r="NEF54" s="657"/>
      <c r="NEG54" s="657"/>
      <c r="NEH54" s="657"/>
      <c r="NEI54" s="657"/>
      <c r="NEJ54" s="657"/>
      <c r="NEK54" s="657"/>
      <c r="NEL54" s="657"/>
      <c r="NEM54" s="657"/>
      <c r="NEN54" s="657"/>
      <c r="NEO54" s="657"/>
      <c r="NEP54" s="657"/>
      <c r="NEQ54" s="657"/>
      <c r="NER54" s="657"/>
      <c r="NES54" s="657"/>
      <c r="NET54" s="657"/>
      <c r="NEU54" s="657"/>
      <c r="NEV54" s="657"/>
      <c r="NEW54" s="657"/>
      <c r="NEX54" s="657"/>
      <c r="NEY54" s="657"/>
      <c r="NEZ54" s="657"/>
      <c r="NFA54" s="657"/>
      <c r="NFB54" s="657"/>
      <c r="NFC54" s="657"/>
      <c r="NFD54" s="657"/>
      <c r="NFE54" s="657"/>
      <c r="NFF54" s="657"/>
      <c r="NFG54" s="657"/>
      <c r="NFH54" s="657"/>
      <c r="NFI54" s="657"/>
      <c r="NFJ54" s="657"/>
      <c r="NFK54" s="657"/>
      <c r="NFL54" s="657"/>
      <c r="NFM54" s="657"/>
      <c r="NFN54" s="657"/>
      <c r="NFO54" s="657"/>
      <c r="NFP54" s="657"/>
      <c r="NFQ54" s="657"/>
      <c r="NFR54" s="657"/>
      <c r="NFS54" s="657"/>
      <c r="NFT54" s="657"/>
      <c r="NFU54" s="657"/>
      <c r="NFV54" s="657"/>
      <c r="NFW54" s="657"/>
      <c r="NFX54" s="657"/>
      <c r="NFY54" s="657"/>
      <c r="NFZ54" s="657"/>
      <c r="NGA54" s="657"/>
      <c r="NGB54" s="657"/>
      <c r="NGC54" s="657"/>
      <c r="NGD54" s="657"/>
      <c r="NGE54" s="657"/>
      <c r="NGF54" s="657"/>
      <c r="NGG54" s="657"/>
      <c r="NGH54" s="657"/>
      <c r="NGI54" s="657"/>
      <c r="NGJ54" s="657"/>
      <c r="NGK54" s="657"/>
      <c r="NGL54" s="657"/>
      <c r="NGM54" s="657"/>
      <c r="NGN54" s="657"/>
      <c r="NGO54" s="657"/>
      <c r="NGP54" s="657"/>
      <c r="NGQ54" s="657"/>
      <c r="NGR54" s="657"/>
      <c r="NGS54" s="657"/>
      <c r="NGT54" s="657"/>
      <c r="NGU54" s="657"/>
      <c r="NGV54" s="657"/>
      <c r="NGW54" s="657"/>
      <c r="NGX54" s="657"/>
      <c r="NGY54" s="657"/>
      <c r="NGZ54" s="657"/>
      <c r="NHA54" s="657"/>
      <c r="NHB54" s="657"/>
      <c r="NHC54" s="657"/>
      <c r="NHD54" s="657"/>
      <c r="NHE54" s="657"/>
      <c r="NHF54" s="657"/>
      <c r="NHG54" s="657"/>
      <c r="NHH54" s="657"/>
      <c r="NHI54" s="657"/>
      <c r="NHJ54" s="657"/>
      <c r="NHK54" s="657"/>
      <c r="NHL54" s="657"/>
      <c r="NHM54" s="657"/>
      <c r="NHN54" s="657"/>
      <c r="NHO54" s="657"/>
      <c r="NHP54" s="657"/>
      <c r="NHQ54" s="657"/>
      <c r="NHR54" s="657"/>
      <c r="NHS54" s="657"/>
      <c r="NHT54" s="657"/>
      <c r="NHU54" s="657"/>
      <c r="NHV54" s="657"/>
      <c r="NHW54" s="657"/>
      <c r="NHX54" s="657"/>
      <c r="NHY54" s="657"/>
      <c r="NHZ54" s="657"/>
      <c r="NIA54" s="657"/>
      <c r="NIB54" s="657"/>
      <c r="NIC54" s="657"/>
      <c r="NID54" s="657"/>
      <c r="NIE54" s="657"/>
      <c r="NIF54" s="657"/>
      <c r="NIG54" s="657"/>
      <c r="NIH54" s="657"/>
      <c r="NII54" s="657"/>
      <c r="NIJ54" s="657"/>
      <c r="NIK54" s="657"/>
      <c r="NIL54" s="657"/>
      <c r="NIM54" s="657"/>
      <c r="NIN54" s="657"/>
      <c r="NIO54" s="657"/>
      <c r="NIP54" s="657"/>
      <c r="NIQ54" s="657"/>
      <c r="NIR54" s="657"/>
      <c r="NIS54" s="657"/>
      <c r="NIT54" s="657"/>
      <c r="NIU54" s="657"/>
      <c r="NIV54" s="657"/>
      <c r="NIW54" s="657"/>
      <c r="NIX54" s="657"/>
      <c r="NIY54" s="657"/>
      <c r="NIZ54" s="657"/>
      <c r="NJA54" s="657"/>
      <c r="NJB54" s="657"/>
      <c r="NJC54" s="657"/>
      <c r="NJD54" s="657"/>
      <c r="NJE54" s="657"/>
      <c r="NJF54" s="657"/>
      <c r="NJG54" s="657"/>
      <c r="NJH54" s="657"/>
      <c r="NJI54" s="657"/>
      <c r="NJJ54" s="657"/>
      <c r="NJK54" s="657"/>
      <c r="NJL54" s="657"/>
      <c r="NJM54" s="657"/>
      <c r="NJN54" s="657"/>
      <c r="NJO54" s="657"/>
      <c r="NJP54" s="657"/>
      <c r="NJQ54" s="657"/>
      <c r="NJR54" s="657"/>
      <c r="NJS54" s="657"/>
      <c r="NJT54" s="657"/>
      <c r="NJU54" s="657"/>
      <c r="NJV54" s="657"/>
      <c r="NJW54" s="657"/>
      <c r="NJX54" s="657"/>
      <c r="NJY54" s="657"/>
      <c r="NJZ54" s="657"/>
      <c r="NKA54" s="657"/>
      <c r="NKB54" s="657"/>
      <c r="NKC54" s="657"/>
      <c r="NKD54" s="657"/>
      <c r="NKE54" s="657"/>
      <c r="NKF54" s="657"/>
      <c r="NKG54" s="657"/>
      <c r="NKH54" s="657"/>
      <c r="NKI54" s="657"/>
      <c r="NKJ54" s="657"/>
      <c r="NKK54" s="657"/>
      <c r="NKL54" s="657"/>
      <c r="NKM54" s="657"/>
      <c r="NKN54" s="657"/>
      <c r="NKO54" s="657"/>
      <c r="NKP54" s="657"/>
      <c r="NKQ54" s="657"/>
      <c r="NKR54" s="657"/>
      <c r="NKS54" s="657"/>
      <c r="NKT54" s="657"/>
      <c r="NKU54" s="657"/>
      <c r="NKV54" s="657"/>
      <c r="NKW54" s="657"/>
      <c r="NKX54" s="657"/>
      <c r="NKY54" s="657"/>
      <c r="NKZ54" s="657"/>
      <c r="NLA54" s="657"/>
      <c r="NLB54" s="657"/>
      <c r="NLC54" s="657"/>
      <c r="NLD54" s="657"/>
      <c r="NLE54" s="657"/>
      <c r="NLF54" s="657"/>
      <c r="NLG54" s="657"/>
      <c r="NLH54" s="657"/>
      <c r="NLI54" s="657"/>
      <c r="NLJ54" s="657"/>
      <c r="NLK54" s="657"/>
      <c r="NLL54" s="657"/>
      <c r="NLM54" s="657"/>
      <c r="NLN54" s="657"/>
      <c r="NLO54" s="657"/>
      <c r="NLP54" s="657"/>
      <c r="NLQ54" s="657"/>
      <c r="NLR54" s="657"/>
      <c r="NLS54" s="657"/>
      <c r="NLT54" s="657"/>
      <c r="NLU54" s="657"/>
      <c r="NLV54" s="657"/>
      <c r="NLW54" s="657"/>
      <c r="NLX54" s="657"/>
      <c r="NLY54" s="657"/>
      <c r="NLZ54" s="657"/>
      <c r="NMA54" s="657"/>
      <c r="NMB54" s="657"/>
      <c r="NMC54" s="657"/>
      <c r="NMD54" s="657"/>
      <c r="NME54" s="657"/>
      <c r="NMF54" s="657"/>
      <c r="NMG54" s="657"/>
      <c r="NMH54" s="657"/>
      <c r="NMI54" s="657"/>
      <c r="NMJ54" s="657"/>
      <c r="NMK54" s="657"/>
      <c r="NML54" s="657"/>
      <c r="NMM54" s="657"/>
      <c r="NMN54" s="657"/>
      <c r="NMO54" s="657"/>
      <c r="NMP54" s="657"/>
      <c r="NMQ54" s="657"/>
      <c r="NMR54" s="657"/>
      <c r="NMS54" s="657"/>
      <c r="NMT54" s="657"/>
      <c r="NMU54" s="657"/>
      <c r="NMV54" s="657"/>
      <c r="NMW54" s="657"/>
      <c r="NMX54" s="657"/>
      <c r="NMY54" s="657"/>
      <c r="NMZ54" s="657"/>
      <c r="NNA54" s="657"/>
      <c r="NNB54" s="657"/>
      <c r="NNC54" s="657"/>
      <c r="NND54" s="657"/>
      <c r="NNE54" s="657"/>
      <c r="NNF54" s="657"/>
      <c r="NNG54" s="657"/>
      <c r="NNH54" s="657"/>
      <c r="NNI54" s="657"/>
      <c r="NNJ54" s="657"/>
      <c r="NNK54" s="657"/>
      <c r="NNL54" s="657"/>
      <c r="NNM54" s="657"/>
      <c r="NNN54" s="657"/>
      <c r="NNO54" s="657"/>
      <c r="NNP54" s="657"/>
      <c r="NNQ54" s="657"/>
      <c r="NNR54" s="657"/>
      <c r="NNS54" s="657"/>
      <c r="NNT54" s="657"/>
      <c r="NNU54" s="657"/>
      <c r="NNV54" s="657"/>
      <c r="NNW54" s="657"/>
      <c r="NNX54" s="657"/>
      <c r="NNY54" s="657"/>
      <c r="NNZ54" s="657"/>
      <c r="NOA54" s="657"/>
      <c r="NOB54" s="657"/>
      <c r="NOC54" s="657"/>
      <c r="NOD54" s="657"/>
      <c r="NOE54" s="657"/>
      <c r="NOF54" s="657"/>
      <c r="NOG54" s="657"/>
      <c r="NOH54" s="657"/>
      <c r="NOI54" s="657"/>
      <c r="NOJ54" s="657"/>
      <c r="NOK54" s="657"/>
      <c r="NOL54" s="657"/>
      <c r="NOM54" s="657"/>
      <c r="NON54" s="657"/>
      <c r="NOO54" s="657"/>
      <c r="NOP54" s="657"/>
      <c r="NOQ54" s="657"/>
      <c r="NOR54" s="657"/>
      <c r="NOS54" s="657"/>
      <c r="NOT54" s="657"/>
      <c r="NOU54" s="657"/>
      <c r="NOV54" s="657"/>
      <c r="NOW54" s="657"/>
      <c r="NOX54" s="657"/>
      <c r="NOY54" s="657"/>
      <c r="NOZ54" s="657"/>
      <c r="NPA54" s="657"/>
      <c r="NPB54" s="657"/>
      <c r="NPC54" s="657"/>
      <c r="NPD54" s="657"/>
      <c r="NPE54" s="657"/>
      <c r="NPF54" s="657"/>
      <c r="NPG54" s="657"/>
      <c r="NPH54" s="657"/>
      <c r="NPI54" s="657"/>
      <c r="NPJ54" s="657"/>
      <c r="NPK54" s="657"/>
      <c r="NPL54" s="657"/>
      <c r="NPM54" s="657"/>
      <c r="NPN54" s="657"/>
      <c r="NPO54" s="657"/>
      <c r="NPP54" s="657"/>
      <c r="NPQ54" s="657"/>
      <c r="NPR54" s="657"/>
      <c r="NPS54" s="657"/>
      <c r="NPT54" s="657"/>
      <c r="NPU54" s="657"/>
      <c r="NPV54" s="657"/>
      <c r="NPW54" s="657"/>
      <c r="NPX54" s="657"/>
      <c r="NPY54" s="657"/>
      <c r="NPZ54" s="657"/>
      <c r="NQA54" s="657"/>
      <c r="NQB54" s="657"/>
      <c r="NQC54" s="657"/>
      <c r="NQD54" s="657"/>
      <c r="NQE54" s="657"/>
      <c r="NQF54" s="657"/>
      <c r="NQG54" s="657"/>
      <c r="NQH54" s="657"/>
      <c r="NQI54" s="657"/>
      <c r="NQJ54" s="657"/>
      <c r="NQK54" s="657"/>
      <c r="NQL54" s="657"/>
      <c r="NQM54" s="657"/>
      <c r="NQN54" s="657"/>
      <c r="NQO54" s="657"/>
      <c r="NQP54" s="657"/>
      <c r="NQQ54" s="657"/>
      <c r="NQR54" s="657"/>
      <c r="NQS54" s="657"/>
      <c r="NQT54" s="657"/>
      <c r="NQU54" s="657"/>
      <c r="NQV54" s="657"/>
      <c r="NQW54" s="657"/>
      <c r="NQX54" s="657"/>
      <c r="NQY54" s="657"/>
      <c r="NQZ54" s="657"/>
      <c r="NRA54" s="657"/>
      <c r="NRB54" s="657"/>
      <c r="NRC54" s="657"/>
      <c r="NRD54" s="657"/>
      <c r="NRE54" s="657"/>
      <c r="NRF54" s="657"/>
      <c r="NRG54" s="657"/>
      <c r="NRH54" s="657"/>
      <c r="NRI54" s="657"/>
      <c r="NRJ54" s="657"/>
      <c r="NRK54" s="657"/>
      <c r="NRL54" s="657"/>
      <c r="NRM54" s="657"/>
      <c r="NRN54" s="657"/>
      <c r="NRO54" s="657"/>
      <c r="NRP54" s="657"/>
      <c r="NRQ54" s="657"/>
      <c r="NRR54" s="657"/>
      <c r="NRS54" s="657"/>
      <c r="NRT54" s="657"/>
      <c r="NRU54" s="657"/>
      <c r="NRV54" s="657"/>
      <c r="NRW54" s="657"/>
      <c r="NRX54" s="657"/>
      <c r="NRY54" s="657"/>
      <c r="NRZ54" s="657"/>
      <c r="NSA54" s="657"/>
      <c r="NSB54" s="657"/>
      <c r="NSC54" s="657"/>
      <c r="NSD54" s="657"/>
      <c r="NSE54" s="657"/>
      <c r="NSF54" s="657"/>
      <c r="NSG54" s="657"/>
      <c r="NSH54" s="657"/>
      <c r="NSI54" s="657"/>
      <c r="NSJ54" s="657"/>
      <c r="NSK54" s="657"/>
      <c r="NSL54" s="657"/>
      <c r="NSM54" s="657"/>
      <c r="NSN54" s="657"/>
      <c r="NSO54" s="657"/>
      <c r="NSP54" s="657"/>
      <c r="NSQ54" s="657"/>
      <c r="NSR54" s="657"/>
      <c r="NSS54" s="657"/>
      <c r="NST54" s="657"/>
      <c r="NSU54" s="657"/>
      <c r="NSV54" s="657"/>
      <c r="NSW54" s="657"/>
      <c r="NSX54" s="657"/>
      <c r="NSY54" s="657"/>
      <c r="NSZ54" s="657"/>
      <c r="NTA54" s="657"/>
      <c r="NTB54" s="657"/>
      <c r="NTC54" s="657"/>
      <c r="NTD54" s="657"/>
      <c r="NTE54" s="657"/>
      <c r="NTF54" s="657"/>
      <c r="NTG54" s="657"/>
      <c r="NTH54" s="657"/>
      <c r="NTI54" s="657"/>
      <c r="NTJ54" s="657"/>
      <c r="NTK54" s="657"/>
      <c r="NTL54" s="657"/>
      <c r="NTM54" s="657"/>
      <c r="NTN54" s="657"/>
      <c r="NTO54" s="657"/>
      <c r="NTP54" s="657"/>
      <c r="NTQ54" s="657"/>
      <c r="NTR54" s="657"/>
      <c r="NTS54" s="657"/>
      <c r="NTT54" s="657"/>
      <c r="NTU54" s="657"/>
      <c r="NTV54" s="657"/>
      <c r="NTW54" s="657"/>
      <c r="NTX54" s="657"/>
      <c r="NTY54" s="657"/>
      <c r="NTZ54" s="657"/>
      <c r="NUA54" s="657"/>
      <c r="NUB54" s="657"/>
      <c r="NUC54" s="657"/>
      <c r="NUD54" s="657"/>
      <c r="NUE54" s="657"/>
      <c r="NUF54" s="657"/>
      <c r="NUG54" s="657"/>
      <c r="NUH54" s="657"/>
      <c r="NUI54" s="657"/>
      <c r="NUJ54" s="657"/>
      <c r="NUK54" s="657"/>
      <c r="NUL54" s="657"/>
      <c r="NUM54" s="657"/>
      <c r="NUN54" s="657"/>
      <c r="NUO54" s="657"/>
      <c r="NUP54" s="657"/>
      <c r="NUQ54" s="657"/>
      <c r="NUR54" s="657"/>
      <c r="NUS54" s="657"/>
      <c r="NUT54" s="657"/>
      <c r="NUU54" s="657"/>
      <c r="NUV54" s="657"/>
      <c r="NUW54" s="657"/>
      <c r="NUX54" s="657"/>
      <c r="NUY54" s="657"/>
      <c r="NUZ54" s="657"/>
      <c r="NVA54" s="657"/>
      <c r="NVB54" s="657"/>
      <c r="NVC54" s="657"/>
      <c r="NVD54" s="657"/>
      <c r="NVE54" s="657"/>
      <c r="NVF54" s="657"/>
      <c r="NVG54" s="657"/>
      <c r="NVH54" s="657"/>
      <c r="NVI54" s="657"/>
      <c r="NVJ54" s="657"/>
      <c r="NVK54" s="657"/>
      <c r="NVL54" s="657"/>
      <c r="NVM54" s="657"/>
      <c r="NVN54" s="657"/>
      <c r="NVO54" s="657"/>
      <c r="NVP54" s="657"/>
      <c r="NVQ54" s="657"/>
      <c r="NVR54" s="657"/>
      <c r="NVS54" s="657"/>
      <c r="NVT54" s="657"/>
      <c r="NVU54" s="657"/>
      <c r="NVV54" s="657"/>
      <c r="NVW54" s="657"/>
      <c r="NVX54" s="657"/>
      <c r="NVY54" s="657"/>
      <c r="NVZ54" s="657"/>
      <c r="NWA54" s="657"/>
      <c r="NWB54" s="657"/>
      <c r="NWC54" s="657"/>
      <c r="NWD54" s="657"/>
      <c r="NWE54" s="657"/>
      <c r="NWF54" s="657"/>
      <c r="NWG54" s="657"/>
      <c r="NWH54" s="657"/>
      <c r="NWI54" s="657"/>
      <c r="NWJ54" s="657"/>
      <c r="NWK54" s="657"/>
      <c r="NWL54" s="657"/>
      <c r="NWM54" s="657"/>
      <c r="NWN54" s="657"/>
      <c r="NWO54" s="657"/>
      <c r="NWP54" s="657"/>
      <c r="NWQ54" s="657"/>
      <c r="NWR54" s="657"/>
      <c r="NWS54" s="657"/>
      <c r="NWT54" s="657"/>
      <c r="NWU54" s="657"/>
      <c r="NWV54" s="657"/>
      <c r="NWW54" s="657"/>
      <c r="NWX54" s="657"/>
      <c r="NWY54" s="657"/>
      <c r="NWZ54" s="657"/>
      <c r="NXA54" s="657"/>
      <c r="NXB54" s="657"/>
      <c r="NXC54" s="657"/>
      <c r="NXD54" s="657"/>
      <c r="NXE54" s="657"/>
      <c r="NXF54" s="657"/>
      <c r="NXG54" s="657"/>
      <c r="NXH54" s="657"/>
      <c r="NXI54" s="657"/>
      <c r="NXJ54" s="657"/>
      <c r="NXK54" s="657"/>
      <c r="NXL54" s="657"/>
      <c r="NXM54" s="657"/>
      <c r="NXN54" s="657"/>
      <c r="NXO54" s="657"/>
      <c r="NXP54" s="657"/>
      <c r="NXQ54" s="657"/>
      <c r="NXR54" s="657"/>
      <c r="NXS54" s="657"/>
      <c r="NXT54" s="657"/>
      <c r="NXU54" s="657"/>
      <c r="NXV54" s="657"/>
      <c r="NXW54" s="657"/>
      <c r="NXX54" s="657"/>
      <c r="NXY54" s="657"/>
      <c r="NXZ54" s="657"/>
      <c r="NYA54" s="657"/>
      <c r="NYB54" s="657"/>
      <c r="NYC54" s="657"/>
      <c r="NYD54" s="657"/>
      <c r="NYE54" s="657"/>
      <c r="NYF54" s="657"/>
      <c r="NYG54" s="657"/>
      <c r="NYH54" s="657"/>
      <c r="NYI54" s="657"/>
      <c r="NYJ54" s="657"/>
      <c r="NYK54" s="657"/>
      <c r="NYL54" s="657"/>
      <c r="NYM54" s="657"/>
      <c r="NYN54" s="657"/>
      <c r="NYO54" s="657"/>
      <c r="NYP54" s="657"/>
      <c r="NYQ54" s="657"/>
      <c r="NYR54" s="657"/>
      <c r="NYS54" s="657"/>
      <c r="NYT54" s="657"/>
      <c r="NYU54" s="657"/>
      <c r="NYV54" s="657"/>
      <c r="NYW54" s="657"/>
      <c r="NYX54" s="657"/>
      <c r="NYY54" s="657"/>
      <c r="NYZ54" s="657"/>
      <c r="NZA54" s="657"/>
      <c r="NZB54" s="657"/>
      <c r="NZC54" s="657"/>
      <c r="NZD54" s="657"/>
      <c r="NZE54" s="657"/>
      <c r="NZF54" s="657"/>
      <c r="NZG54" s="657"/>
      <c r="NZH54" s="657"/>
      <c r="NZI54" s="657"/>
      <c r="NZJ54" s="657"/>
      <c r="NZK54" s="657"/>
      <c r="NZL54" s="657"/>
      <c r="NZM54" s="657"/>
      <c r="NZN54" s="657"/>
      <c r="NZO54" s="657"/>
      <c r="NZP54" s="657"/>
      <c r="NZQ54" s="657"/>
      <c r="NZR54" s="657"/>
      <c r="NZS54" s="657"/>
      <c r="NZT54" s="657"/>
      <c r="NZU54" s="657"/>
      <c r="NZV54" s="657"/>
      <c r="NZW54" s="657"/>
      <c r="NZX54" s="657"/>
      <c r="NZY54" s="657"/>
      <c r="NZZ54" s="657"/>
      <c r="OAA54" s="657"/>
      <c r="OAB54" s="657"/>
      <c r="OAC54" s="657"/>
      <c r="OAD54" s="657"/>
      <c r="OAE54" s="657"/>
      <c r="OAF54" s="657"/>
      <c r="OAG54" s="657"/>
      <c r="OAH54" s="657"/>
      <c r="OAI54" s="657"/>
      <c r="OAJ54" s="657"/>
      <c r="OAK54" s="657"/>
      <c r="OAL54" s="657"/>
      <c r="OAM54" s="657"/>
      <c r="OAN54" s="657"/>
      <c r="OAO54" s="657"/>
      <c r="OAP54" s="657"/>
      <c r="OAQ54" s="657"/>
      <c r="OAR54" s="657"/>
      <c r="OAS54" s="657"/>
      <c r="OAT54" s="657"/>
      <c r="OAU54" s="657"/>
      <c r="OAV54" s="657"/>
      <c r="OAW54" s="657"/>
      <c r="OAX54" s="657"/>
      <c r="OAY54" s="657"/>
      <c r="OAZ54" s="657"/>
      <c r="OBA54" s="657"/>
      <c r="OBB54" s="657"/>
      <c r="OBC54" s="657"/>
      <c r="OBD54" s="657"/>
      <c r="OBE54" s="657"/>
      <c r="OBF54" s="657"/>
      <c r="OBG54" s="657"/>
      <c r="OBH54" s="657"/>
      <c r="OBI54" s="657"/>
      <c r="OBJ54" s="657"/>
      <c r="OBK54" s="657"/>
      <c r="OBL54" s="657"/>
      <c r="OBM54" s="657"/>
      <c r="OBN54" s="657"/>
      <c r="OBO54" s="657"/>
      <c r="OBP54" s="657"/>
      <c r="OBQ54" s="657"/>
      <c r="OBR54" s="657"/>
      <c r="OBS54" s="657"/>
      <c r="OBT54" s="657"/>
      <c r="OBU54" s="657"/>
      <c r="OBV54" s="657"/>
      <c r="OBW54" s="657"/>
      <c r="OBX54" s="657"/>
      <c r="OBY54" s="657"/>
      <c r="OBZ54" s="657"/>
      <c r="OCA54" s="657"/>
      <c r="OCB54" s="657"/>
      <c r="OCC54" s="657"/>
      <c r="OCD54" s="657"/>
      <c r="OCE54" s="657"/>
      <c r="OCF54" s="657"/>
      <c r="OCG54" s="657"/>
      <c r="OCH54" s="657"/>
      <c r="OCI54" s="657"/>
      <c r="OCJ54" s="657"/>
      <c r="OCK54" s="657"/>
      <c r="OCL54" s="657"/>
      <c r="OCM54" s="657"/>
      <c r="OCN54" s="657"/>
      <c r="OCO54" s="657"/>
      <c r="OCP54" s="657"/>
      <c r="OCQ54" s="657"/>
      <c r="OCR54" s="657"/>
      <c r="OCS54" s="657"/>
      <c r="OCT54" s="657"/>
      <c r="OCU54" s="657"/>
      <c r="OCV54" s="657"/>
      <c r="OCW54" s="657"/>
      <c r="OCX54" s="657"/>
      <c r="OCY54" s="657"/>
      <c r="OCZ54" s="657"/>
      <c r="ODA54" s="657"/>
      <c r="ODB54" s="657"/>
      <c r="ODC54" s="657"/>
      <c r="ODD54" s="657"/>
      <c r="ODE54" s="657"/>
      <c r="ODF54" s="657"/>
      <c r="ODG54" s="657"/>
      <c r="ODH54" s="657"/>
      <c r="ODI54" s="657"/>
      <c r="ODJ54" s="657"/>
      <c r="ODK54" s="657"/>
      <c r="ODL54" s="657"/>
      <c r="ODM54" s="657"/>
      <c r="ODN54" s="657"/>
      <c r="ODO54" s="657"/>
      <c r="ODP54" s="657"/>
      <c r="ODQ54" s="657"/>
      <c r="ODR54" s="657"/>
      <c r="ODS54" s="657"/>
      <c r="ODT54" s="657"/>
      <c r="ODU54" s="657"/>
      <c r="ODV54" s="657"/>
      <c r="ODW54" s="657"/>
      <c r="ODX54" s="657"/>
      <c r="ODY54" s="657"/>
      <c r="ODZ54" s="657"/>
      <c r="OEA54" s="657"/>
      <c r="OEB54" s="657"/>
      <c r="OEC54" s="657"/>
      <c r="OED54" s="657"/>
      <c r="OEE54" s="657"/>
      <c r="OEF54" s="657"/>
      <c r="OEG54" s="657"/>
      <c r="OEH54" s="657"/>
      <c r="OEI54" s="657"/>
      <c r="OEJ54" s="657"/>
      <c r="OEK54" s="657"/>
      <c r="OEL54" s="657"/>
      <c r="OEM54" s="657"/>
      <c r="OEN54" s="657"/>
      <c r="OEO54" s="657"/>
      <c r="OEP54" s="657"/>
      <c r="OEQ54" s="657"/>
      <c r="OER54" s="657"/>
      <c r="OES54" s="657"/>
      <c r="OET54" s="657"/>
      <c r="OEU54" s="657"/>
      <c r="OEV54" s="657"/>
      <c r="OEW54" s="657"/>
      <c r="OEX54" s="657"/>
      <c r="OEY54" s="657"/>
      <c r="OEZ54" s="657"/>
      <c r="OFA54" s="657"/>
      <c r="OFB54" s="657"/>
      <c r="OFC54" s="657"/>
      <c r="OFD54" s="657"/>
      <c r="OFE54" s="657"/>
      <c r="OFF54" s="657"/>
      <c r="OFG54" s="657"/>
      <c r="OFH54" s="657"/>
      <c r="OFI54" s="657"/>
      <c r="OFJ54" s="657"/>
      <c r="OFK54" s="657"/>
      <c r="OFL54" s="657"/>
      <c r="OFM54" s="657"/>
      <c r="OFN54" s="657"/>
      <c r="OFO54" s="657"/>
      <c r="OFP54" s="657"/>
      <c r="OFQ54" s="657"/>
      <c r="OFR54" s="657"/>
      <c r="OFS54" s="657"/>
      <c r="OFT54" s="657"/>
      <c r="OFU54" s="657"/>
      <c r="OFV54" s="657"/>
      <c r="OFW54" s="657"/>
      <c r="OFX54" s="657"/>
      <c r="OFY54" s="657"/>
      <c r="OFZ54" s="657"/>
      <c r="OGA54" s="657"/>
      <c r="OGB54" s="657"/>
      <c r="OGC54" s="657"/>
      <c r="OGD54" s="657"/>
      <c r="OGE54" s="657"/>
      <c r="OGF54" s="657"/>
      <c r="OGG54" s="657"/>
      <c r="OGH54" s="657"/>
      <c r="OGI54" s="657"/>
      <c r="OGJ54" s="657"/>
      <c r="OGK54" s="657"/>
      <c r="OGL54" s="657"/>
      <c r="OGM54" s="657"/>
      <c r="OGN54" s="657"/>
      <c r="OGO54" s="657"/>
      <c r="OGP54" s="657"/>
      <c r="OGQ54" s="657"/>
      <c r="OGR54" s="657"/>
      <c r="OGS54" s="657"/>
      <c r="OGT54" s="657"/>
      <c r="OGU54" s="657"/>
      <c r="OGV54" s="657"/>
      <c r="OGW54" s="657"/>
      <c r="OGX54" s="657"/>
      <c r="OGY54" s="657"/>
      <c r="OGZ54" s="657"/>
      <c r="OHA54" s="657"/>
      <c r="OHB54" s="657"/>
      <c r="OHC54" s="657"/>
      <c r="OHD54" s="657"/>
      <c r="OHE54" s="657"/>
      <c r="OHF54" s="657"/>
      <c r="OHG54" s="657"/>
      <c r="OHH54" s="657"/>
      <c r="OHI54" s="657"/>
      <c r="OHJ54" s="657"/>
      <c r="OHK54" s="657"/>
      <c r="OHL54" s="657"/>
      <c r="OHM54" s="657"/>
      <c r="OHN54" s="657"/>
      <c r="OHO54" s="657"/>
      <c r="OHP54" s="657"/>
      <c r="OHQ54" s="657"/>
      <c r="OHR54" s="657"/>
      <c r="OHS54" s="657"/>
      <c r="OHT54" s="657"/>
      <c r="OHU54" s="657"/>
      <c r="OHV54" s="657"/>
      <c r="OHW54" s="657"/>
      <c r="OHX54" s="657"/>
      <c r="OHY54" s="657"/>
      <c r="OHZ54" s="657"/>
      <c r="OIA54" s="657"/>
      <c r="OIB54" s="657"/>
      <c r="OIC54" s="657"/>
      <c r="OID54" s="657"/>
      <c r="OIE54" s="657"/>
      <c r="OIF54" s="657"/>
      <c r="OIG54" s="657"/>
      <c r="OIH54" s="657"/>
      <c r="OII54" s="657"/>
      <c r="OIJ54" s="657"/>
      <c r="OIK54" s="657"/>
      <c r="OIL54" s="657"/>
      <c r="OIM54" s="657"/>
      <c r="OIN54" s="657"/>
      <c r="OIO54" s="657"/>
      <c r="OIP54" s="657"/>
      <c r="OIQ54" s="657"/>
      <c r="OIR54" s="657"/>
      <c r="OIS54" s="657"/>
      <c r="OIT54" s="657"/>
      <c r="OIU54" s="657"/>
      <c r="OIV54" s="657"/>
      <c r="OIW54" s="657"/>
      <c r="OIX54" s="657"/>
      <c r="OIY54" s="657"/>
      <c r="OIZ54" s="657"/>
      <c r="OJA54" s="657"/>
      <c r="OJB54" s="657"/>
      <c r="OJC54" s="657"/>
      <c r="OJD54" s="657"/>
      <c r="OJE54" s="657"/>
      <c r="OJF54" s="657"/>
      <c r="OJG54" s="657"/>
      <c r="OJH54" s="657"/>
      <c r="OJI54" s="657"/>
      <c r="OJJ54" s="657"/>
      <c r="OJK54" s="657"/>
      <c r="OJL54" s="657"/>
      <c r="OJM54" s="657"/>
      <c r="OJN54" s="657"/>
      <c r="OJO54" s="657"/>
      <c r="OJP54" s="657"/>
      <c r="OJQ54" s="657"/>
      <c r="OJR54" s="657"/>
      <c r="OJS54" s="657"/>
      <c r="OJT54" s="657"/>
      <c r="OJU54" s="657"/>
      <c r="OJV54" s="657"/>
      <c r="OJW54" s="657"/>
      <c r="OJX54" s="657"/>
      <c r="OJY54" s="657"/>
      <c r="OJZ54" s="657"/>
      <c r="OKA54" s="657"/>
      <c r="OKB54" s="657"/>
      <c r="OKC54" s="657"/>
      <c r="OKD54" s="657"/>
      <c r="OKE54" s="657"/>
      <c r="OKF54" s="657"/>
      <c r="OKG54" s="657"/>
      <c r="OKH54" s="657"/>
      <c r="OKI54" s="657"/>
      <c r="OKJ54" s="657"/>
      <c r="OKK54" s="657"/>
      <c r="OKL54" s="657"/>
      <c r="OKM54" s="657"/>
      <c r="OKN54" s="657"/>
      <c r="OKO54" s="657"/>
      <c r="OKP54" s="657"/>
      <c r="OKQ54" s="657"/>
      <c r="OKR54" s="657"/>
      <c r="OKS54" s="657"/>
      <c r="OKT54" s="657"/>
      <c r="OKU54" s="657"/>
      <c r="OKV54" s="657"/>
      <c r="OKW54" s="657"/>
      <c r="OKX54" s="657"/>
      <c r="OKY54" s="657"/>
      <c r="OKZ54" s="657"/>
      <c r="OLA54" s="657"/>
      <c r="OLB54" s="657"/>
      <c r="OLC54" s="657"/>
      <c r="OLD54" s="657"/>
      <c r="OLE54" s="657"/>
      <c r="OLF54" s="657"/>
      <c r="OLG54" s="657"/>
      <c r="OLH54" s="657"/>
      <c r="OLI54" s="657"/>
      <c r="OLJ54" s="657"/>
      <c r="OLK54" s="657"/>
      <c r="OLL54" s="657"/>
      <c r="OLM54" s="657"/>
      <c r="OLN54" s="657"/>
      <c r="OLO54" s="657"/>
      <c r="OLP54" s="657"/>
      <c r="OLQ54" s="657"/>
      <c r="OLR54" s="657"/>
      <c r="OLS54" s="657"/>
      <c r="OLT54" s="657"/>
      <c r="OLU54" s="657"/>
      <c r="OLV54" s="657"/>
      <c r="OLW54" s="657"/>
      <c r="OLX54" s="657"/>
      <c r="OLY54" s="657"/>
      <c r="OLZ54" s="657"/>
      <c r="OMA54" s="657"/>
      <c r="OMB54" s="657"/>
      <c r="OMC54" s="657"/>
      <c r="OMD54" s="657"/>
      <c r="OME54" s="657"/>
      <c r="OMF54" s="657"/>
      <c r="OMG54" s="657"/>
      <c r="OMH54" s="657"/>
      <c r="OMI54" s="657"/>
      <c r="OMJ54" s="657"/>
      <c r="OMK54" s="657"/>
      <c r="OML54" s="657"/>
      <c r="OMM54" s="657"/>
      <c r="OMN54" s="657"/>
      <c r="OMO54" s="657"/>
      <c r="OMP54" s="657"/>
      <c r="OMQ54" s="657"/>
      <c r="OMR54" s="657"/>
      <c r="OMS54" s="657"/>
      <c r="OMT54" s="657"/>
      <c r="OMU54" s="657"/>
      <c r="OMV54" s="657"/>
      <c r="OMW54" s="657"/>
      <c r="OMX54" s="657"/>
      <c r="OMY54" s="657"/>
      <c r="OMZ54" s="657"/>
      <c r="ONA54" s="657"/>
      <c r="ONB54" s="657"/>
      <c r="ONC54" s="657"/>
      <c r="OND54" s="657"/>
      <c r="ONE54" s="657"/>
      <c r="ONF54" s="657"/>
      <c r="ONG54" s="657"/>
      <c r="ONH54" s="657"/>
      <c r="ONI54" s="657"/>
      <c r="ONJ54" s="657"/>
      <c r="ONK54" s="657"/>
      <c r="ONL54" s="657"/>
      <c r="ONM54" s="657"/>
      <c r="ONN54" s="657"/>
      <c r="ONO54" s="657"/>
      <c r="ONP54" s="657"/>
      <c r="ONQ54" s="657"/>
      <c r="ONR54" s="657"/>
      <c r="ONS54" s="657"/>
      <c r="ONT54" s="657"/>
      <c r="ONU54" s="657"/>
      <c r="ONV54" s="657"/>
      <c r="ONW54" s="657"/>
      <c r="ONX54" s="657"/>
      <c r="ONY54" s="657"/>
      <c r="ONZ54" s="657"/>
      <c r="OOA54" s="657"/>
      <c r="OOB54" s="657"/>
      <c r="OOC54" s="657"/>
      <c r="OOD54" s="657"/>
      <c r="OOE54" s="657"/>
      <c r="OOF54" s="657"/>
      <c r="OOG54" s="657"/>
      <c r="OOH54" s="657"/>
      <c r="OOI54" s="657"/>
      <c r="OOJ54" s="657"/>
      <c r="OOK54" s="657"/>
      <c r="OOL54" s="657"/>
      <c r="OOM54" s="657"/>
      <c r="OON54" s="657"/>
      <c r="OOO54" s="657"/>
      <c r="OOP54" s="657"/>
      <c r="OOQ54" s="657"/>
      <c r="OOR54" s="657"/>
      <c r="OOS54" s="657"/>
      <c r="OOT54" s="657"/>
      <c r="OOU54" s="657"/>
      <c r="OOV54" s="657"/>
      <c r="OOW54" s="657"/>
      <c r="OOX54" s="657"/>
      <c r="OOY54" s="657"/>
      <c r="OOZ54" s="657"/>
      <c r="OPA54" s="657"/>
      <c r="OPB54" s="657"/>
      <c r="OPC54" s="657"/>
      <c r="OPD54" s="657"/>
      <c r="OPE54" s="657"/>
      <c r="OPF54" s="657"/>
      <c r="OPG54" s="657"/>
      <c r="OPH54" s="657"/>
      <c r="OPI54" s="657"/>
      <c r="OPJ54" s="657"/>
      <c r="OPK54" s="657"/>
      <c r="OPL54" s="657"/>
      <c r="OPM54" s="657"/>
      <c r="OPN54" s="657"/>
      <c r="OPO54" s="657"/>
      <c r="OPP54" s="657"/>
      <c r="OPQ54" s="657"/>
      <c r="OPR54" s="657"/>
      <c r="OPS54" s="657"/>
      <c r="OPT54" s="657"/>
      <c r="OPU54" s="657"/>
      <c r="OPV54" s="657"/>
      <c r="OPW54" s="657"/>
      <c r="OPX54" s="657"/>
      <c r="OPY54" s="657"/>
      <c r="OPZ54" s="657"/>
      <c r="OQA54" s="657"/>
      <c r="OQB54" s="657"/>
      <c r="OQC54" s="657"/>
      <c r="OQD54" s="657"/>
      <c r="OQE54" s="657"/>
      <c r="OQF54" s="657"/>
      <c r="OQG54" s="657"/>
      <c r="OQH54" s="657"/>
      <c r="OQI54" s="657"/>
      <c r="OQJ54" s="657"/>
      <c r="OQK54" s="657"/>
      <c r="OQL54" s="657"/>
      <c r="OQM54" s="657"/>
      <c r="OQN54" s="657"/>
      <c r="OQO54" s="657"/>
      <c r="OQP54" s="657"/>
      <c r="OQQ54" s="657"/>
      <c r="OQR54" s="657"/>
      <c r="OQS54" s="657"/>
      <c r="OQT54" s="657"/>
      <c r="OQU54" s="657"/>
      <c r="OQV54" s="657"/>
      <c r="OQW54" s="657"/>
      <c r="OQX54" s="657"/>
      <c r="OQY54" s="657"/>
      <c r="OQZ54" s="657"/>
      <c r="ORA54" s="657"/>
      <c r="ORB54" s="657"/>
      <c r="ORC54" s="657"/>
      <c r="ORD54" s="657"/>
      <c r="ORE54" s="657"/>
      <c r="ORF54" s="657"/>
      <c r="ORG54" s="657"/>
      <c r="ORH54" s="657"/>
      <c r="ORI54" s="657"/>
      <c r="ORJ54" s="657"/>
      <c r="ORK54" s="657"/>
      <c r="ORL54" s="657"/>
      <c r="ORM54" s="657"/>
      <c r="ORN54" s="657"/>
      <c r="ORO54" s="657"/>
      <c r="ORP54" s="657"/>
      <c r="ORQ54" s="657"/>
      <c r="ORR54" s="657"/>
      <c r="ORS54" s="657"/>
      <c r="ORT54" s="657"/>
      <c r="ORU54" s="657"/>
      <c r="ORV54" s="657"/>
      <c r="ORW54" s="657"/>
      <c r="ORX54" s="657"/>
      <c r="ORY54" s="657"/>
      <c r="ORZ54" s="657"/>
      <c r="OSA54" s="657"/>
      <c r="OSB54" s="657"/>
      <c r="OSC54" s="657"/>
      <c r="OSD54" s="657"/>
      <c r="OSE54" s="657"/>
      <c r="OSF54" s="657"/>
      <c r="OSG54" s="657"/>
      <c r="OSH54" s="657"/>
      <c r="OSI54" s="657"/>
      <c r="OSJ54" s="657"/>
      <c r="OSK54" s="657"/>
      <c r="OSL54" s="657"/>
      <c r="OSM54" s="657"/>
      <c r="OSN54" s="657"/>
      <c r="OSO54" s="657"/>
      <c r="OSP54" s="657"/>
      <c r="OSQ54" s="657"/>
      <c r="OSR54" s="657"/>
      <c r="OSS54" s="657"/>
      <c r="OST54" s="657"/>
      <c r="OSU54" s="657"/>
      <c r="OSV54" s="657"/>
      <c r="OSW54" s="657"/>
      <c r="OSX54" s="657"/>
      <c r="OSY54" s="657"/>
      <c r="OSZ54" s="657"/>
      <c r="OTA54" s="657"/>
      <c r="OTB54" s="657"/>
      <c r="OTC54" s="657"/>
      <c r="OTD54" s="657"/>
      <c r="OTE54" s="657"/>
      <c r="OTF54" s="657"/>
      <c r="OTG54" s="657"/>
      <c r="OTH54" s="657"/>
      <c r="OTI54" s="657"/>
      <c r="OTJ54" s="657"/>
      <c r="OTK54" s="657"/>
      <c r="OTL54" s="657"/>
      <c r="OTM54" s="657"/>
      <c r="OTN54" s="657"/>
      <c r="OTO54" s="657"/>
      <c r="OTP54" s="657"/>
      <c r="OTQ54" s="657"/>
      <c r="OTR54" s="657"/>
      <c r="OTS54" s="657"/>
      <c r="OTT54" s="657"/>
      <c r="OTU54" s="657"/>
      <c r="OTV54" s="657"/>
      <c r="OTW54" s="657"/>
      <c r="OTX54" s="657"/>
      <c r="OTY54" s="657"/>
      <c r="OTZ54" s="657"/>
      <c r="OUA54" s="657"/>
      <c r="OUB54" s="657"/>
      <c r="OUC54" s="657"/>
      <c r="OUD54" s="657"/>
      <c r="OUE54" s="657"/>
      <c r="OUF54" s="657"/>
      <c r="OUG54" s="657"/>
      <c r="OUH54" s="657"/>
      <c r="OUI54" s="657"/>
      <c r="OUJ54" s="657"/>
      <c r="OUK54" s="657"/>
      <c r="OUL54" s="657"/>
      <c r="OUM54" s="657"/>
      <c r="OUN54" s="657"/>
      <c r="OUO54" s="657"/>
      <c r="OUP54" s="657"/>
      <c r="OUQ54" s="657"/>
      <c r="OUR54" s="657"/>
      <c r="OUS54" s="657"/>
      <c r="OUT54" s="657"/>
      <c r="OUU54" s="657"/>
      <c r="OUV54" s="657"/>
      <c r="OUW54" s="657"/>
      <c r="OUX54" s="657"/>
      <c r="OUY54" s="657"/>
      <c r="OUZ54" s="657"/>
      <c r="OVA54" s="657"/>
      <c r="OVB54" s="657"/>
      <c r="OVC54" s="657"/>
      <c r="OVD54" s="657"/>
      <c r="OVE54" s="657"/>
      <c r="OVF54" s="657"/>
      <c r="OVG54" s="657"/>
      <c r="OVH54" s="657"/>
      <c r="OVI54" s="657"/>
      <c r="OVJ54" s="657"/>
      <c r="OVK54" s="657"/>
      <c r="OVL54" s="657"/>
      <c r="OVM54" s="657"/>
      <c r="OVN54" s="657"/>
      <c r="OVO54" s="657"/>
      <c r="OVP54" s="657"/>
      <c r="OVQ54" s="657"/>
      <c r="OVR54" s="657"/>
      <c r="OVS54" s="657"/>
      <c r="OVT54" s="657"/>
      <c r="OVU54" s="657"/>
      <c r="OVV54" s="657"/>
      <c r="OVW54" s="657"/>
      <c r="OVX54" s="657"/>
      <c r="OVY54" s="657"/>
      <c r="OVZ54" s="657"/>
      <c r="OWA54" s="657"/>
      <c r="OWB54" s="657"/>
      <c r="OWC54" s="657"/>
      <c r="OWD54" s="657"/>
      <c r="OWE54" s="657"/>
      <c r="OWF54" s="657"/>
      <c r="OWG54" s="657"/>
      <c r="OWH54" s="657"/>
      <c r="OWI54" s="657"/>
      <c r="OWJ54" s="657"/>
      <c r="OWK54" s="657"/>
      <c r="OWL54" s="657"/>
      <c r="OWM54" s="657"/>
      <c r="OWN54" s="657"/>
      <c r="OWO54" s="657"/>
      <c r="OWP54" s="657"/>
      <c r="OWQ54" s="657"/>
      <c r="OWR54" s="657"/>
      <c r="OWS54" s="657"/>
      <c r="OWT54" s="657"/>
      <c r="OWU54" s="657"/>
      <c r="OWV54" s="657"/>
      <c r="OWW54" s="657"/>
      <c r="OWX54" s="657"/>
      <c r="OWY54" s="657"/>
      <c r="OWZ54" s="657"/>
      <c r="OXA54" s="657"/>
      <c r="OXB54" s="657"/>
      <c r="OXC54" s="657"/>
      <c r="OXD54" s="657"/>
      <c r="OXE54" s="657"/>
      <c r="OXF54" s="657"/>
      <c r="OXG54" s="657"/>
      <c r="OXH54" s="657"/>
      <c r="OXI54" s="657"/>
      <c r="OXJ54" s="657"/>
      <c r="OXK54" s="657"/>
      <c r="OXL54" s="657"/>
      <c r="OXM54" s="657"/>
      <c r="OXN54" s="657"/>
      <c r="OXO54" s="657"/>
      <c r="OXP54" s="657"/>
      <c r="OXQ54" s="657"/>
      <c r="OXR54" s="657"/>
      <c r="OXS54" s="657"/>
      <c r="OXT54" s="657"/>
      <c r="OXU54" s="657"/>
      <c r="OXV54" s="657"/>
      <c r="OXW54" s="657"/>
      <c r="OXX54" s="657"/>
      <c r="OXY54" s="657"/>
      <c r="OXZ54" s="657"/>
      <c r="OYA54" s="657"/>
      <c r="OYB54" s="657"/>
      <c r="OYC54" s="657"/>
      <c r="OYD54" s="657"/>
      <c r="OYE54" s="657"/>
      <c r="OYF54" s="657"/>
      <c r="OYG54" s="657"/>
      <c r="OYH54" s="657"/>
      <c r="OYI54" s="657"/>
      <c r="OYJ54" s="657"/>
      <c r="OYK54" s="657"/>
      <c r="OYL54" s="657"/>
      <c r="OYM54" s="657"/>
      <c r="OYN54" s="657"/>
      <c r="OYO54" s="657"/>
      <c r="OYP54" s="657"/>
      <c r="OYQ54" s="657"/>
      <c r="OYR54" s="657"/>
      <c r="OYS54" s="657"/>
      <c r="OYT54" s="657"/>
      <c r="OYU54" s="657"/>
      <c r="OYV54" s="657"/>
      <c r="OYW54" s="657"/>
      <c r="OYX54" s="657"/>
      <c r="OYY54" s="657"/>
      <c r="OYZ54" s="657"/>
      <c r="OZA54" s="657"/>
      <c r="OZB54" s="657"/>
      <c r="OZC54" s="657"/>
      <c r="OZD54" s="657"/>
      <c r="OZE54" s="657"/>
      <c r="OZF54" s="657"/>
      <c r="OZG54" s="657"/>
      <c r="OZH54" s="657"/>
      <c r="OZI54" s="657"/>
      <c r="OZJ54" s="657"/>
      <c r="OZK54" s="657"/>
      <c r="OZL54" s="657"/>
      <c r="OZM54" s="657"/>
      <c r="OZN54" s="657"/>
      <c r="OZO54" s="657"/>
      <c r="OZP54" s="657"/>
      <c r="OZQ54" s="657"/>
      <c r="OZR54" s="657"/>
      <c r="OZS54" s="657"/>
      <c r="OZT54" s="657"/>
      <c r="OZU54" s="657"/>
      <c r="OZV54" s="657"/>
      <c r="OZW54" s="657"/>
      <c r="OZX54" s="657"/>
      <c r="OZY54" s="657"/>
      <c r="OZZ54" s="657"/>
      <c r="PAA54" s="657"/>
      <c r="PAB54" s="657"/>
      <c r="PAC54" s="657"/>
      <c r="PAD54" s="657"/>
      <c r="PAE54" s="657"/>
      <c r="PAF54" s="657"/>
      <c r="PAG54" s="657"/>
      <c r="PAH54" s="657"/>
      <c r="PAI54" s="657"/>
      <c r="PAJ54" s="657"/>
      <c r="PAK54" s="657"/>
      <c r="PAL54" s="657"/>
      <c r="PAM54" s="657"/>
      <c r="PAN54" s="657"/>
      <c r="PAO54" s="657"/>
      <c r="PAP54" s="657"/>
      <c r="PAQ54" s="657"/>
      <c r="PAR54" s="657"/>
      <c r="PAS54" s="657"/>
      <c r="PAT54" s="657"/>
      <c r="PAU54" s="657"/>
      <c r="PAV54" s="657"/>
      <c r="PAW54" s="657"/>
      <c r="PAX54" s="657"/>
      <c r="PAY54" s="657"/>
      <c r="PAZ54" s="657"/>
      <c r="PBA54" s="657"/>
      <c r="PBB54" s="657"/>
      <c r="PBC54" s="657"/>
      <c r="PBD54" s="657"/>
      <c r="PBE54" s="657"/>
      <c r="PBF54" s="657"/>
      <c r="PBG54" s="657"/>
      <c r="PBH54" s="657"/>
      <c r="PBI54" s="657"/>
      <c r="PBJ54" s="657"/>
      <c r="PBK54" s="657"/>
      <c r="PBL54" s="657"/>
      <c r="PBM54" s="657"/>
      <c r="PBN54" s="657"/>
      <c r="PBO54" s="657"/>
      <c r="PBP54" s="657"/>
      <c r="PBQ54" s="657"/>
      <c r="PBR54" s="657"/>
      <c r="PBS54" s="657"/>
      <c r="PBT54" s="657"/>
      <c r="PBU54" s="657"/>
      <c r="PBV54" s="657"/>
      <c r="PBW54" s="657"/>
      <c r="PBX54" s="657"/>
      <c r="PBY54" s="657"/>
      <c r="PBZ54" s="657"/>
      <c r="PCA54" s="657"/>
      <c r="PCB54" s="657"/>
      <c r="PCC54" s="657"/>
      <c r="PCD54" s="657"/>
      <c r="PCE54" s="657"/>
      <c r="PCF54" s="657"/>
      <c r="PCG54" s="657"/>
      <c r="PCH54" s="657"/>
      <c r="PCI54" s="657"/>
      <c r="PCJ54" s="657"/>
      <c r="PCK54" s="657"/>
      <c r="PCL54" s="657"/>
      <c r="PCM54" s="657"/>
      <c r="PCN54" s="657"/>
      <c r="PCO54" s="657"/>
      <c r="PCP54" s="657"/>
      <c r="PCQ54" s="657"/>
      <c r="PCR54" s="657"/>
      <c r="PCS54" s="657"/>
      <c r="PCT54" s="657"/>
      <c r="PCU54" s="657"/>
      <c r="PCV54" s="657"/>
      <c r="PCW54" s="657"/>
      <c r="PCX54" s="657"/>
      <c r="PCY54" s="657"/>
      <c r="PCZ54" s="657"/>
      <c r="PDA54" s="657"/>
      <c r="PDB54" s="657"/>
      <c r="PDC54" s="657"/>
      <c r="PDD54" s="657"/>
      <c r="PDE54" s="657"/>
      <c r="PDF54" s="657"/>
      <c r="PDG54" s="657"/>
      <c r="PDH54" s="657"/>
      <c r="PDI54" s="657"/>
      <c r="PDJ54" s="657"/>
      <c r="PDK54" s="657"/>
      <c r="PDL54" s="657"/>
      <c r="PDM54" s="657"/>
      <c r="PDN54" s="657"/>
      <c r="PDO54" s="657"/>
      <c r="PDP54" s="657"/>
      <c r="PDQ54" s="657"/>
      <c r="PDR54" s="657"/>
      <c r="PDS54" s="657"/>
      <c r="PDT54" s="657"/>
      <c r="PDU54" s="657"/>
      <c r="PDV54" s="657"/>
      <c r="PDW54" s="657"/>
      <c r="PDX54" s="657"/>
      <c r="PDY54" s="657"/>
      <c r="PDZ54" s="657"/>
      <c r="PEA54" s="657"/>
      <c r="PEB54" s="657"/>
      <c r="PEC54" s="657"/>
      <c r="PED54" s="657"/>
      <c r="PEE54" s="657"/>
      <c r="PEF54" s="657"/>
      <c r="PEG54" s="657"/>
      <c r="PEH54" s="657"/>
      <c r="PEI54" s="657"/>
      <c r="PEJ54" s="657"/>
      <c r="PEK54" s="657"/>
      <c r="PEL54" s="657"/>
      <c r="PEM54" s="657"/>
      <c r="PEN54" s="657"/>
      <c r="PEO54" s="657"/>
      <c r="PEP54" s="657"/>
      <c r="PEQ54" s="657"/>
      <c r="PER54" s="657"/>
      <c r="PES54" s="657"/>
      <c r="PET54" s="657"/>
      <c r="PEU54" s="657"/>
      <c r="PEV54" s="657"/>
      <c r="PEW54" s="657"/>
      <c r="PEX54" s="657"/>
      <c r="PEY54" s="657"/>
      <c r="PEZ54" s="657"/>
      <c r="PFA54" s="657"/>
      <c r="PFB54" s="657"/>
      <c r="PFC54" s="657"/>
      <c r="PFD54" s="657"/>
      <c r="PFE54" s="657"/>
      <c r="PFF54" s="657"/>
      <c r="PFG54" s="657"/>
      <c r="PFH54" s="657"/>
      <c r="PFI54" s="657"/>
      <c r="PFJ54" s="657"/>
      <c r="PFK54" s="657"/>
      <c r="PFL54" s="657"/>
      <c r="PFM54" s="657"/>
      <c r="PFN54" s="657"/>
      <c r="PFO54" s="657"/>
      <c r="PFP54" s="657"/>
      <c r="PFQ54" s="657"/>
      <c r="PFR54" s="657"/>
      <c r="PFS54" s="657"/>
      <c r="PFT54" s="657"/>
      <c r="PFU54" s="657"/>
      <c r="PFV54" s="657"/>
      <c r="PFW54" s="657"/>
      <c r="PFX54" s="657"/>
      <c r="PFY54" s="657"/>
      <c r="PFZ54" s="657"/>
      <c r="PGA54" s="657"/>
      <c r="PGB54" s="657"/>
      <c r="PGC54" s="657"/>
      <c r="PGD54" s="657"/>
      <c r="PGE54" s="657"/>
      <c r="PGF54" s="657"/>
      <c r="PGG54" s="657"/>
      <c r="PGH54" s="657"/>
      <c r="PGI54" s="657"/>
      <c r="PGJ54" s="657"/>
      <c r="PGK54" s="657"/>
      <c r="PGL54" s="657"/>
      <c r="PGM54" s="657"/>
      <c r="PGN54" s="657"/>
      <c r="PGO54" s="657"/>
      <c r="PGP54" s="657"/>
      <c r="PGQ54" s="657"/>
      <c r="PGR54" s="657"/>
      <c r="PGS54" s="657"/>
      <c r="PGT54" s="657"/>
      <c r="PGU54" s="657"/>
      <c r="PGV54" s="657"/>
      <c r="PGW54" s="657"/>
      <c r="PGX54" s="657"/>
      <c r="PGY54" s="657"/>
      <c r="PGZ54" s="657"/>
      <c r="PHA54" s="657"/>
      <c r="PHB54" s="657"/>
      <c r="PHC54" s="657"/>
      <c r="PHD54" s="657"/>
      <c r="PHE54" s="657"/>
      <c r="PHF54" s="657"/>
      <c r="PHG54" s="657"/>
      <c r="PHH54" s="657"/>
      <c r="PHI54" s="657"/>
      <c r="PHJ54" s="657"/>
      <c r="PHK54" s="657"/>
      <c r="PHL54" s="657"/>
      <c r="PHM54" s="657"/>
      <c r="PHN54" s="657"/>
      <c r="PHO54" s="657"/>
      <c r="PHP54" s="657"/>
      <c r="PHQ54" s="657"/>
      <c r="PHR54" s="657"/>
      <c r="PHS54" s="657"/>
      <c r="PHT54" s="657"/>
      <c r="PHU54" s="657"/>
      <c r="PHV54" s="657"/>
      <c r="PHW54" s="657"/>
      <c r="PHX54" s="657"/>
      <c r="PHY54" s="657"/>
      <c r="PHZ54" s="657"/>
      <c r="PIA54" s="657"/>
      <c r="PIB54" s="657"/>
      <c r="PIC54" s="657"/>
      <c r="PID54" s="657"/>
      <c r="PIE54" s="657"/>
      <c r="PIF54" s="657"/>
      <c r="PIG54" s="657"/>
      <c r="PIH54" s="657"/>
      <c r="PII54" s="657"/>
      <c r="PIJ54" s="657"/>
      <c r="PIK54" s="657"/>
      <c r="PIL54" s="657"/>
      <c r="PIM54" s="657"/>
      <c r="PIN54" s="657"/>
      <c r="PIO54" s="657"/>
      <c r="PIP54" s="657"/>
      <c r="PIQ54" s="657"/>
      <c r="PIR54" s="657"/>
      <c r="PIS54" s="657"/>
      <c r="PIT54" s="657"/>
      <c r="PIU54" s="657"/>
      <c r="PIV54" s="657"/>
      <c r="PIW54" s="657"/>
      <c r="PIX54" s="657"/>
      <c r="PIY54" s="657"/>
      <c r="PIZ54" s="657"/>
      <c r="PJA54" s="657"/>
      <c r="PJB54" s="657"/>
      <c r="PJC54" s="657"/>
      <c r="PJD54" s="657"/>
      <c r="PJE54" s="657"/>
      <c r="PJF54" s="657"/>
      <c r="PJG54" s="657"/>
      <c r="PJH54" s="657"/>
      <c r="PJI54" s="657"/>
      <c r="PJJ54" s="657"/>
      <c r="PJK54" s="657"/>
      <c r="PJL54" s="657"/>
      <c r="PJM54" s="657"/>
      <c r="PJN54" s="657"/>
      <c r="PJO54" s="657"/>
      <c r="PJP54" s="657"/>
      <c r="PJQ54" s="657"/>
      <c r="PJR54" s="657"/>
      <c r="PJS54" s="657"/>
      <c r="PJT54" s="657"/>
      <c r="PJU54" s="657"/>
      <c r="PJV54" s="657"/>
      <c r="PJW54" s="657"/>
      <c r="PJX54" s="657"/>
      <c r="PJY54" s="657"/>
      <c r="PJZ54" s="657"/>
      <c r="PKA54" s="657"/>
      <c r="PKB54" s="657"/>
      <c r="PKC54" s="657"/>
      <c r="PKD54" s="657"/>
      <c r="PKE54" s="657"/>
      <c r="PKF54" s="657"/>
      <c r="PKG54" s="657"/>
      <c r="PKH54" s="657"/>
      <c r="PKI54" s="657"/>
      <c r="PKJ54" s="657"/>
      <c r="PKK54" s="657"/>
      <c r="PKL54" s="657"/>
      <c r="PKM54" s="657"/>
      <c r="PKN54" s="657"/>
      <c r="PKO54" s="657"/>
      <c r="PKP54" s="657"/>
      <c r="PKQ54" s="657"/>
      <c r="PKR54" s="657"/>
      <c r="PKS54" s="657"/>
      <c r="PKT54" s="657"/>
      <c r="PKU54" s="657"/>
      <c r="PKV54" s="657"/>
      <c r="PKW54" s="657"/>
      <c r="PKX54" s="657"/>
      <c r="PKY54" s="657"/>
      <c r="PKZ54" s="657"/>
      <c r="PLA54" s="657"/>
      <c r="PLB54" s="657"/>
      <c r="PLC54" s="657"/>
      <c r="PLD54" s="657"/>
      <c r="PLE54" s="657"/>
      <c r="PLF54" s="657"/>
      <c r="PLG54" s="657"/>
      <c r="PLH54" s="657"/>
      <c r="PLI54" s="657"/>
      <c r="PLJ54" s="657"/>
      <c r="PLK54" s="657"/>
      <c r="PLL54" s="657"/>
      <c r="PLM54" s="657"/>
      <c r="PLN54" s="657"/>
      <c r="PLO54" s="657"/>
      <c r="PLP54" s="657"/>
      <c r="PLQ54" s="657"/>
      <c r="PLR54" s="657"/>
      <c r="PLS54" s="657"/>
      <c r="PLT54" s="657"/>
      <c r="PLU54" s="657"/>
      <c r="PLV54" s="657"/>
      <c r="PLW54" s="657"/>
      <c r="PLX54" s="657"/>
      <c r="PLY54" s="657"/>
      <c r="PLZ54" s="657"/>
      <c r="PMA54" s="657"/>
      <c r="PMB54" s="657"/>
      <c r="PMC54" s="657"/>
      <c r="PMD54" s="657"/>
      <c r="PME54" s="657"/>
      <c r="PMF54" s="657"/>
      <c r="PMG54" s="657"/>
      <c r="PMH54" s="657"/>
      <c r="PMI54" s="657"/>
      <c r="PMJ54" s="657"/>
      <c r="PMK54" s="657"/>
      <c r="PML54" s="657"/>
      <c r="PMM54" s="657"/>
      <c r="PMN54" s="657"/>
      <c r="PMO54" s="657"/>
      <c r="PMP54" s="657"/>
      <c r="PMQ54" s="657"/>
      <c r="PMR54" s="657"/>
      <c r="PMS54" s="657"/>
      <c r="PMT54" s="657"/>
      <c r="PMU54" s="657"/>
      <c r="PMV54" s="657"/>
      <c r="PMW54" s="657"/>
      <c r="PMX54" s="657"/>
      <c r="PMY54" s="657"/>
      <c r="PMZ54" s="657"/>
      <c r="PNA54" s="657"/>
      <c r="PNB54" s="657"/>
      <c r="PNC54" s="657"/>
      <c r="PND54" s="657"/>
      <c r="PNE54" s="657"/>
      <c r="PNF54" s="657"/>
      <c r="PNG54" s="657"/>
      <c r="PNH54" s="657"/>
      <c r="PNI54" s="657"/>
      <c r="PNJ54" s="657"/>
      <c r="PNK54" s="657"/>
      <c r="PNL54" s="657"/>
      <c r="PNM54" s="657"/>
      <c r="PNN54" s="657"/>
      <c r="PNO54" s="657"/>
      <c r="PNP54" s="657"/>
      <c r="PNQ54" s="657"/>
      <c r="PNR54" s="657"/>
      <c r="PNS54" s="657"/>
      <c r="PNT54" s="657"/>
      <c r="PNU54" s="657"/>
      <c r="PNV54" s="657"/>
      <c r="PNW54" s="657"/>
      <c r="PNX54" s="657"/>
      <c r="PNY54" s="657"/>
      <c r="PNZ54" s="657"/>
      <c r="POA54" s="657"/>
      <c r="POB54" s="657"/>
      <c r="POC54" s="657"/>
      <c r="POD54" s="657"/>
      <c r="POE54" s="657"/>
      <c r="POF54" s="657"/>
      <c r="POG54" s="657"/>
      <c r="POH54" s="657"/>
      <c r="POI54" s="657"/>
      <c r="POJ54" s="657"/>
      <c r="POK54" s="657"/>
      <c r="POL54" s="657"/>
      <c r="POM54" s="657"/>
      <c r="PON54" s="657"/>
      <c r="POO54" s="657"/>
      <c r="POP54" s="657"/>
      <c r="POQ54" s="657"/>
      <c r="POR54" s="657"/>
      <c r="POS54" s="657"/>
      <c r="POT54" s="657"/>
      <c r="POU54" s="657"/>
      <c r="POV54" s="657"/>
      <c r="POW54" s="657"/>
      <c r="POX54" s="657"/>
      <c r="POY54" s="657"/>
      <c r="POZ54" s="657"/>
      <c r="PPA54" s="657"/>
      <c r="PPB54" s="657"/>
      <c r="PPC54" s="657"/>
      <c r="PPD54" s="657"/>
      <c r="PPE54" s="657"/>
      <c r="PPF54" s="657"/>
      <c r="PPG54" s="657"/>
      <c r="PPH54" s="657"/>
      <c r="PPI54" s="657"/>
      <c r="PPJ54" s="657"/>
      <c r="PPK54" s="657"/>
      <c r="PPL54" s="657"/>
      <c r="PPM54" s="657"/>
      <c r="PPN54" s="657"/>
      <c r="PPO54" s="657"/>
      <c r="PPP54" s="657"/>
      <c r="PPQ54" s="657"/>
      <c r="PPR54" s="657"/>
      <c r="PPS54" s="657"/>
      <c r="PPT54" s="657"/>
      <c r="PPU54" s="657"/>
      <c r="PPV54" s="657"/>
      <c r="PPW54" s="657"/>
      <c r="PPX54" s="657"/>
      <c r="PPY54" s="657"/>
      <c r="PPZ54" s="657"/>
      <c r="PQA54" s="657"/>
      <c r="PQB54" s="657"/>
      <c r="PQC54" s="657"/>
      <c r="PQD54" s="657"/>
      <c r="PQE54" s="657"/>
      <c r="PQF54" s="657"/>
      <c r="PQG54" s="657"/>
      <c r="PQH54" s="657"/>
      <c r="PQI54" s="657"/>
      <c r="PQJ54" s="657"/>
      <c r="PQK54" s="657"/>
      <c r="PQL54" s="657"/>
      <c r="PQM54" s="657"/>
      <c r="PQN54" s="657"/>
      <c r="PQO54" s="657"/>
      <c r="PQP54" s="657"/>
      <c r="PQQ54" s="657"/>
      <c r="PQR54" s="657"/>
      <c r="PQS54" s="657"/>
      <c r="PQT54" s="657"/>
      <c r="PQU54" s="657"/>
      <c r="PQV54" s="657"/>
      <c r="PQW54" s="657"/>
      <c r="PQX54" s="657"/>
      <c r="PQY54" s="657"/>
      <c r="PQZ54" s="657"/>
      <c r="PRA54" s="657"/>
      <c r="PRB54" s="657"/>
      <c r="PRC54" s="657"/>
      <c r="PRD54" s="657"/>
      <c r="PRE54" s="657"/>
      <c r="PRF54" s="657"/>
      <c r="PRG54" s="657"/>
      <c r="PRH54" s="657"/>
      <c r="PRI54" s="657"/>
      <c r="PRJ54" s="657"/>
      <c r="PRK54" s="657"/>
      <c r="PRL54" s="657"/>
      <c r="PRM54" s="657"/>
      <c r="PRN54" s="657"/>
      <c r="PRO54" s="657"/>
      <c r="PRP54" s="657"/>
      <c r="PRQ54" s="657"/>
      <c r="PRR54" s="657"/>
      <c r="PRS54" s="657"/>
      <c r="PRT54" s="657"/>
      <c r="PRU54" s="657"/>
      <c r="PRV54" s="657"/>
      <c r="PRW54" s="657"/>
      <c r="PRX54" s="657"/>
      <c r="PRY54" s="657"/>
      <c r="PRZ54" s="657"/>
      <c r="PSA54" s="657"/>
      <c r="PSB54" s="657"/>
      <c r="PSC54" s="657"/>
      <c r="PSD54" s="657"/>
      <c r="PSE54" s="657"/>
      <c r="PSF54" s="657"/>
      <c r="PSG54" s="657"/>
      <c r="PSH54" s="657"/>
      <c r="PSI54" s="657"/>
      <c r="PSJ54" s="657"/>
      <c r="PSK54" s="657"/>
      <c r="PSL54" s="657"/>
      <c r="PSM54" s="657"/>
      <c r="PSN54" s="657"/>
      <c r="PSO54" s="657"/>
      <c r="PSP54" s="657"/>
      <c r="PSQ54" s="657"/>
      <c r="PSR54" s="657"/>
      <c r="PSS54" s="657"/>
      <c r="PST54" s="657"/>
      <c r="PSU54" s="657"/>
      <c r="PSV54" s="657"/>
      <c r="PSW54" s="657"/>
      <c r="PSX54" s="657"/>
      <c r="PSY54" s="657"/>
      <c r="PSZ54" s="657"/>
      <c r="PTA54" s="657"/>
      <c r="PTB54" s="657"/>
      <c r="PTC54" s="657"/>
      <c r="PTD54" s="657"/>
      <c r="PTE54" s="657"/>
      <c r="PTF54" s="657"/>
      <c r="PTG54" s="657"/>
      <c r="PTH54" s="657"/>
      <c r="PTI54" s="657"/>
      <c r="PTJ54" s="657"/>
      <c r="PTK54" s="657"/>
      <c r="PTL54" s="657"/>
      <c r="PTM54" s="657"/>
      <c r="PTN54" s="657"/>
      <c r="PTO54" s="657"/>
      <c r="PTP54" s="657"/>
      <c r="PTQ54" s="657"/>
      <c r="PTR54" s="657"/>
      <c r="PTS54" s="657"/>
      <c r="PTT54" s="657"/>
      <c r="PTU54" s="657"/>
      <c r="PTV54" s="657"/>
      <c r="PTW54" s="657"/>
      <c r="PTX54" s="657"/>
      <c r="PTY54" s="657"/>
      <c r="PTZ54" s="657"/>
      <c r="PUA54" s="657"/>
      <c r="PUB54" s="657"/>
      <c r="PUC54" s="657"/>
      <c r="PUD54" s="657"/>
      <c r="PUE54" s="657"/>
      <c r="PUF54" s="657"/>
      <c r="PUG54" s="657"/>
      <c r="PUH54" s="657"/>
      <c r="PUI54" s="657"/>
      <c r="PUJ54" s="657"/>
      <c r="PUK54" s="657"/>
      <c r="PUL54" s="657"/>
      <c r="PUM54" s="657"/>
      <c r="PUN54" s="657"/>
      <c r="PUO54" s="657"/>
      <c r="PUP54" s="657"/>
      <c r="PUQ54" s="657"/>
      <c r="PUR54" s="657"/>
      <c r="PUS54" s="657"/>
      <c r="PUT54" s="657"/>
      <c r="PUU54" s="657"/>
      <c r="PUV54" s="657"/>
      <c r="PUW54" s="657"/>
      <c r="PUX54" s="657"/>
      <c r="PUY54" s="657"/>
      <c r="PUZ54" s="657"/>
      <c r="PVA54" s="657"/>
      <c r="PVB54" s="657"/>
      <c r="PVC54" s="657"/>
      <c r="PVD54" s="657"/>
      <c r="PVE54" s="657"/>
      <c r="PVF54" s="657"/>
      <c r="PVG54" s="657"/>
      <c r="PVH54" s="657"/>
      <c r="PVI54" s="657"/>
      <c r="PVJ54" s="657"/>
      <c r="PVK54" s="657"/>
      <c r="PVL54" s="657"/>
      <c r="PVM54" s="657"/>
      <c r="PVN54" s="657"/>
      <c r="PVO54" s="657"/>
      <c r="PVP54" s="657"/>
      <c r="PVQ54" s="657"/>
      <c r="PVR54" s="657"/>
      <c r="PVS54" s="657"/>
      <c r="PVT54" s="657"/>
      <c r="PVU54" s="657"/>
      <c r="PVV54" s="657"/>
      <c r="PVW54" s="657"/>
      <c r="PVX54" s="657"/>
      <c r="PVY54" s="657"/>
      <c r="PVZ54" s="657"/>
      <c r="PWA54" s="657"/>
      <c r="PWB54" s="657"/>
      <c r="PWC54" s="657"/>
      <c r="PWD54" s="657"/>
      <c r="PWE54" s="657"/>
      <c r="PWF54" s="657"/>
      <c r="PWG54" s="657"/>
      <c r="PWH54" s="657"/>
      <c r="PWI54" s="657"/>
      <c r="PWJ54" s="657"/>
      <c r="PWK54" s="657"/>
      <c r="PWL54" s="657"/>
      <c r="PWM54" s="657"/>
      <c r="PWN54" s="657"/>
      <c r="PWO54" s="657"/>
      <c r="PWP54" s="657"/>
      <c r="PWQ54" s="657"/>
      <c r="PWR54" s="657"/>
      <c r="PWS54" s="657"/>
      <c r="PWT54" s="657"/>
      <c r="PWU54" s="657"/>
      <c r="PWV54" s="657"/>
      <c r="PWW54" s="657"/>
      <c r="PWX54" s="657"/>
      <c r="PWY54" s="657"/>
      <c r="PWZ54" s="657"/>
      <c r="PXA54" s="657"/>
      <c r="PXB54" s="657"/>
      <c r="PXC54" s="657"/>
      <c r="PXD54" s="657"/>
      <c r="PXE54" s="657"/>
      <c r="PXF54" s="657"/>
      <c r="PXG54" s="657"/>
      <c r="PXH54" s="657"/>
      <c r="PXI54" s="657"/>
      <c r="PXJ54" s="657"/>
      <c r="PXK54" s="657"/>
      <c r="PXL54" s="657"/>
      <c r="PXM54" s="657"/>
      <c r="PXN54" s="657"/>
      <c r="PXO54" s="657"/>
      <c r="PXP54" s="657"/>
      <c r="PXQ54" s="657"/>
      <c r="PXR54" s="657"/>
      <c r="PXS54" s="657"/>
      <c r="PXT54" s="657"/>
      <c r="PXU54" s="657"/>
      <c r="PXV54" s="657"/>
      <c r="PXW54" s="657"/>
      <c r="PXX54" s="657"/>
      <c r="PXY54" s="657"/>
      <c r="PXZ54" s="657"/>
      <c r="PYA54" s="657"/>
      <c r="PYB54" s="657"/>
      <c r="PYC54" s="657"/>
      <c r="PYD54" s="657"/>
      <c r="PYE54" s="657"/>
      <c r="PYF54" s="657"/>
      <c r="PYG54" s="657"/>
      <c r="PYH54" s="657"/>
      <c r="PYI54" s="657"/>
      <c r="PYJ54" s="657"/>
      <c r="PYK54" s="657"/>
      <c r="PYL54" s="657"/>
      <c r="PYM54" s="657"/>
      <c r="PYN54" s="657"/>
      <c r="PYO54" s="657"/>
      <c r="PYP54" s="657"/>
      <c r="PYQ54" s="657"/>
      <c r="PYR54" s="657"/>
      <c r="PYS54" s="657"/>
      <c r="PYT54" s="657"/>
      <c r="PYU54" s="657"/>
      <c r="PYV54" s="657"/>
      <c r="PYW54" s="657"/>
      <c r="PYX54" s="657"/>
      <c r="PYY54" s="657"/>
      <c r="PYZ54" s="657"/>
      <c r="PZA54" s="657"/>
      <c r="PZB54" s="657"/>
      <c r="PZC54" s="657"/>
      <c r="PZD54" s="657"/>
      <c r="PZE54" s="657"/>
      <c r="PZF54" s="657"/>
      <c r="PZG54" s="657"/>
      <c r="PZH54" s="657"/>
      <c r="PZI54" s="657"/>
      <c r="PZJ54" s="657"/>
      <c r="PZK54" s="657"/>
      <c r="PZL54" s="657"/>
      <c r="PZM54" s="657"/>
      <c r="PZN54" s="657"/>
      <c r="PZO54" s="657"/>
      <c r="PZP54" s="657"/>
      <c r="PZQ54" s="657"/>
      <c r="PZR54" s="657"/>
      <c r="PZS54" s="657"/>
      <c r="PZT54" s="657"/>
      <c r="PZU54" s="657"/>
      <c r="PZV54" s="657"/>
      <c r="PZW54" s="657"/>
      <c r="PZX54" s="657"/>
      <c r="PZY54" s="657"/>
      <c r="PZZ54" s="657"/>
      <c r="QAA54" s="657"/>
      <c r="QAB54" s="657"/>
      <c r="QAC54" s="657"/>
      <c r="QAD54" s="657"/>
      <c r="QAE54" s="657"/>
      <c r="QAF54" s="657"/>
      <c r="QAG54" s="657"/>
      <c r="QAH54" s="657"/>
      <c r="QAI54" s="657"/>
      <c r="QAJ54" s="657"/>
      <c r="QAK54" s="657"/>
      <c r="QAL54" s="657"/>
      <c r="QAM54" s="657"/>
      <c r="QAN54" s="657"/>
      <c r="QAO54" s="657"/>
      <c r="QAP54" s="657"/>
      <c r="QAQ54" s="657"/>
      <c r="QAR54" s="657"/>
      <c r="QAS54" s="657"/>
      <c r="QAT54" s="657"/>
      <c r="QAU54" s="657"/>
      <c r="QAV54" s="657"/>
      <c r="QAW54" s="657"/>
      <c r="QAX54" s="657"/>
      <c r="QAY54" s="657"/>
      <c r="QAZ54" s="657"/>
      <c r="QBA54" s="657"/>
      <c r="QBB54" s="657"/>
      <c r="QBC54" s="657"/>
      <c r="QBD54" s="657"/>
      <c r="QBE54" s="657"/>
      <c r="QBF54" s="657"/>
      <c r="QBG54" s="657"/>
      <c r="QBH54" s="657"/>
      <c r="QBI54" s="657"/>
      <c r="QBJ54" s="657"/>
      <c r="QBK54" s="657"/>
      <c r="QBL54" s="657"/>
      <c r="QBM54" s="657"/>
      <c r="QBN54" s="657"/>
      <c r="QBO54" s="657"/>
      <c r="QBP54" s="657"/>
      <c r="QBQ54" s="657"/>
      <c r="QBR54" s="657"/>
      <c r="QBS54" s="657"/>
      <c r="QBT54" s="657"/>
      <c r="QBU54" s="657"/>
      <c r="QBV54" s="657"/>
      <c r="QBW54" s="657"/>
      <c r="QBX54" s="657"/>
      <c r="QBY54" s="657"/>
      <c r="QBZ54" s="657"/>
      <c r="QCA54" s="657"/>
      <c r="QCB54" s="657"/>
      <c r="QCC54" s="657"/>
      <c r="QCD54" s="657"/>
      <c r="QCE54" s="657"/>
      <c r="QCF54" s="657"/>
      <c r="QCG54" s="657"/>
      <c r="QCH54" s="657"/>
      <c r="QCI54" s="657"/>
      <c r="QCJ54" s="657"/>
      <c r="QCK54" s="657"/>
      <c r="QCL54" s="657"/>
      <c r="QCM54" s="657"/>
      <c r="QCN54" s="657"/>
      <c r="QCO54" s="657"/>
      <c r="QCP54" s="657"/>
      <c r="QCQ54" s="657"/>
      <c r="QCR54" s="657"/>
      <c r="QCS54" s="657"/>
      <c r="QCT54" s="657"/>
      <c r="QCU54" s="657"/>
      <c r="QCV54" s="657"/>
      <c r="QCW54" s="657"/>
      <c r="QCX54" s="657"/>
      <c r="QCY54" s="657"/>
      <c r="QCZ54" s="657"/>
      <c r="QDA54" s="657"/>
      <c r="QDB54" s="657"/>
      <c r="QDC54" s="657"/>
      <c r="QDD54" s="657"/>
      <c r="QDE54" s="657"/>
      <c r="QDF54" s="657"/>
      <c r="QDG54" s="657"/>
      <c r="QDH54" s="657"/>
      <c r="QDI54" s="657"/>
      <c r="QDJ54" s="657"/>
      <c r="QDK54" s="657"/>
      <c r="QDL54" s="657"/>
      <c r="QDM54" s="657"/>
      <c r="QDN54" s="657"/>
      <c r="QDO54" s="657"/>
      <c r="QDP54" s="657"/>
      <c r="QDQ54" s="657"/>
      <c r="QDR54" s="657"/>
      <c r="QDS54" s="657"/>
      <c r="QDT54" s="657"/>
      <c r="QDU54" s="657"/>
      <c r="QDV54" s="657"/>
      <c r="QDW54" s="657"/>
      <c r="QDX54" s="657"/>
      <c r="QDY54" s="657"/>
      <c r="QDZ54" s="657"/>
      <c r="QEA54" s="657"/>
      <c r="QEB54" s="657"/>
      <c r="QEC54" s="657"/>
      <c r="QED54" s="657"/>
      <c r="QEE54" s="657"/>
      <c r="QEF54" s="657"/>
      <c r="QEG54" s="657"/>
      <c r="QEH54" s="657"/>
      <c r="QEI54" s="657"/>
      <c r="QEJ54" s="657"/>
      <c r="QEK54" s="657"/>
      <c r="QEL54" s="657"/>
      <c r="QEM54" s="657"/>
      <c r="QEN54" s="657"/>
      <c r="QEO54" s="657"/>
      <c r="QEP54" s="657"/>
      <c r="QEQ54" s="657"/>
      <c r="QER54" s="657"/>
      <c r="QES54" s="657"/>
      <c r="QET54" s="657"/>
      <c r="QEU54" s="657"/>
      <c r="QEV54" s="657"/>
      <c r="QEW54" s="657"/>
      <c r="QEX54" s="657"/>
      <c r="QEY54" s="657"/>
      <c r="QEZ54" s="657"/>
      <c r="QFA54" s="657"/>
      <c r="QFB54" s="657"/>
      <c r="QFC54" s="657"/>
      <c r="QFD54" s="657"/>
      <c r="QFE54" s="657"/>
      <c r="QFF54" s="657"/>
      <c r="QFG54" s="657"/>
      <c r="QFH54" s="657"/>
      <c r="QFI54" s="657"/>
      <c r="QFJ54" s="657"/>
      <c r="QFK54" s="657"/>
      <c r="QFL54" s="657"/>
      <c r="QFM54" s="657"/>
      <c r="QFN54" s="657"/>
      <c r="QFO54" s="657"/>
      <c r="QFP54" s="657"/>
      <c r="QFQ54" s="657"/>
      <c r="QFR54" s="657"/>
      <c r="QFS54" s="657"/>
      <c r="QFT54" s="657"/>
      <c r="QFU54" s="657"/>
      <c r="QFV54" s="657"/>
      <c r="QFW54" s="657"/>
      <c r="QFX54" s="657"/>
      <c r="QFY54" s="657"/>
      <c r="QFZ54" s="657"/>
      <c r="QGA54" s="657"/>
      <c r="QGB54" s="657"/>
      <c r="QGC54" s="657"/>
      <c r="QGD54" s="657"/>
      <c r="QGE54" s="657"/>
      <c r="QGF54" s="657"/>
      <c r="QGG54" s="657"/>
      <c r="QGH54" s="657"/>
      <c r="QGI54" s="657"/>
      <c r="QGJ54" s="657"/>
      <c r="QGK54" s="657"/>
      <c r="QGL54" s="657"/>
      <c r="QGM54" s="657"/>
      <c r="QGN54" s="657"/>
      <c r="QGO54" s="657"/>
      <c r="QGP54" s="657"/>
      <c r="QGQ54" s="657"/>
      <c r="QGR54" s="657"/>
      <c r="QGS54" s="657"/>
      <c r="QGT54" s="657"/>
      <c r="QGU54" s="657"/>
      <c r="QGV54" s="657"/>
      <c r="QGW54" s="657"/>
      <c r="QGX54" s="657"/>
      <c r="QGY54" s="657"/>
      <c r="QGZ54" s="657"/>
      <c r="QHA54" s="657"/>
      <c r="QHB54" s="657"/>
      <c r="QHC54" s="657"/>
      <c r="QHD54" s="657"/>
      <c r="QHE54" s="657"/>
      <c r="QHF54" s="657"/>
      <c r="QHG54" s="657"/>
      <c r="QHH54" s="657"/>
      <c r="QHI54" s="657"/>
      <c r="QHJ54" s="657"/>
      <c r="QHK54" s="657"/>
      <c r="QHL54" s="657"/>
      <c r="QHM54" s="657"/>
      <c r="QHN54" s="657"/>
      <c r="QHO54" s="657"/>
      <c r="QHP54" s="657"/>
      <c r="QHQ54" s="657"/>
      <c r="QHR54" s="657"/>
      <c r="QHS54" s="657"/>
      <c r="QHT54" s="657"/>
      <c r="QHU54" s="657"/>
      <c r="QHV54" s="657"/>
      <c r="QHW54" s="657"/>
      <c r="QHX54" s="657"/>
      <c r="QHY54" s="657"/>
      <c r="QHZ54" s="657"/>
      <c r="QIA54" s="657"/>
      <c r="QIB54" s="657"/>
      <c r="QIC54" s="657"/>
      <c r="QID54" s="657"/>
      <c r="QIE54" s="657"/>
      <c r="QIF54" s="657"/>
      <c r="QIG54" s="657"/>
      <c r="QIH54" s="657"/>
      <c r="QII54" s="657"/>
      <c r="QIJ54" s="657"/>
      <c r="QIK54" s="657"/>
      <c r="QIL54" s="657"/>
      <c r="QIM54" s="657"/>
      <c r="QIN54" s="657"/>
      <c r="QIO54" s="657"/>
      <c r="QIP54" s="657"/>
      <c r="QIQ54" s="657"/>
      <c r="QIR54" s="657"/>
      <c r="QIS54" s="657"/>
      <c r="QIT54" s="657"/>
      <c r="QIU54" s="657"/>
      <c r="QIV54" s="657"/>
      <c r="QIW54" s="657"/>
      <c r="QIX54" s="657"/>
      <c r="QIY54" s="657"/>
      <c r="QIZ54" s="657"/>
      <c r="QJA54" s="657"/>
      <c r="QJB54" s="657"/>
      <c r="QJC54" s="657"/>
      <c r="QJD54" s="657"/>
      <c r="QJE54" s="657"/>
      <c r="QJF54" s="657"/>
      <c r="QJG54" s="657"/>
      <c r="QJH54" s="657"/>
      <c r="QJI54" s="657"/>
      <c r="QJJ54" s="657"/>
      <c r="QJK54" s="657"/>
      <c r="QJL54" s="657"/>
      <c r="QJM54" s="657"/>
      <c r="QJN54" s="657"/>
      <c r="QJO54" s="657"/>
      <c r="QJP54" s="657"/>
      <c r="QJQ54" s="657"/>
      <c r="QJR54" s="657"/>
      <c r="QJS54" s="657"/>
      <c r="QJT54" s="657"/>
      <c r="QJU54" s="657"/>
      <c r="QJV54" s="657"/>
      <c r="QJW54" s="657"/>
      <c r="QJX54" s="657"/>
      <c r="QJY54" s="657"/>
      <c r="QJZ54" s="657"/>
      <c r="QKA54" s="657"/>
      <c r="QKB54" s="657"/>
      <c r="QKC54" s="657"/>
      <c r="QKD54" s="657"/>
      <c r="QKE54" s="657"/>
      <c r="QKF54" s="657"/>
      <c r="QKG54" s="657"/>
      <c r="QKH54" s="657"/>
      <c r="QKI54" s="657"/>
      <c r="QKJ54" s="657"/>
      <c r="QKK54" s="657"/>
      <c r="QKL54" s="657"/>
      <c r="QKM54" s="657"/>
      <c r="QKN54" s="657"/>
      <c r="QKO54" s="657"/>
      <c r="QKP54" s="657"/>
      <c r="QKQ54" s="657"/>
      <c r="QKR54" s="657"/>
      <c r="QKS54" s="657"/>
      <c r="QKT54" s="657"/>
      <c r="QKU54" s="657"/>
      <c r="QKV54" s="657"/>
      <c r="QKW54" s="657"/>
      <c r="QKX54" s="657"/>
      <c r="QKY54" s="657"/>
      <c r="QKZ54" s="657"/>
      <c r="QLA54" s="657"/>
      <c r="QLB54" s="657"/>
      <c r="QLC54" s="657"/>
      <c r="QLD54" s="657"/>
      <c r="QLE54" s="657"/>
      <c r="QLF54" s="657"/>
      <c r="QLG54" s="657"/>
      <c r="QLH54" s="657"/>
      <c r="QLI54" s="657"/>
      <c r="QLJ54" s="657"/>
      <c r="QLK54" s="657"/>
      <c r="QLL54" s="657"/>
      <c r="QLM54" s="657"/>
      <c r="QLN54" s="657"/>
      <c r="QLO54" s="657"/>
      <c r="QLP54" s="657"/>
      <c r="QLQ54" s="657"/>
      <c r="QLR54" s="657"/>
      <c r="QLS54" s="657"/>
      <c r="QLT54" s="657"/>
      <c r="QLU54" s="657"/>
      <c r="QLV54" s="657"/>
      <c r="QLW54" s="657"/>
      <c r="QLX54" s="657"/>
      <c r="QLY54" s="657"/>
      <c r="QLZ54" s="657"/>
      <c r="QMA54" s="657"/>
      <c r="QMB54" s="657"/>
      <c r="QMC54" s="657"/>
      <c r="QMD54" s="657"/>
      <c r="QME54" s="657"/>
      <c r="QMF54" s="657"/>
      <c r="QMG54" s="657"/>
      <c r="QMH54" s="657"/>
      <c r="QMI54" s="657"/>
      <c r="QMJ54" s="657"/>
      <c r="QMK54" s="657"/>
      <c r="QML54" s="657"/>
      <c r="QMM54" s="657"/>
      <c r="QMN54" s="657"/>
      <c r="QMO54" s="657"/>
      <c r="QMP54" s="657"/>
      <c r="QMQ54" s="657"/>
      <c r="QMR54" s="657"/>
      <c r="QMS54" s="657"/>
      <c r="QMT54" s="657"/>
      <c r="QMU54" s="657"/>
      <c r="QMV54" s="657"/>
      <c r="QMW54" s="657"/>
      <c r="QMX54" s="657"/>
      <c r="QMY54" s="657"/>
      <c r="QMZ54" s="657"/>
      <c r="QNA54" s="657"/>
      <c r="QNB54" s="657"/>
      <c r="QNC54" s="657"/>
      <c r="QND54" s="657"/>
      <c r="QNE54" s="657"/>
      <c r="QNF54" s="657"/>
      <c r="QNG54" s="657"/>
      <c r="QNH54" s="657"/>
      <c r="QNI54" s="657"/>
      <c r="QNJ54" s="657"/>
      <c r="QNK54" s="657"/>
      <c r="QNL54" s="657"/>
      <c r="QNM54" s="657"/>
      <c r="QNN54" s="657"/>
      <c r="QNO54" s="657"/>
      <c r="QNP54" s="657"/>
      <c r="QNQ54" s="657"/>
      <c r="QNR54" s="657"/>
      <c r="QNS54" s="657"/>
      <c r="QNT54" s="657"/>
      <c r="QNU54" s="657"/>
      <c r="QNV54" s="657"/>
      <c r="QNW54" s="657"/>
      <c r="QNX54" s="657"/>
      <c r="QNY54" s="657"/>
      <c r="QNZ54" s="657"/>
      <c r="QOA54" s="657"/>
      <c r="QOB54" s="657"/>
      <c r="QOC54" s="657"/>
      <c r="QOD54" s="657"/>
      <c r="QOE54" s="657"/>
      <c r="QOF54" s="657"/>
      <c r="QOG54" s="657"/>
      <c r="QOH54" s="657"/>
      <c r="QOI54" s="657"/>
      <c r="QOJ54" s="657"/>
      <c r="QOK54" s="657"/>
      <c r="QOL54" s="657"/>
      <c r="QOM54" s="657"/>
      <c r="QON54" s="657"/>
      <c r="QOO54" s="657"/>
      <c r="QOP54" s="657"/>
      <c r="QOQ54" s="657"/>
      <c r="QOR54" s="657"/>
      <c r="QOS54" s="657"/>
      <c r="QOT54" s="657"/>
      <c r="QOU54" s="657"/>
      <c r="QOV54" s="657"/>
      <c r="QOW54" s="657"/>
      <c r="QOX54" s="657"/>
      <c r="QOY54" s="657"/>
      <c r="QOZ54" s="657"/>
      <c r="QPA54" s="657"/>
      <c r="QPB54" s="657"/>
      <c r="QPC54" s="657"/>
      <c r="QPD54" s="657"/>
      <c r="QPE54" s="657"/>
      <c r="QPF54" s="657"/>
      <c r="QPG54" s="657"/>
      <c r="QPH54" s="657"/>
      <c r="QPI54" s="657"/>
      <c r="QPJ54" s="657"/>
      <c r="QPK54" s="657"/>
      <c r="QPL54" s="657"/>
      <c r="QPM54" s="657"/>
      <c r="QPN54" s="657"/>
      <c r="QPO54" s="657"/>
      <c r="QPP54" s="657"/>
      <c r="QPQ54" s="657"/>
      <c r="QPR54" s="657"/>
      <c r="QPS54" s="657"/>
      <c r="QPT54" s="657"/>
      <c r="QPU54" s="657"/>
      <c r="QPV54" s="657"/>
      <c r="QPW54" s="657"/>
      <c r="QPX54" s="657"/>
      <c r="QPY54" s="657"/>
      <c r="QPZ54" s="657"/>
      <c r="QQA54" s="657"/>
      <c r="QQB54" s="657"/>
      <c r="QQC54" s="657"/>
      <c r="QQD54" s="657"/>
      <c r="QQE54" s="657"/>
      <c r="QQF54" s="657"/>
      <c r="QQG54" s="657"/>
      <c r="QQH54" s="657"/>
      <c r="QQI54" s="657"/>
      <c r="QQJ54" s="657"/>
      <c r="QQK54" s="657"/>
      <c r="QQL54" s="657"/>
      <c r="QQM54" s="657"/>
      <c r="QQN54" s="657"/>
      <c r="QQO54" s="657"/>
      <c r="QQP54" s="657"/>
      <c r="QQQ54" s="657"/>
      <c r="QQR54" s="657"/>
      <c r="QQS54" s="657"/>
      <c r="QQT54" s="657"/>
      <c r="QQU54" s="657"/>
      <c r="QQV54" s="657"/>
      <c r="QQW54" s="657"/>
      <c r="QQX54" s="657"/>
      <c r="QQY54" s="657"/>
      <c r="QQZ54" s="657"/>
      <c r="QRA54" s="657"/>
      <c r="QRB54" s="657"/>
      <c r="QRC54" s="657"/>
      <c r="QRD54" s="657"/>
      <c r="QRE54" s="657"/>
      <c r="QRF54" s="657"/>
      <c r="QRG54" s="657"/>
      <c r="QRH54" s="657"/>
      <c r="QRI54" s="657"/>
      <c r="QRJ54" s="657"/>
      <c r="QRK54" s="657"/>
      <c r="QRL54" s="657"/>
      <c r="QRM54" s="657"/>
      <c r="QRN54" s="657"/>
      <c r="QRO54" s="657"/>
      <c r="QRP54" s="657"/>
      <c r="QRQ54" s="657"/>
      <c r="QRR54" s="657"/>
      <c r="QRS54" s="657"/>
      <c r="QRT54" s="657"/>
      <c r="QRU54" s="657"/>
      <c r="QRV54" s="657"/>
      <c r="QRW54" s="657"/>
      <c r="QRX54" s="657"/>
      <c r="QRY54" s="657"/>
      <c r="QRZ54" s="657"/>
      <c r="QSA54" s="657"/>
      <c r="QSB54" s="657"/>
      <c r="QSC54" s="657"/>
      <c r="QSD54" s="657"/>
      <c r="QSE54" s="657"/>
      <c r="QSF54" s="657"/>
      <c r="QSG54" s="657"/>
      <c r="QSH54" s="657"/>
      <c r="QSI54" s="657"/>
      <c r="QSJ54" s="657"/>
      <c r="QSK54" s="657"/>
      <c r="QSL54" s="657"/>
      <c r="QSM54" s="657"/>
      <c r="QSN54" s="657"/>
      <c r="QSO54" s="657"/>
      <c r="QSP54" s="657"/>
      <c r="QSQ54" s="657"/>
      <c r="QSR54" s="657"/>
      <c r="QSS54" s="657"/>
      <c r="QST54" s="657"/>
      <c r="QSU54" s="657"/>
      <c r="QSV54" s="657"/>
      <c r="QSW54" s="657"/>
      <c r="QSX54" s="657"/>
      <c r="QSY54" s="657"/>
      <c r="QSZ54" s="657"/>
      <c r="QTA54" s="657"/>
      <c r="QTB54" s="657"/>
      <c r="QTC54" s="657"/>
      <c r="QTD54" s="657"/>
      <c r="QTE54" s="657"/>
      <c r="QTF54" s="657"/>
      <c r="QTG54" s="657"/>
      <c r="QTH54" s="657"/>
      <c r="QTI54" s="657"/>
      <c r="QTJ54" s="657"/>
      <c r="QTK54" s="657"/>
      <c r="QTL54" s="657"/>
      <c r="QTM54" s="657"/>
      <c r="QTN54" s="657"/>
      <c r="QTO54" s="657"/>
      <c r="QTP54" s="657"/>
      <c r="QTQ54" s="657"/>
      <c r="QTR54" s="657"/>
      <c r="QTS54" s="657"/>
      <c r="QTT54" s="657"/>
      <c r="QTU54" s="657"/>
      <c r="QTV54" s="657"/>
      <c r="QTW54" s="657"/>
      <c r="QTX54" s="657"/>
      <c r="QTY54" s="657"/>
      <c r="QTZ54" s="657"/>
      <c r="QUA54" s="657"/>
      <c r="QUB54" s="657"/>
      <c r="QUC54" s="657"/>
      <c r="QUD54" s="657"/>
      <c r="QUE54" s="657"/>
      <c r="QUF54" s="657"/>
      <c r="QUG54" s="657"/>
      <c r="QUH54" s="657"/>
      <c r="QUI54" s="657"/>
      <c r="QUJ54" s="657"/>
      <c r="QUK54" s="657"/>
      <c r="QUL54" s="657"/>
      <c r="QUM54" s="657"/>
      <c r="QUN54" s="657"/>
      <c r="QUO54" s="657"/>
      <c r="QUP54" s="657"/>
      <c r="QUQ54" s="657"/>
      <c r="QUR54" s="657"/>
      <c r="QUS54" s="657"/>
      <c r="QUT54" s="657"/>
      <c r="QUU54" s="657"/>
      <c r="QUV54" s="657"/>
      <c r="QUW54" s="657"/>
      <c r="QUX54" s="657"/>
      <c r="QUY54" s="657"/>
      <c r="QUZ54" s="657"/>
      <c r="QVA54" s="657"/>
      <c r="QVB54" s="657"/>
      <c r="QVC54" s="657"/>
      <c r="QVD54" s="657"/>
      <c r="QVE54" s="657"/>
      <c r="QVF54" s="657"/>
      <c r="QVG54" s="657"/>
      <c r="QVH54" s="657"/>
      <c r="QVI54" s="657"/>
      <c r="QVJ54" s="657"/>
      <c r="QVK54" s="657"/>
      <c r="QVL54" s="657"/>
      <c r="QVM54" s="657"/>
      <c r="QVN54" s="657"/>
      <c r="QVO54" s="657"/>
      <c r="QVP54" s="657"/>
      <c r="QVQ54" s="657"/>
      <c r="QVR54" s="657"/>
      <c r="QVS54" s="657"/>
      <c r="QVT54" s="657"/>
      <c r="QVU54" s="657"/>
      <c r="QVV54" s="657"/>
      <c r="QVW54" s="657"/>
      <c r="QVX54" s="657"/>
      <c r="QVY54" s="657"/>
      <c r="QVZ54" s="657"/>
      <c r="QWA54" s="657"/>
      <c r="QWB54" s="657"/>
      <c r="QWC54" s="657"/>
      <c r="QWD54" s="657"/>
      <c r="QWE54" s="657"/>
      <c r="QWF54" s="657"/>
      <c r="QWG54" s="657"/>
      <c r="QWH54" s="657"/>
      <c r="QWI54" s="657"/>
      <c r="QWJ54" s="657"/>
      <c r="QWK54" s="657"/>
      <c r="QWL54" s="657"/>
      <c r="QWM54" s="657"/>
      <c r="QWN54" s="657"/>
      <c r="QWO54" s="657"/>
      <c r="QWP54" s="657"/>
      <c r="QWQ54" s="657"/>
      <c r="QWR54" s="657"/>
      <c r="QWS54" s="657"/>
      <c r="QWT54" s="657"/>
      <c r="QWU54" s="657"/>
      <c r="QWV54" s="657"/>
      <c r="QWW54" s="657"/>
      <c r="QWX54" s="657"/>
      <c r="QWY54" s="657"/>
      <c r="QWZ54" s="657"/>
      <c r="QXA54" s="657"/>
      <c r="QXB54" s="657"/>
      <c r="QXC54" s="657"/>
      <c r="QXD54" s="657"/>
      <c r="QXE54" s="657"/>
      <c r="QXF54" s="657"/>
      <c r="QXG54" s="657"/>
      <c r="QXH54" s="657"/>
      <c r="QXI54" s="657"/>
      <c r="QXJ54" s="657"/>
      <c r="QXK54" s="657"/>
      <c r="QXL54" s="657"/>
      <c r="QXM54" s="657"/>
      <c r="QXN54" s="657"/>
      <c r="QXO54" s="657"/>
      <c r="QXP54" s="657"/>
      <c r="QXQ54" s="657"/>
      <c r="QXR54" s="657"/>
      <c r="QXS54" s="657"/>
      <c r="QXT54" s="657"/>
      <c r="QXU54" s="657"/>
      <c r="QXV54" s="657"/>
      <c r="QXW54" s="657"/>
      <c r="QXX54" s="657"/>
      <c r="QXY54" s="657"/>
      <c r="QXZ54" s="657"/>
      <c r="QYA54" s="657"/>
      <c r="QYB54" s="657"/>
      <c r="QYC54" s="657"/>
      <c r="QYD54" s="657"/>
      <c r="QYE54" s="657"/>
      <c r="QYF54" s="657"/>
      <c r="QYG54" s="657"/>
      <c r="QYH54" s="657"/>
      <c r="QYI54" s="657"/>
      <c r="QYJ54" s="657"/>
      <c r="QYK54" s="657"/>
      <c r="QYL54" s="657"/>
      <c r="QYM54" s="657"/>
      <c r="QYN54" s="657"/>
      <c r="QYO54" s="657"/>
      <c r="QYP54" s="657"/>
      <c r="QYQ54" s="657"/>
      <c r="QYR54" s="657"/>
      <c r="QYS54" s="657"/>
      <c r="QYT54" s="657"/>
      <c r="QYU54" s="657"/>
      <c r="QYV54" s="657"/>
      <c r="QYW54" s="657"/>
      <c r="QYX54" s="657"/>
      <c r="QYY54" s="657"/>
      <c r="QYZ54" s="657"/>
      <c r="QZA54" s="657"/>
      <c r="QZB54" s="657"/>
      <c r="QZC54" s="657"/>
      <c r="QZD54" s="657"/>
      <c r="QZE54" s="657"/>
      <c r="QZF54" s="657"/>
      <c r="QZG54" s="657"/>
      <c r="QZH54" s="657"/>
      <c r="QZI54" s="657"/>
      <c r="QZJ54" s="657"/>
      <c r="QZK54" s="657"/>
      <c r="QZL54" s="657"/>
      <c r="QZM54" s="657"/>
      <c r="QZN54" s="657"/>
      <c r="QZO54" s="657"/>
      <c r="QZP54" s="657"/>
      <c r="QZQ54" s="657"/>
      <c r="QZR54" s="657"/>
      <c r="QZS54" s="657"/>
      <c r="QZT54" s="657"/>
      <c r="QZU54" s="657"/>
      <c r="QZV54" s="657"/>
      <c r="QZW54" s="657"/>
      <c r="QZX54" s="657"/>
      <c r="QZY54" s="657"/>
      <c r="QZZ54" s="657"/>
      <c r="RAA54" s="657"/>
      <c r="RAB54" s="657"/>
      <c r="RAC54" s="657"/>
      <c r="RAD54" s="657"/>
      <c r="RAE54" s="657"/>
      <c r="RAF54" s="657"/>
      <c r="RAG54" s="657"/>
      <c r="RAH54" s="657"/>
      <c r="RAI54" s="657"/>
      <c r="RAJ54" s="657"/>
      <c r="RAK54" s="657"/>
      <c r="RAL54" s="657"/>
      <c r="RAM54" s="657"/>
      <c r="RAN54" s="657"/>
      <c r="RAO54" s="657"/>
      <c r="RAP54" s="657"/>
      <c r="RAQ54" s="657"/>
      <c r="RAR54" s="657"/>
      <c r="RAS54" s="657"/>
      <c r="RAT54" s="657"/>
      <c r="RAU54" s="657"/>
      <c r="RAV54" s="657"/>
      <c r="RAW54" s="657"/>
      <c r="RAX54" s="657"/>
      <c r="RAY54" s="657"/>
      <c r="RAZ54" s="657"/>
      <c r="RBA54" s="657"/>
      <c r="RBB54" s="657"/>
      <c r="RBC54" s="657"/>
      <c r="RBD54" s="657"/>
      <c r="RBE54" s="657"/>
      <c r="RBF54" s="657"/>
      <c r="RBG54" s="657"/>
      <c r="RBH54" s="657"/>
      <c r="RBI54" s="657"/>
      <c r="RBJ54" s="657"/>
      <c r="RBK54" s="657"/>
      <c r="RBL54" s="657"/>
      <c r="RBM54" s="657"/>
      <c r="RBN54" s="657"/>
      <c r="RBO54" s="657"/>
      <c r="RBP54" s="657"/>
      <c r="RBQ54" s="657"/>
      <c r="RBR54" s="657"/>
      <c r="RBS54" s="657"/>
      <c r="RBT54" s="657"/>
      <c r="RBU54" s="657"/>
      <c r="RBV54" s="657"/>
      <c r="RBW54" s="657"/>
      <c r="RBX54" s="657"/>
      <c r="RBY54" s="657"/>
      <c r="RBZ54" s="657"/>
      <c r="RCA54" s="657"/>
      <c r="RCB54" s="657"/>
      <c r="RCC54" s="657"/>
      <c r="RCD54" s="657"/>
      <c r="RCE54" s="657"/>
      <c r="RCF54" s="657"/>
      <c r="RCG54" s="657"/>
      <c r="RCH54" s="657"/>
      <c r="RCI54" s="657"/>
      <c r="RCJ54" s="657"/>
      <c r="RCK54" s="657"/>
      <c r="RCL54" s="657"/>
      <c r="RCM54" s="657"/>
      <c r="RCN54" s="657"/>
      <c r="RCO54" s="657"/>
      <c r="RCP54" s="657"/>
      <c r="RCQ54" s="657"/>
      <c r="RCR54" s="657"/>
      <c r="RCS54" s="657"/>
      <c r="RCT54" s="657"/>
      <c r="RCU54" s="657"/>
      <c r="RCV54" s="657"/>
      <c r="RCW54" s="657"/>
      <c r="RCX54" s="657"/>
      <c r="RCY54" s="657"/>
      <c r="RCZ54" s="657"/>
      <c r="RDA54" s="657"/>
      <c r="RDB54" s="657"/>
      <c r="RDC54" s="657"/>
      <c r="RDD54" s="657"/>
      <c r="RDE54" s="657"/>
      <c r="RDF54" s="657"/>
      <c r="RDG54" s="657"/>
      <c r="RDH54" s="657"/>
      <c r="RDI54" s="657"/>
      <c r="RDJ54" s="657"/>
      <c r="RDK54" s="657"/>
      <c r="RDL54" s="657"/>
      <c r="RDM54" s="657"/>
      <c r="RDN54" s="657"/>
      <c r="RDO54" s="657"/>
      <c r="RDP54" s="657"/>
      <c r="RDQ54" s="657"/>
      <c r="RDR54" s="657"/>
      <c r="RDS54" s="657"/>
      <c r="RDT54" s="657"/>
      <c r="RDU54" s="657"/>
      <c r="RDV54" s="657"/>
      <c r="RDW54" s="657"/>
      <c r="RDX54" s="657"/>
      <c r="RDY54" s="657"/>
      <c r="RDZ54" s="657"/>
      <c r="REA54" s="657"/>
      <c r="REB54" s="657"/>
      <c r="REC54" s="657"/>
      <c r="RED54" s="657"/>
      <c r="REE54" s="657"/>
      <c r="REF54" s="657"/>
      <c r="REG54" s="657"/>
      <c r="REH54" s="657"/>
      <c r="REI54" s="657"/>
      <c r="REJ54" s="657"/>
      <c r="REK54" s="657"/>
      <c r="REL54" s="657"/>
      <c r="REM54" s="657"/>
      <c r="REN54" s="657"/>
      <c r="REO54" s="657"/>
      <c r="REP54" s="657"/>
      <c r="REQ54" s="657"/>
      <c r="RER54" s="657"/>
      <c r="RES54" s="657"/>
      <c r="RET54" s="657"/>
      <c r="REU54" s="657"/>
      <c r="REV54" s="657"/>
      <c r="REW54" s="657"/>
      <c r="REX54" s="657"/>
      <c r="REY54" s="657"/>
      <c r="REZ54" s="657"/>
      <c r="RFA54" s="657"/>
      <c r="RFB54" s="657"/>
      <c r="RFC54" s="657"/>
      <c r="RFD54" s="657"/>
      <c r="RFE54" s="657"/>
      <c r="RFF54" s="657"/>
      <c r="RFG54" s="657"/>
      <c r="RFH54" s="657"/>
      <c r="RFI54" s="657"/>
      <c r="RFJ54" s="657"/>
      <c r="RFK54" s="657"/>
      <c r="RFL54" s="657"/>
      <c r="RFM54" s="657"/>
      <c r="RFN54" s="657"/>
      <c r="RFO54" s="657"/>
      <c r="RFP54" s="657"/>
      <c r="RFQ54" s="657"/>
      <c r="RFR54" s="657"/>
      <c r="RFS54" s="657"/>
      <c r="RFT54" s="657"/>
      <c r="RFU54" s="657"/>
      <c r="RFV54" s="657"/>
      <c r="RFW54" s="657"/>
      <c r="RFX54" s="657"/>
      <c r="RFY54" s="657"/>
      <c r="RFZ54" s="657"/>
      <c r="RGA54" s="657"/>
      <c r="RGB54" s="657"/>
      <c r="RGC54" s="657"/>
      <c r="RGD54" s="657"/>
      <c r="RGE54" s="657"/>
      <c r="RGF54" s="657"/>
      <c r="RGG54" s="657"/>
      <c r="RGH54" s="657"/>
      <c r="RGI54" s="657"/>
      <c r="RGJ54" s="657"/>
      <c r="RGK54" s="657"/>
      <c r="RGL54" s="657"/>
      <c r="RGM54" s="657"/>
      <c r="RGN54" s="657"/>
      <c r="RGO54" s="657"/>
      <c r="RGP54" s="657"/>
      <c r="RGQ54" s="657"/>
      <c r="RGR54" s="657"/>
      <c r="RGS54" s="657"/>
      <c r="RGT54" s="657"/>
      <c r="RGU54" s="657"/>
      <c r="RGV54" s="657"/>
      <c r="RGW54" s="657"/>
      <c r="RGX54" s="657"/>
      <c r="RGY54" s="657"/>
      <c r="RGZ54" s="657"/>
      <c r="RHA54" s="657"/>
      <c r="RHB54" s="657"/>
      <c r="RHC54" s="657"/>
      <c r="RHD54" s="657"/>
      <c r="RHE54" s="657"/>
      <c r="RHF54" s="657"/>
      <c r="RHG54" s="657"/>
      <c r="RHH54" s="657"/>
      <c r="RHI54" s="657"/>
      <c r="RHJ54" s="657"/>
      <c r="RHK54" s="657"/>
      <c r="RHL54" s="657"/>
      <c r="RHM54" s="657"/>
      <c r="RHN54" s="657"/>
      <c r="RHO54" s="657"/>
      <c r="RHP54" s="657"/>
      <c r="RHQ54" s="657"/>
      <c r="RHR54" s="657"/>
      <c r="RHS54" s="657"/>
      <c r="RHT54" s="657"/>
      <c r="RHU54" s="657"/>
      <c r="RHV54" s="657"/>
      <c r="RHW54" s="657"/>
      <c r="RHX54" s="657"/>
      <c r="RHY54" s="657"/>
      <c r="RHZ54" s="657"/>
      <c r="RIA54" s="657"/>
      <c r="RIB54" s="657"/>
      <c r="RIC54" s="657"/>
      <c r="RID54" s="657"/>
      <c r="RIE54" s="657"/>
      <c r="RIF54" s="657"/>
      <c r="RIG54" s="657"/>
      <c r="RIH54" s="657"/>
      <c r="RII54" s="657"/>
      <c r="RIJ54" s="657"/>
      <c r="RIK54" s="657"/>
      <c r="RIL54" s="657"/>
      <c r="RIM54" s="657"/>
      <c r="RIN54" s="657"/>
      <c r="RIO54" s="657"/>
      <c r="RIP54" s="657"/>
      <c r="RIQ54" s="657"/>
      <c r="RIR54" s="657"/>
      <c r="RIS54" s="657"/>
      <c r="RIT54" s="657"/>
      <c r="RIU54" s="657"/>
      <c r="RIV54" s="657"/>
      <c r="RIW54" s="657"/>
      <c r="RIX54" s="657"/>
      <c r="RIY54" s="657"/>
      <c r="RIZ54" s="657"/>
      <c r="RJA54" s="657"/>
      <c r="RJB54" s="657"/>
      <c r="RJC54" s="657"/>
      <c r="RJD54" s="657"/>
      <c r="RJE54" s="657"/>
      <c r="RJF54" s="657"/>
      <c r="RJG54" s="657"/>
      <c r="RJH54" s="657"/>
      <c r="RJI54" s="657"/>
      <c r="RJJ54" s="657"/>
      <c r="RJK54" s="657"/>
      <c r="RJL54" s="657"/>
      <c r="RJM54" s="657"/>
      <c r="RJN54" s="657"/>
      <c r="RJO54" s="657"/>
      <c r="RJP54" s="657"/>
      <c r="RJQ54" s="657"/>
      <c r="RJR54" s="657"/>
      <c r="RJS54" s="657"/>
      <c r="RJT54" s="657"/>
      <c r="RJU54" s="657"/>
      <c r="RJV54" s="657"/>
      <c r="RJW54" s="657"/>
      <c r="RJX54" s="657"/>
      <c r="RJY54" s="657"/>
      <c r="RJZ54" s="657"/>
      <c r="RKA54" s="657"/>
      <c r="RKB54" s="657"/>
      <c r="RKC54" s="657"/>
      <c r="RKD54" s="657"/>
      <c r="RKE54" s="657"/>
      <c r="RKF54" s="657"/>
      <c r="RKG54" s="657"/>
      <c r="RKH54" s="657"/>
      <c r="RKI54" s="657"/>
      <c r="RKJ54" s="657"/>
      <c r="RKK54" s="657"/>
      <c r="RKL54" s="657"/>
      <c r="RKM54" s="657"/>
      <c r="RKN54" s="657"/>
      <c r="RKO54" s="657"/>
      <c r="RKP54" s="657"/>
      <c r="RKQ54" s="657"/>
      <c r="RKR54" s="657"/>
      <c r="RKS54" s="657"/>
      <c r="RKT54" s="657"/>
      <c r="RKU54" s="657"/>
      <c r="RKV54" s="657"/>
      <c r="RKW54" s="657"/>
      <c r="RKX54" s="657"/>
      <c r="RKY54" s="657"/>
      <c r="RKZ54" s="657"/>
      <c r="RLA54" s="657"/>
      <c r="RLB54" s="657"/>
      <c r="RLC54" s="657"/>
      <c r="RLD54" s="657"/>
      <c r="RLE54" s="657"/>
      <c r="RLF54" s="657"/>
      <c r="RLG54" s="657"/>
      <c r="RLH54" s="657"/>
      <c r="RLI54" s="657"/>
      <c r="RLJ54" s="657"/>
      <c r="RLK54" s="657"/>
      <c r="RLL54" s="657"/>
      <c r="RLM54" s="657"/>
      <c r="RLN54" s="657"/>
      <c r="RLO54" s="657"/>
      <c r="RLP54" s="657"/>
      <c r="RLQ54" s="657"/>
      <c r="RLR54" s="657"/>
      <c r="RLS54" s="657"/>
      <c r="RLT54" s="657"/>
      <c r="RLU54" s="657"/>
      <c r="RLV54" s="657"/>
      <c r="RLW54" s="657"/>
      <c r="RLX54" s="657"/>
      <c r="RLY54" s="657"/>
      <c r="RLZ54" s="657"/>
      <c r="RMA54" s="657"/>
      <c r="RMB54" s="657"/>
      <c r="RMC54" s="657"/>
      <c r="RMD54" s="657"/>
      <c r="RME54" s="657"/>
      <c r="RMF54" s="657"/>
      <c r="RMG54" s="657"/>
      <c r="RMH54" s="657"/>
      <c r="RMI54" s="657"/>
      <c r="RMJ54" s="657"/>
      <c r="RMK54" s="657"/>
      <c r="RML54" s="657"/>
      <c r="RMM54" s="657"/>
      <c r="RMN54" s="657"/>
      <c r="RMO54" s="657"/>
      <c r="RMP54" s="657"/>
      <c r="RMQ54" s="657"/>
      <c r="RMR54" s="657"/>
      <c r="RMS54" s="657"/>
      <c r="RMT54" s="657"/>
      <c r="RMU54" s="657"/>
      <c r="RMV54" s="657"/>
      <c r="RMW54" s="657"/>
      <c r="RMX54" s="657"/>
      <c r="RMY54" s="657"/>
      <c r="RMZ54" s="657"/>
      <c r="RNA54" s="657"/>
      <c r="RNB54" s="657"/>
      <c r="RNC54" s="657"/>
      <c r="RND54" s="657"/>
      <c r="RNE54" s="657"/>
      <c r="RNF54" s="657"/>
      <c r="RNG54" s="657"/>
      <c r="RNH54" s="657"/>
      <c r="RNI54" s="657"/>
      <c r="RNJ54" s="657"/>
      <c r="RNK54" s="657"/>
      <c r="RNL54" s="657"/>
      <c r="RNM54" s="657"/>
      <c r="RNN54" s="657"/>
      <c r="RNO54" s="657"/>
      <c r="RNP54" s="657"/>
      <c r="RNQ54" s="657"/>
      <c r="RNR54" s="657"/>
      <c r="RNS54" s="657"/>
      <c r="RNT54" s="657"/>
      <c r="RNU54" s="657"/>
      <c r="RNV54" s="657"/>
      <c r="RNW54" s="657"/>
      <c r="RNX54" s="657"/>
      <c r="RNY54" s="657"/>
      <c r="RNZ54" s="657"/>
      <c r="ROA54" s="657"/>
      <c r="ROB54" s="657"/>
      <c r="ROC54" s="657"/>
      <c r="ROD54" s="657"/>
      <c r="ROE54" s="657"/>
      <c r="ROF54" s="657"/>
      <c r="ROG54" s="657"/>
      <c r="ROH54" s="657"/>
      <c r="ROI54" s="657"/>
      <c r="ROJ54" s="657"/>
      <c r="ROK54" s="657"/>
      <c r="ROL54" s="657"/>
      <c r="ROM54" s="657"/>
      <c r="RON54" s="657"/>
      <c r="ROO54" s="657"/>
      <c r="ROP54" s="657"/>
      <c r="ROQ54" s="657"/>
      <c r="ROR54" s="657"/>
      <c r="ROS54" s="657"/>
      <c r="ROT54" s="657"/>
      <c r="ROU54" s="657"/>
      <c r="ROV54" s="657"/>
      <c r="ROW54" s="657"/>
      <c r="ROX54" s="657"/>
      <c r="ROY54" s="657"/>
      <c r="ROZ54" s="657"/>
      <c r="RPA54" s="657"/>
      <c r="RPB54" s="657"/>
      <c r="RPC54" s="657"/>
      <c r="RPD54" s="657"/>
      <c r="RPE54" s="657"/>
      <c r="RPF54" s="657"/>
      <c r="RPG54" s="657"/>
      <c r="RPH54" s="657"/>
      <c r="RPI54" s="657"/>
      <c r="RPJ54" s="657"/>
      <c r="RPK54" s="657"/>
      <c r="RPL54" s="657"/>
      <c r="RPM54" s="657"/>
      <c r="RPN54" s="657"/>
      <c r="RPO54" s="657"/>
      <c r="RPP54" s="657"/>
      <c r="RPQ54" s="657"/>
      <c r="RPR54" s="657"/>
      <c r="RPS54" s="657"/>
      <c r="RPT54" s="657"/>
      <c r="RPU54" s="657"/>
      <c r="RPV54" s="657"/>
      <c r="RPW54" s="657"/>
      <c r="RPX54" s="657"/>
      <c r="RPY54" s="657"/>
      <c r="RPZ54" s="657"/>
      <c r="RQA54" s="657"/>
      <c r="RQB54" s="657"/>
      <c r="RQC54" s="657"/>
      <c r="RQD54" s="657"/>
      <c r="RQE54" s="657"/>
      <c r="RQF54" s="657"/>
      <c r="RQG54" s="657"/>
      <c r="RQH54" s="657"/>
      <c r="RQI54" s="657"/>
      <c r="RQJ54" s="657"/>
      <c r="RQK54" s="657"/>
      <c r="RQL54" s="657"/>
      <c r="RQM54" s="657"/>
      <c r="RQN54" s="657"/>
      <c r="RQO54" s="657"/>
      <c r="RQP54" s="657"/>
      <c r="RQQ54" s="657"/>
      <c r="RQR54" s="657"/>
      <c r="RQS54" s="657"/>
      <c r="RQT54" s="657"/>
      <c r="RQU54" s="657"/>
      <c r="RQV54" s="657"/>
      <c r="RQW54" s="657"/>
      <c r="RQX54" s="657"/>
      <c r="RQY54" s="657"/>
      <c r="RQZ54" s="657"/>
      <c r="RRA54" s="657"/>
      <c r="RRB54" s="657"/>
      <c r="RRC54" s="657"/>
      <c r="RRD54" s="657"/>
      <c r="RRE54" s="657"/>
      <c r="RRF54" s="657"/>
      <c r="RRG54" s="657"/>
      <c r="RRH54" s="657"/>
      <c r="RRI54" s="657"/>
      <c r="RRJ54" s="657"/>
      <c r="RRK54" s="657"/>
      <c r="RRL54" s="657"/>
      <c r="RRM54" s="657"/>
      <c r="RRN54" s="657"/>
      <c r="RRO54" s="657"/>
      <c r="RRP54" s="657"/>
      <c r="RRQ54" s="657"/>
      <c r="RRR54" s="657"/>
      <c r="RRS54" s="657"/>
      <c r="RRT54" s="657"/>
      <c r="RRU54" s="657"/>
      <c r="RRV54" s="657"/>
      <c r="RRW54" s="657"/>
      <c r="RRX54" s="657"/>
      <c r="RRY54" s="657"/>
      <c r="RRZ54" s="657"/>
      <c r="RSA54" s="657"/>
      <c r="RSB54" s="657"/>
      <c r="RSC54" s="657"/>
      <c r="RSD54" s="657"/>
      <c r="RSE54" s="657"/>
      <c r="RSF54" s="657"/>
      <c r="RSG54" s="657"/>
      <c r="RSH54" s="657"/>
      <c r="RSI54" s="657"/>
      <c r="RSJ54" s="657"/>
      <c r="RSK54" s="657"/>
      <c r="RSL54" s="657"/>
      <c r="RSM54" s="657"/>
      <c r="RSN54" s="657"/>
      <c r="RSO54" s="657"/>
      <c r="RSP54" s="657"/>
      <c r="RSQ54" s="657"/>
      <c r="RSR54" s="657"/>
      <c r="RSS54" s="657"/>
      <c r="RST54" s="657"/>
      <c r="RSU54" s="657"/>
      <c r="RSV54" s="657"/>
      <c r="RSW54" s="657"/>
      <c r="RSX54" s="657"/>
      <c r="RSY54" s="657"/>
      <c r="RSZ54" s="657"/>
      <c r="RTA54" s="657"/>
      <c r="RTB54" s="657"/>
      <c r="RTC54" s="657"/>
      <c r="RTD54" s="657"/>
      <c r="RTE54" s="657"/>
      <c r="RTF54" s="657"/>
      <c r="RTG54" s="657"/>
      <c r="RTH54" s="657"/>
      <c r="RTI54" s="657"/>
      <c r="RTJ54" s="657"/>
      <c r="RTK54" s="657"/>
      <c r="RTL54" s="657"/>
      <c r="RTM54" s="657"/>
      <c r="RTN54" s="657"/>
      <c r="RTO54" s="657"/>
      <c r="RTP54" s="657"/>
      <c r="RTQ54" s="657"/>
      <c r="RTR54" s="657"/>
      <c r="RTS54" s="657"/>
      <c r="RTT54" s="657"/>
      <c r="RTU54" s="657"/>
      <c r="RTV54" s="657"/>
      <c r="RTW54" s="657"/>
      <c r="RTX54" s="657"/>
      <c r="RTY54" s="657"/>
      <c r="RTZ54" s="657"/>
      <c r="RUA54" s="657"/>
      <c r="RUB54" s="657"/>
      <c r="RUC54" s="657"/>
      <c r="RUD54" s="657"/>
      <c r="RUE54" s="657"/>
      <c r="RUF54" s="657"/>
      <c r="RUG54" s="657"/>
      <c r="RUH54" s="657"/>
      <c r="RUI54" s="657"/>
      <c r="RUJ54" s="657"/>
      <c r="RUK54" s="657"/>
      <c r="RUL54" s="657"/>
      <c r="RUM54" s="657"/>
      <c r="RUN54" s="657"/>
      <c r="RUO54" s="657"/>
      <c r="RUP54" s="657"/>
      <c r="RUQ54" s="657"/>
      <c r="RUR54" s="657"/>
      <c r="RUS54" s="657"/>
      <c r="RUT54" s="657"/>
      <c r="RUU54" s="657"/>
      <c r="RUV54" s="657"/>
      <c r="RUW54" s="657"/>
      <c r="RUX54" s="657"/>
      <c r="RUY54" s="657"/>
      <c r="RUZ54" s="657"/>
      <c r="RVA54" s="657"/>
      <c r="RVB54" s="657"/>
      <c r="RVC54" s="657"/>
      <c r="RVD54" s="657"/>
      <c r="RVE54" s="657"/>
      <c r="RVF54" s="657"/>
      <c r="RVG54" s="657"/>
      <c r="RVH54" s="657"/>
      <c r="RVI54" s="657"/>
      <c r="RVJ54" s="657"/>
      <c r="RVK54" s="657"/>
      <c r="RVL54" s="657"/>
      <c r="RVM54" s="657"/>
      <c r="RVN54" s="657"/>
      <c r="RVO54" s="657"/>
      <c r="RVP54" s="657"/>
      <c r="RVQ54" s="657"/>
      <c r="RVR54" s="657"/>
      <c r="RVS54" s="657"/>
      <c r="RVT54" s="657"/>
      <c r="RVU54" s="657"/>
      <c r="RVV54" s="657"/>
      <c r="RVW54" s="657"/>
      <c r="RVX54" s="657"/>
      <c r="RVY54" s="657"/>
      <c r="RVZ54" s="657"/>
      <c r="RWA54" s="657"/>
      <c r="RWB54" s="657"/>
      <c r="RWC54" s="657"/>
      <c r="RWD54" s="657"/>
      <c r="RWE54" s="657"/>
      <c r="RWF54" s="657"/>
      <c r="RWG54" s="657"/>
      <c r="RWH54" s="657"/>
      <c r="RWI54" s="657"/>
      <c r="RWJ54" s="657"/>
      <c r="RWK54" s="657"/>
      <c r="RWL54" s="657"/>
      <c r="RWM54" s="657"/>
      <c r="RWN54" s="657"/>
      <c r="RWO54" s="657"/>
      <c r="RWP54" s="657"/>
      <c r="RWQ54" s="657"/>
      <c r="RWR54" s="657"/>
      <c r="RWS54" s="657"/>
      <c r="RWT54" s="657"/>
      <c r="RWU54" s="657"/>
      <c r="RWV54" s="657"/>
      <c r="RWW54" s="657"/>
      <c r="RWX54" s="657"/>
      <c r="RWY54" s="657"/>
      <c r="RWZ54" s="657"/>
      <c r="RXA54" s="657"/>
      <c r="RXB54" s="657"/>
      <c r="RXC54" s="657"/>
      <c r="RXD54" s="657"/>
      <c r="RXE54" s="657"/>
      <c r="RXF54" s="657"/>
      <c r="RXG54" s="657"/>
      <c r="RXH54" s="657"/>
      <c r="RXI54" s="657"/>
      <c r="RXJ54" s="657"/>
      <c r="RXK54" s="657"/>
      <c r="RXL54" s="657"/>
      <c r="RXM54" s="657"/>
      <c r="RXN54" s="657"/>
      <c r="RXO54" s="657"/>
      <c r="RXP54" s="657"/>
      <c r="RXQ54" s="657"/>
      <c r="RXR54" s="657"/>
      <c r="RXS54" s="657"/>
      <c r="RXT54" s="657"/>
      <c r="RXU54" s="657"/>
      <c r="RXV54" s="657"/>
      <c r="RXW54" s="657"/>
      <c r="RXX54" s="657"/>
      <c r="RXY54" s="657"/>
      <c r="RXZ54" s="657"/>
      <c r="RYA54" s="657"/>
      <c r="RYB54" s="657"/>
      <c r="RYC54" s="657"/>
      <c r="RYD54" s="657"/>
      <c r="RYE54" s="657"/>
      <c r="RYF54" s="657"/>
      <c r="RYG54" s="657"/>
      <c r="RYH54" s="657"/>
      <c r="RYI54" s="657"/>
      <c r="RYJ54" s="657"/>
      <c r="RYK54" s="657"/>
      <c r="RYL54" s="657"/>
      <c r="RYM54" s="657"/>
      <c r="RYN54" s="657"/>
      <c r="RYO54" s="657"/>
      <c r="RYP54" s="657"/>
      <c r="RYQ54" s="657"/>
      <c r="RYR54" s="657"/>
      <c r="RYS54" s="657"/>
      <c r="RYT54" s="657"/>
      <c r="RYU54" s="657"/>
      <c r="RYV54" s="657"/>
      <c r="RYW54" s="657"/>
      <c r="RYX54" s="657"/>
      <c r="RYY54" s="657"/>
      <c r="RYZ54" s="657"/>
      <c r="RZA54" s="657"/>
      <c r="RZB54" s="657"/>
      <c r="RZC54" s="657"/>
      <c r="RZD54" s="657"/>
      <c r="RZE54" s="657"/>
      <c r="RZF54" s="657"/>
      <c r="RZG54" s="657"/>
      <c r="RZH54" s="657"/>
      <c r="RZI54" s="657"/>
      <c r="RZJ54" s="657"/>
      <c r="RZK54" s="657"/>
      <c r="RZL54" s="657"/>
      <c r="RZM54" s="657"/>
      <c r="RZN54" s="657"/>
      <c r="RZO54" s="657"/>
      <c r="RZP54" s="657"/>
      <c r="RZQ54" s="657"/>
      <c r="RZR54" s="657"/>
      <c r="RZS54" s="657"/>
      <c r="RZT54" s="657"/>
      <c r="RZU54" s="657"/>
      <c r="RZV54" s="657"/>
      <c r="RZW54" s="657"/>
      <c r="RZX54" s="657"/>
      <c r="RZY54" s="657"/>
      <c r="RZZ54" s="657"/>
      <c r="SAA54" s="657"/>
      <c r="SAB54" s="657"/>
      <c r="SAC54" s="657"/>
      <c r="SAD54" s="657"/>
      <c r="SAE54" s="657"/>
      <c r="SAF54" s="657"/>
      <c r="SAG54" s="657"/>
      <c r="SAH54" s="657"/>
      <c r="SAI54" s="657"/>
      <c r="SAJ54" s="657"/>
      <c r="SAK54" s="657"/>
      <c r="SAL54" s="657"/>
      <c r="SAM54" s="657"/>
      <c r="SAN54" s="657"/>
      <c r="SAO54" s="657"/>
      <c r="SAP54" s="657"/>
      <c r="SAQ54" s="657"/>
      <c r="SAR54" s="657"/>
      <c r="SAS54" s="657"/>
      <c r="SAT54" s="657"/>
      <c r="SAU54" s="657"/>
      <c r="SAV54" s="657"/>
      <c r="SAW54" s="657"/>
      <c r="SAX54" s="657"/>
      <c r="SAY54" s="657"/>
      <c r="SAZ54" s="657"/>
      <c r="SBA54" s="657"/>
      <c r="SBB54" s="657"/>
      <c r="SBC54" s="657"/>
      <c r="SBD54" s="657"/>
      <c r="SBE54" s="657"/>
      <c r="SBF54" s="657"/>
      <c r="SBG54" s="657"/>
      <c r="SBH54" s="657"/>
      <c r="SBI54" s="657"/>
      <c r="SBJ54" s="657"/>
      <c r="SBK54" s="657"/>
      <c r="SBL54" s="657"/>
      <c r="SBM54" s="657"/>
      <c r="SBN54" s="657"/>
      <c r="SBO54" s="657"/>
      <c r="SBP54" s="657"/>
      <c r="SBQ54" s="657"/>
      <c r="SBR54" s="657"/>
      <c r="SBS54" s="657"/>
      <c r="SBT54" s="657"/>
      <c r="SBU54" s="657"/>
      <c r="SBV54" s="657"/>
      <c r="SBW54" s="657"/>
      <c r="SBX54" s="657"/>
      <c r="SBY54" s="657"/>
      <c r="SBZ54" s="657"/>
      <c r="SCA54" s="657"/>
      <c r="SCB54" s="657"/>
      <c r="SCC54" s="657"/>
      <c r="SCD54" s="657"/>
      <c r="SCE54" s="657"/>
      <c r="SCF54" s="657"/>
      <c r="SCG54" s="657"/>
      <c r="SCH54" s="657"/>
      <c r="SCI54" s="657"/>
      <c r="SCJ54" s="657"/>
      <c r="SCK54" s="657"/>
      <c r="SCL54" s="657"/>
      <c r="SCM54" s="657"/>
      <c r="SCN54" s="657"/>
      <c r="SCO54" s="657"/>
      <c r="SCP54" s="657"/>
      <c r="SCQ54" s="657"/>
      <c r="SCR54" s="657"/>
      <c r="SCS54" s="657"/>
      <c r="SCT54" s="657"/>
      <c r="SCU54" s="657"/>
      <c r="SCV54" s="657"/>
      <c r="SCW54" s="657"/>
      <c r="SCX54" s="657"/>
      <c r="SCY54" s="657"/>
      <c r="SCZ54" s="657"/>
      <c r="SDA54" s="657"/>
      <c r="SDB54" s="657"/>
      <c r="SDC54" s="657"/>
      <c r="SDD54" s="657"/>
      <c r="SDE54" s="657"/>
      <c r="SDF54" s="657"/>
      <c r="SDG54" s="657"/>
      <c r="SDH54" s="657"/>
      <c r="SDI54" s="657"/>
      <c r="SDJ54" s="657"/>
      <c r="SDK54" s="657"/>
      <c r="SDL54" s="657"/>
      <c r="SDM54" s="657"/>
      <c r="SDN54" s="657"/>
      <c r="SDO54" s="657"/>
      <c r="SDP54" s="657"/>
      <c r="SDQ54" s="657"/>
      <c r="SDR54" s="657"/>
      <c r="SDS54" s="657"/>
      <c r="SDT54" s="657"/>
      <c r="SDU54" s="657"/>
      <c r="SDV54" s="657"/>
      <c r="SDW54" s="657"/>
      <c r="SDX54" s="657"/>
      <c r="SDY54" s="657"/>
      <c r="SDZ54" s="657"/>
      <c r="SEA54" s="657"/>
      <c r="SEB54" s="657"/>
      <c r="SEC54" s="657"/>
      <c r="SED54" s="657"/>
      <c r="SEE54" s="657"/>
      <c r="SEF54" s="657"/>
      <c r="SEG54" s="657"/>
      <c r="SEH54" s="657"/>
      <c r="SEI54" s="657"/>
      <c r="SEJ54" s="657"/>
      <c r="SEK54" s="657"/>
      <c r="SEL54" s="657"/>
      <c r="SEM54" s="657"/>
      <c r="SEN54" s="657"/>
      <c r="SEO54" s="657"/>
      <c r="SEP54" s="657"/>
      <c r="SEQ54" s="657"/>
      <c r="SER54" s="657"/>
      <c r="SES54" s="657"/>
      <c r="SET54" s="657"/>
      <c r="SEU54" s="657"/>
      <c r="SEV54" s="657"/>
      <c r="SEW54" s="657"/>
      <c r="SEX54" s="657"/>
      <c r="SEY54" s="657"/>
      <c r="SEZ54" s="657"/>
      <c r="SFA54" s="657"/>
      <c r="SFB54" s="657"/>
      <c r="SFC54" s="657"/>
      <c r="SFD54" s="657"/>
      <c r="SFE54" s="657"/>
      <c r="SFF54" s="657"/>
      <c r="SFG54" s="657"/>
      <c r="SFH54" s="657"/>
      <c r="SFI54" s="657"/>
      <c r="SFJ54" s="657"/>
      <c r="SFK54" s="657"/>
      <c r="SFL54" s="657"/>
      <c r="SFM54" s="657"/>
      <c r="SFN54" s="657"/>
      <c r="SFO54" s="657"/>
      <c r="SFP54" s="657"/>
      <c r="SFQ54" s="657"/>
      <c r="SFR54" s="657"/>
      <c r="SFS54" s="657"/>
      <c r="SFT54" s="657"/>
      <c r="SFU54" s="657"/>
      <c r="SFV54" s="657"/>
      <c r="SFW54" s="657"/>
      <c r="SFX54" s="657"/>
      <c r="SFY54" s="657"/>
      <c r="SFZ54" s="657"/>
      <c r="SGA54" s="657"/>
      <c r="SGB54" s="657"/>
      <c r="SGC54" s="657"/>
      <c r="SGD54" s="657"/>
      <c r="SGE54" s="657"/>
      <c r="SGF54" s="657"/>
      <c r="SGG54" s="657"/>
      <c r="SGH54" s="657"/>
      <c r="SGI54" s="657"/>
      <c r="SGJ54" s="657"/>
      <c r="SGK54" s="657"/>
      <c r="SGL54" s="657"/>
      <c r="SGM54" s="657"/>
      <c r="SGN54" s="657"/>
      <c r="SGO54" s="657"/>
      <c r="SGP54" s="657"/>
      <c r="SGQ54" s="657"/>
      <c r="SGR54" s="657"/>
      <c r="SGS54" s="657"/>
      <c r="SGT54" s="657"/>
      <c r="SGU54" s="657"/>
      <c r="SGV54" s="657"/>
      <c r="SGW54" s="657"/>
      <c r="SGX54" s="657"/>
      <c r="SGY54" s="657"/>
      <c r="SGZ54" s="657"/>
      <c r="SHA54" s="657"/>
      <c r="SHB54" s="657"/>
      <c r="SHC54" s="657"/>
      <c r="SHD54" s="657"/>
      <c r="SHE54" s="657"/>
      <c r="SHF54" s="657"/>
      <c r="SHG54" s="657"/>
      <c r="SHH54" s="657"/>
      <c r="SHI54" s="657"/>
      <c r="SHJ54" s="657"/>
      <c r="SHK54" s="657"/>
      <c r="SHL54" s="657"/>
      <c r="SHM54" s="657"/>
      <c r="SHN54" s="657"/>
      <c r="SHO54" s="657"/>
      <c r="SHP54" s="657"/>
      <c r="SHQ54" s="657"/>
      <c r="SHR54" s="657"/>
      <c r="SHS54" s="657"/>
      <c r="SHT54" s="657"/>
      <c r="SHU54" s="657"/>
      <c r="SHV54" s="657"/>
      <c r="SHW54" s="657"/>
      <c r="SHX54" s="657"/>
      <c r="SHY54" s="657"/>
      <c r="SHZ54" s="657"/>
      <c r="SIA54" s="657"/>
      <c r="SIB54" s="657"/>
      <c r="SIC54" s="657"/>
      <c r="SID54" s="657"/>
      <c r="SIE54" s="657"/>
      <c r="SIF54" s="657"/>
      <c r="SIG54" s="657"/>
      <c r="SIH54" s="657"/>
      <c r="SII54" s="657"/>
      <c r="SIJ54" s="657"/>
      <c r="SIK54" s="657"/>
      <c r="SIL54" s="657"/>
      <c r="SIM54" s="657"/>
      <c r="SIN54" s="657"/>
      <c r="SIO54" s="657"/>
      <c r="SIP54" s="657"/>
      <c r="SIQ54" s="657"/>
      <c r="SIR54" s="657"/>
      <c r="SIS54" s="657"/>
      <c r="SIT54" s="657"/>
      <c r="SIU54" s="657"/>
      <c r="SIV54" s="657"/>
      <c r="SIW54" s="657"/>
      <c r="SIX54" s="657"/>
      <c r="SIY54" s="657"/>
      <c r="SIZ54" s="657"/>
      <c r="SJA54" s="657"/>
      <c r="SJB54" s="657"/>
      <c r="SJC54" s="657"/>
      <c r="SJD54" s="657"/>
      <c r="SJE54" s="657"/>
      <c r="SJF54" s="657"/>
      <c r="SJG54" s="657"/>
      <c r="SJH54" s="657"/>
      <c r="SJI54" s="657"/>
      <c r="SJJ54" s="657"/>
      <c r="SJK54" s="657"/>
      <c r="SJL54" s="657"/>
      <c r="SJM54" s="657"/>
      <c r="SJN54" s="657"/>
      <c r="SJO54" s="657"/>
      <c r="SJP54" s="657"/>
      <c r="SJQ54" s="657"/>
      <c r="SJR54" s="657"/>
      <c r="SJS54" s="657"/>
      <c r="SJT54" s="657"/>
      <c r="SJU54" s="657"/>
      <c r="SJV54" s="657"/>
      <c r="SJW54" s="657"/>
      <c r="SJX54" s="657"/>
      <c r="SJY54" s="657"/>
      <c r="SJZ54" s="657"/>
      <c r="SKA54" s="657"/>
      <c r="SKB54" s="657"/>
      <c r="SKC54" s="657"/>
      <c r="SKD54" s="657"/>
      <c r="SKE54" s="657"/>
      <c r="SKF54" s="657"/>
      <c r="SKG54" s="657"/>
      <c r="SKH54" s="657"/>
      <c r="SKI54" s="657"/>
      <c r="SKJ54" s="657"/>
      <c r="SKK54" s="657"/>
      <c r="SKL54" s="657"/>
      <c r="SKM54" s="657"/>
      <c r="SKN54" s="657"/>
      <c r="SKO54" s="657"/>
      <c r="SKP54" s="657"/>
      <c r="SKQ54" s="657"/>
      <c r="SKR54" s="657"/>
      <c r="SKS54" s="657"/>
      <c r="SKT54" s="657"/>
      <c r="SKU54" s="657"/>
      <c r="SKV54" s="657"/>
      <c r="SKW54" s="657"/>
      <c r="SKX54" s="657"/>
      <c r="SKY54" s="657"/>
      <c r="SKZ54" s="657"/>
      <c r="SLA54" s="657"/>
      <c r="SLB54" s="657"/>
      <c r="SLC54" s="657"/>
      <c r="SLD54" s="657"/>
      <c r="SLE54" s="657"/>
      <c r="SLF54" s="657"/>
      <c r="SLG54" s="657"/>
      <c r="SLH54" s="657"/>
      <c r="SLI54" s="657"/>
      <c r="SLJ54" s="657"/>
      <c r="SLK54" s="657"/>
      <c r="SLL54" s="657"/>
      <c r="SLM54" s="657"/>
      <c r="SLN54" s="657"/>
      <c r="SLO54" s="657"/>
      <c r="SLP54" s="657"/>
      <c r="SLQ54" s="657"/>
      <c r="SLR54" s="657"/>
      <c r="SLS54" s="657"/>
      <c r="SLT54" s="657"/>
      <c r="SLU54" s="657"/>
      <c r="SLV54" s="657"/>
      <c r="SLW54" s="657"/>
      <c r="SLX54" s="657"/>
      <c r="SLY54" s="657"/>
      <c r="SLZ54" s="657"/>
      <c r="SMA54" s="657"/>
      <c r="SMB54" s="657"/>
      <c r="SMC54" s="657"/>
      <c r="SMD54" s="657"/>
      <c r="SME54" s="657"/>
      <c r="SMF54" s="657"/>
      <c r="SMG54" s="657"/>
      <c r="SMH54" s="657"/>
      <c r="SMI54" s="657"/>
      <c r="SMJ54" s="657"/>
      <c r="SMK54" s="657"/>
      <c r="SML54" s="657"/>
      <c r="SMM54" s="657"/>
      <c r="SMN54" s="657"/>
      <c r="SMO54" s="657"/>
      <c r="SMP54" s="657"/>
      <c r="SMQ54" s="657"/>
      <c r="SMR54" s="657"/>
      <c r="SMS54" s="657"/>
      <c r="SMT54" s="657"/>
      <c r="SMU54" s="657"/>
      <c r="SMV54" s="657"/>
      <c r="SMW54" s="657"/>
      <c r="SMX54" s="657"/>
      <c r="SMY54" s="657"/>
      <c r="SMZ54" s="657"/>
      <c r="SNA54" s="657"/>
      <c r="SNB54" s="657"/>
      <c r="SNC54" s="657"/>
      <c r="SND54" s="657"/>
      <c r="SNE54" s="657"/>
      <c r="SNF54" s="657"/>
      <c r="SNG54" s="657"/>
      <c r="SNH54" s="657"/>
      <c r="SNI54" s="657"/>
      <c r="SNJ54" s="657"/>
      <c r="SNK54" s="657"/>
      <c r="SNL54" s="657"/>
      <c r="SNM54" s="657"/>
      <c r="SNN54" s="657"/>
      <c r="SNO54" s="657"/>
      <c r="SNP54" s="657"/>
      <c r="SNQ54" s="657"/>
      <c r="SNR54" s="657"/>
      <c r="SNS54" s="657"/>
      <c r="SNT54" s="657"/>
      <c r="SNU54" s="657"/>
      <c r="SNV54" s="657"/>
      <c r="SNW54" s="657"/>
      <c r="SNX54" s="657"/>
      <c r="SNY54" s="657"/>
      <c r="SNZ54" s="657"/>
      <c r="SOA54" s="657"/>
      <c r="SOB54" s="657"/>
      <c r="SOC54" s="657"/>
      <c r="SOD54" s="657"/>
      <c r="SOE54" s="657"/>
      <c r="SOF54" s="657"/>
      <c r="SOG54" s="657"/>
      <c r="SOH54" s="657"/>
      <c r="SOI54" s="657"/>
      <c r="SOJ54" s="657"/>
      <c r="SOK54" s="657"/>
      <c r="SOL54" s="657"/>
      <c r="SOM54" s="657"/>
      <c r="SON54" s="657"/>
      <c r="SOO54" s="657"/>
      <c r="SOP54" s="657"/>
      <c r="SOQ54" s="657"/>
      <c r="SOR54" s="657"/>
      <c r="SOS54" s="657"/>
      <c r="SOT54" s="657"/>
      <c r="SOU54" s="657"/>
      <c r="SOV54" s="657"/>
      <c r="SOW54" s="657"/>
      <c r="SOX54" s="657"/>
      <c r="SOY54" s="657"/>
      <c r="SOZ54" s="657"/>
      <c r="SPA54" s="657"/>
      <c r="SPB54" s="657"/>
      <c r="SPC54" s="657"/>
      <c r="SPD54" s="657"/>
      <c r="SPE54" s="657"/>
      <c r="SPF54" s="657"/>
      <c r="SPG54" s="657"/>
      <c r="SPH54" s="657"/>
      <c r="SPI54" s="657"/>
      <c r="SPJ54" s="657"/>
      <c r="SPK54" s="657"/>
      <c r="SPL54" s="657"/>
      <c r="SPM54" s="657"/>
      <c r="SPN54" s="657"/>
      <c r="SPO54" s="657"/>
      <c r="SPP54" s="657"/>
      <c r="SPQ54" s="657"/>
      <c r="SPR54" s="657"/>
      <c r="SPS54" s="657"/>
      <c r="SPT54" s="657"/>
      <c r="SPU54" s="657"/>
      <c r="SPV54" s="657"/>
      <c r="SPW54" s="657"/>
      <c r="SPX54" s="657"/>
      <c r="SPY54" s="657"/>
      <c r="SPZ54" s="657"/>
      <c r="SQA54" s="657"/>
      <c r="SQB54" s="657"/>
      <c r="SQC54" s="657"/>
      <c r="SQD54" s="657"/>
      <c r="SQE54" s="657"/>
      <c r="SQF54" s="657"/>
      <c r="SQG54" s="657"/>
      <c r="SQH54" s="657"/>
      <c r="SQI54" s="657"/>
      <c r="SQJ54" s="657"/>
      <c r="SQK54" s="657"/>
      <c r="SQL54" s="657"/>
      <c r="SQM54" s="657"/>
      <c r="SQN54" s="657"/>
      <c r="SQO54" s="657"/>
      <c r="SQP54" s="657"/>
      <c r="SQQ54" s="657"/>
      <c r="SQR54" s="657"/>
      <c r="SQS54" s="657"/>
      <c r="SQT54" s="657"/>
      <c r="SQU54" s="657"/>
      <c r="SQV54" s="657"/>
      <c r="SQW54" s="657"/>
      <c r="SQX54" s="657"/>
      <c r="SQY54" s="657"/>
      <c r="SQZ54" s="657"/>
      <c r="SRA54" s="657"/>
      <c r="SRB54" s="657"/>
      <c r="SRC54" s="657"/>
      <c r="SRD54" s="657"/>
      <c r="SRE54" s="657"/>
      <c r="SRF54" s="657"/>
      <c r="SRG54" s="657"/>
      <c r="SRH54" s="657"/>
      <c r="SRI54" s="657"/>
      <c r="SRJ54" s="657"/>
      <c r="SRK54" s="657"/>
      <c r="SRL54" s="657"/>
      <c r="SRM54" s="657"/>
      <c r="SRN54" s="657"/>
      <c r="SRO54" s="657"/>
      <c r="SRP54" s="657"/>
      <c r="SRQ54" s="657"/>
      <c r="SRR54" s="657"/>
      <c r="SRS54" s="657"/>
      <c r="SRT54" s="657"/>
      <c r="SRU54" s="657"/>
      <c r="SRV54" s="657"/>
      <c r="SRW54" s="657"/>
      <c r="SRX54" s="657"/>
      <c r="SRY54" s="657"/>
      <c r="SRZ54" s="657"/>
      <c r="SSA54" s="657"/>
      <c r="SSB54" s="657"/>
      <c r="SSC54" s="657"/>
      <c r="SSD54" s="657"/>
      <c r="SSE54" s="657"/>
      <c r="SSF54" s="657"/>
      <c r="SSG54" s="657"/>
      <c r="SSH54" s="657"/>
      <c r="SSI54" s="657"/>
      <c r="SSJ54" s="657"/>
      <c r="SSK54" s="657"/>
      <c r="SSL54" s="657"/>
      <c r="SSM54" s="657"/>
      <c r="SSN54" s="657"/>
      <c r="SSO54" s="657"/>
      <c r="SSP54" s="657"/>
      <c r="SSQ54" s="657"/>
      <c r="SSR54" s="657"/>
      <c r="SSS54" s="657"/>
      <c r="SST54" s="657"/>
      <c r="SSU54" s="657"/>
      <c r="SSV54" s="657"/>
      <c r="SSW54" s="657"/>
      <c r="SSX54" s="657"/>
      <c r="SSY54" s="657"/>
      <c r="SSZ54" s="657"/>
      <c r="STA54" s="657"/>
      <c r="STB54" s="657"/>
      <c r="STC54" s="657"/>
      <c r="STD54" s="657"/>
      <c r="STE54" s="657"/>
      <c r="STF54" s="657"/>
      <c r="STG54" s="657"/>
      <c r="STH54" s="657"/>
      <c r="STI54" s="657"/>
      <c r="STJ54" s="657"/>
      <c r="STK54" s="657"/>
      <c r="STL54" s="657"/>
      <c r="STM54" s="657"/>
      <c r="STN54" s="657"/>
      <c r="STO54" s="657"/>
      <c r="STP54" s="657"/>
      <c r="STQ54" s="657"/>
      <c r="STR54" s="657"/>
      <c r="STS54" s="657"/>
      <c r="STT54" s="657"/>
      <c r="STU54" s="657"/>
      <c r="STV54" s="657"/>
      <c r="STW54" s="657"/>
      <c r="STX54" s="657"/>
      <c r="STY54" s="657"/>
      <c r="STZ54" s="657"/>
      <c r="SUA54" s="657"/>
      <c r="SUB54" s="657"/>
      <c r="SUC54" s="657"/>
      <c r="SUD54" s="657"/>
      <c r="SUE54" s="657"/>
      <c r="SUF54" s="657"/>
      <c r="SUG54" s="657"/>
      <c r="SUH54" s="657"/>
      <c r="SUI54" s="657"/>
      <c r="SUJ54" s="657"/>
      <c r="SUK54" s="657"/>
      <c r="SUL54" s="657"/>
      <c r="SUM54" s="657"/>
      <c r="SUN54" s="657"/>
      <c r="SUO54" s="657"/>
      <c r="SUP54" s="657"/>
      <c r="SUQ54" s="657"/>
      <c r="SUR54" s="657"/>
      <c r="SUS54" s="657"/>
      <c r="SUT54" s="657"/>
      <c r="SUU54" s="657"/>
      <c r="SUV54" s="657"/>
      <c r="SUW54" s="657"/>
      <c r="SUX54" s="657"/>
      <c r="SUY54" s="657"/>
      <c r="SUZ54" s="657"/>
      <c r="SVA54" s="657"/>
      <c r="SVB54" s="657"/>
      <c r="SVC54" s="657"/>
      <c r="SVD54" s="657"/>
      <c r="SVE54" s="657"/>
      <c r="SVF54" s="657"/>
      <c r="SVG54" s="657"/>
      <c r="SVH54" s="657"/>
      <c r="SVI54" s="657"/>
      <c r="SVJ54" s="657"/>
      <c r="SVK54" s="657"/>
      <c r="SVL54" s="657"/>
      <c r="SVM54" s="657"/>
      <c r="SVN54" s="657"/>
      <c r="SVO54" s="657"/>
      <c r="SVP54" s="657"/>
      <c r="SVQ54" s="657"/>
      <c r="SVR54" s="657"/>
      <c r="SVS54" s="657"/>
      <c r="SVT54" s="657"/>
      <c r="SVU54" s="657"/>
      <c r="SVV54" s="657"/>
      <c r="SVW54" s="657"/>
      <c r="SVX54" s="657"/>
      <c r="SVY54" s="657"/>
      <c r="SVZ54" s="657"/>
      <c r="SWA54" s="657"/>
      <c r="SWB54" s="657"/>
      <c r="SWC54" s="657"/>
      <c r="SWD54" s="657"/>
      <c r="SWE54" s="657"/>
      <c r="SWF54" s="657"/>
      <c r="SWG54" s="657"/>
      <c r="SWH54" s="657"/>
      <c r="SWI54" s="657"/>
      <c r="SWJ54" s="657"/>
      <c r="SWK54" s="657"/>
      <c r="SWL54" s="657"/>
      <c r="SWM54" s="657"/>
      <c r="SWN54" s="657"/>
      <c r="SWO54" s="657"/>
      <c r="SWP54" s="657"/>
      <c r="SWQ54" s="657"/>
      <c r="SWR54" s="657"/>
      <c r="SWS54" s="657"/>
      <c r="SWT54" s="657"/>
      <c r="SWU54" s="657"/>
      <c r="SWV54" s="657"/>
      <c r="SWW54" s="657"/>
      <c r="SWX54" s="657"/>
      <c r="SWY54" s="657"/>
      <c r="SWZ54" s="657"/>
      <c r="SXA54" s="657"/>
      <c r="SXB54" s="657"/>
      <c r="SXC54" s="657"/>
      <c r="SXD54" s="657"/>
      <c r="SXE54" s="657"/>
      <c r="SXF54" s="657"/>
      <c r="SXG54" s="657"/>
      <c r="SXH54" s="657"/>
      <c r="SXI54" s="657"/>
      <c r="SXJ54" s="657"/>
      <c r="SXK54" s="657"/>
      <c r="SXL54" s="657"/>
      <c r="SXM54" s="657"/>
      <c r="SXN54" s="657"/>
      <c r="SXO54" s="657"/>
      <c r="SXP54" s="657"/>
      <c r="SXQ54" s="657"/>
      <c r="SXR54" s="657"/>
      <c r="SXS54" s="657"/>
      <c r="SXT54" s="657"/>
      <c r="SXU54" s="657"/>
      <c r="SXV54" s="657"/>
      <c r="SXW54" s="657"/>
      <c r="SXX54" s="657"/>
      <c r="SXY54" s="657"/>
      <c r="SXZ54" s="657"/>
      <c r="SYA54" s="657"/>
      <c r="SYB54" s="657"/>
      <c r="SYC54" s="657"/>
      <c r="SYD54" s="657"/>
      <c r="SYE54" s="657"/>
      <c r="SYF54" s="657"/>
      <c r="SYG54" s="657"/>
      <c r="SYH54" s="657"/>
      <c r="SYI54" s="657"/>
      <c r="SYJ54" s="657"/>
      <c r="SYK54" s="657"/>
      <c r="SYL54" s="657"/>
      <c r="SYM54" s="657"/>
      <c r="SYN54" s="657"/>
      <c r="SYO54" s="657"/>
      <c r="SYP54" s="657"/>
      <c r="SYQ54" s="657"/>
      <c r="SYR54" s="657"/>
      <c r="SYS54" s="657"/>
      <c r="SYT54" s="657"/>
      <c r="SYU54" s="657"/>
      <c r="SYV54" s="657"/>
      <c r="SYW54" s="657"/>
      <c r="SYX54" s="657"/>
      <c r="SYY54" s="657"/>
      <c r="SYZ54" s="657"/>
      <c r="SZA54" s="657"/>
      <c r="SZB54" s="657"/>
      <c r="SZC54" s="657"/>
      <c r="SZD54" s="657"/>
      <c r="SZE54" s="657"/>
      <c r="SZF54" s="657"/>
      <c r="SZG54" s="657"/>
      <c r="SZH54" s="657"/>
      <c r="SZI54" s="657"/>
      <c r="SZJ54" s="657"/>
      <c r="SZK54" s="657"/>
      <c r="SZL54" s="657"/>
      <c r="SZM54" s="657"/>
      <c r="SZN54" s="657"/>
      <c r="SZO54" s="657"/>
      <c r="SZP54" s="657"/>
      <c r="SZQ54" s="657"/>
      <c r="SZR54" s="657"/>
      <c r="SZS54" s="657"/>
      <c r="SZT54" s="657"/>
      <c r="SZU54" s="657"/>
      <c r="SZV54" s="657"/>
      <c r="SZW54" s="657"/>
      <c r="SZX54" s="657"/>
      <c r="SZY54" s="657"/>
      <c r="SZZ54" s="657"/>
      <c r="TAA54" s="657"/>
      <c r="TAB54" s="657"/>
      <c r="TAC54" s="657"/>
      <c r="TAD54" s="657"/>
      <c r="TAE54" s="657"/>
      <c r="TAF54" s="657"/>
      <c r="TAG54" s="657"/>
      <c r="TAH54" s="657"/>
      <c r="TAI54" s="657"/>
      <c r="TAJ54" s="657"/>
      <c r="TAK54" s="657"/>
      <c r="TAL54" s="657"/>
      <c r="TAM54" s="657"/>
      <c r="TAN54" s="657"/>
      <c r="TAO54" s="657"/>
      <c r="TAP54" s="657"/>
      <c r="TAQ54" s="657"/>
      <c r="TAR54" s="657"/>
      <c r="TAS54" s="657"/>
      <c r="TAT54" s="657"/>
      <c r="TAU54" s="657"/>
      <c r="TAV54" s="657"/>
      <c r="TAW54" s="657"/>
      <c r="TAX54" s="657"/>
      <c r="TAY54" s="657"/>
      <c r="TAZ54" s="657"/>
      <c r="TBA54" s="657"/>
      <c r="TBB54" s="657"/>
      <c r="TBC54" s="657"/>
      <c r="TBD54" s="657"/>
      <c r="TBE54" s="657"/>
      <c r="TBF54" s="657"/>
      <c r="TBG54" s="657"/>
      <c r="TBH54" s="657"/>
      <c r="TBI54" s="657"/>
      <c r="TBJ54" s="657"/>
      <c r="TBK54" s="657"/>
      <c r="TBL54" s="657"/>
      <c r="TBM54" s="657"/>
      <c r="TBN54" s="657"/>
      <c r="TBO54" s="657"/>
      <c r="TBP54" s="657"/>
      <c r="TBQ54" s="657"/>
      <c r="TBR54" s="657"/>
      <c r="TBS54" s="657"/>
      <c r="TBT54" s="657"/>
      <c r="TBU54" s="657"/>
      <c r="TBV54" s="657"/>
      <c r="TBW54" s="657"/>
      <c r="TBX54" s="657"/>
      <c r="TBY54" s="657"/>
      <c r="TBZ54" s="657"/>
      <c r="TCA54" s="657"/>
      <c r="TCB54" s="657"/>
      <c r="TCC54" s="657"/>
      <c r="TCD54" s="657"/>
      <c r="TCE54" s="657"/>
      <c r="TCF54" s="657"/>
      <c r="TCG54" s="657"/>
      <c r="TCH54" s="657"/>
      <c r="TCI54" s="657"/>
      <c r="TCJ54" s="657"/>
      <c r="TCK54" s="657"/>
      <c r="TCL54" s="657"/>
      <c r="TCM54" s="657"/>
      <c r="TCN54" s="657"/>
      <c r="TCO54" s="657"/>
      <c r="TCP54" s="657"/>
      <c r="TCQ54" s="657"/>
      <c r="TCR54" s="657"/>
      <c r="TCS54" s="657"/>
      <c r="TCT54" s="657"/>
      <c r="TCU54" s="657"/>
      <c r="TCV54" s="657"/>
      <c r="TCW54" s="657"/>
      <c r="TCX54" s="657"/>
      <c r="TCY54" s="657"/>
      <c r="TCZ54" s="657"/>
      <c r="TDA54" s="657"/>
      <c r="TDB54" s="657"/>
      <c r="TDC54" s="657"/>
      <c r="TDD54" s="657"/>
      <c r="TDE54" s="657"/>
      <c r="TDF54" s="657"/>
      <c r="TDG54" s="657"/>
      <c r="TDH54" s="657"/>
      <c r="TDI54" s="657"/>
      <c r="TDJ54" s="657"/>
      <c r="TDK54" s="657"/>
      <c r="TDL54" s="657"/>
      <c r="TDM54" s="657"/>
      <c r="TDN54" s="657"/>
      <c r="TDO54" s="657"/>
      <c r="TDP54" s="657"/>
      <c r="TDQ54" s="657"/>
      <c r="TDR54" s="657"/>
      <c r="TDS54" s="657"/>
      <c r="TDT54" s="657"/>
      <c r="TDU54" s="657"/>
      <c r="TDV54" s="657"/>
      <c r="TDW54" s="657"/>
      <c r="TDX54" s="657"/>
      <c r="TDY54" s="657"/>
      <c r="TDZ54" s="657"/>
      <c r="TEA54" s="657"/>
      <c r="TEB54" s="657"/>
      <c r="TEC54" s="657"/>
      <c r="TED54" s="657"/>
      <c r="TEE54" s="657"/>
      <c r="TEF54" s="657"/>
      <c r="TEG54" s="657"/>
      <c r="TEH54" s="657"/>
      <c r="TEI54" s="657"/>
      <c r="TEJ54" s="657"/>
      <c r="TEK54" s="657"/>
      <c r="TEL54" s="657"/>
      <c r="TEM54" s="657"/>
      <c r="TEN54" s="657"/>
      <c r="TEO54" s="657"/>
      <c r="TEP54" s="657"/>
      <c r="TEQ54" s="657"/>
      <c r="TER54" s="657"/>
      <c r="TES54" s="657"/>
      <c r="TET54" s="657"/>
      <c r="TEU54" s="657"/>
      <c r="TEV54" s="657"/>
      <c r="TEW54" s="657"/>
      <c r="TEX54" s="657"/>
      <c r="TEY54" s="657"/>
      <c r="TEZ54" s="657"/>
      <c r="TFA54" s="657"/>
      <c r="TFB54" s="657"/>
      <c r="TFC54" s="657"/>
      <c r="TFD54" s="657"/>
      <c r="TFE54" s="657"/>
      <c r="TFF54" s="657"/>
      <c r="TFG54" s="657"/>
      <c r="TFH54" s="657"/>
      <c r="TFI54" s="657"/>
      <c r="TFJ54" s="657"/>
      <c r="TFK54" s="657"/>
      <c r="TFL54" s="657"/>
      <c r="TFM54" s="657"/>
      <c r="TFN54" s="657"/>
      <c r="TFO54" s="657"/>
      <c r="TFP54" s="657"/>
      <c r="TFQ54" s="657"/>
      <c r="TFR54" s="657"/>
      <c r="TFS54" s="657"/>
      <c r="TFT54" s="657"/>
      <c r="TFU54" s="657"/>
      <c r="TFV54" s="657"/>
      <c r="TFW54" s="657"/>
      <c r="TFX54" s="657"/>
      <c r="TFY54" s="657"/>
      <c r="TFZ54" s="657"/>
      <c r="TGA54" s="657"/>
      <c r="TGB54" s="657"/>
      <c r="TGC54" s="657"/>
      <c r="TGD54" s="657"/>
      <c r="TGE54" s="657"/>
      <c r="TGF54" s="657"/>
      <c r="TGG54" s="657"/>
      <c r="TGH54" s="657"/>
      <c r="TGI54" s="657"/>
      <c r="TGJ54" s="657"/>
      <c r="TGK54" s="657"/>
      <c r="TGL54" s="657"/>
      <c r="TGM54" s="657"/>
      <c r="TGN54" s="657"/>
      <c r="TGO54" s="657"/>
      <c r="TGP54" s="657"/>
      <c r="TGQ54" s="657"/>
      <c r="TGR54" s="657"/>
      <c r="TGS54" s="657"/>
      <c r="TGT54" s="657"/>
      <c r="TGU54" s="657"/>
      <c r="TGV54" s="657"/>
      <c r="TGW54" s="657"/>
      <c r="TGX54" s="657"/>
      <c r="TGY54" s="657"/>
      <c r="TGZ54" s="657"/>
      <c r="THA54" s="657"/>
      <c r="THB54" s="657"/>
      <c r="THC54" s="657"/>
      <c r="THD54" s="657"/>
      <c r="THE54" s="657"/>
      <c r="THF54" s="657"/>
      <c r="THG54" s="657"/>
      <c r="THH54" s="657"/>
      <c r="THI54" s="657"/>
      <c r="THJ54" s="657"/>
      <c r="THK54" s="657"/>
      <c r="THL54" s="657"/>
      <c r="THM54" s="657"/>
      <c r="THN54" s="657"/>
      <c r="THO54" s="657"/>
      <c r="THP54" s="657"/>
      <c r="THQ54" s="657"/>
      <c r="THR54" s="657"/>
      <c r="THS54" s="657"/>
      <c r="THT54" s="657"/>
      <c r="THU54" s="657"/>
      <c r="THV54" s="657"/>
      <c r="THW54" s="657"/>
      <c r="THX54" s="657"/>
      <c r="THY54" s="657"/>
      <c r="THZ54" s="657"/>
      <c r="TIA54" s="657"/>
      <c r="TIB54" s="657"/>
      <c r="TIC54" s="657"/>
      <c r="TID54" s="657"/>
      <c r="TIE54" s="657"/>
      <c r="TIF54" s="657"/>
      <c r="TIG54" s="657"/>
      <c r="TIH54" s="657"/>
      <c r="TII54" s="657"/>
      <c r="TIJ54" s="657"/>
      <c r="TIK54" s="657"/>
      <c r="TIL54" s="657"/>
      <c r="TIM54" s="657"/>
      <c r="TIN54" s="657"/>
      <c r="TIO54" s="657"/>
      <c r="TIP54" s="657"/>
      <c r="TIQ54" s="657"/>
      <c r="TIR54" s="657"/>
      <c r="TIS54" s="657"/>
      <c r="TIT54" s="657"/>
      <c r="TIU54" s="657"/>
      <c r="TIV54" s="657"/>
      <c r="TIW54" s="657"/>
      <c r="TIX54" s="657"/>
      <c r="TIY54" s="657"/>
      <c r="TIZ54" s="657"/>
      <c r="TJA54" s="657"/>
      <c r="TJB54" s="657"/>
      <c r="TJC54" s="657"/>
      <c r="TJD54" s="657"/>
      <c r="TJE54" s="657"/>
      <c r="TJF54" s="657"/>
      <c r="TJG54" s="657"/>
      <c r="TJH54" s="657"/>
      <c r="TJI54" s="657"/>
      <c r="TJJ54" s="657"/>
      <c r="TJK54" s="657"/>
      <c r="TJL54" s="657"/>
      <c r="TJM54" s="657"/>
      <c r="TJN54" s="657"/>
      <c r="TJO54" s="657"/>
      <c r="TJP54" s="657"/>
      <c r="TJQ54" s="657"/>
      <c r="TJR54" s="657"/>
      <c r="TJS54" s="657"/>
      <c r="TJT54" s="657"/>
      <c r="TJU54" s="657"/>
      <c r="TJV54" s="657"/>
      <c r="TJW54" s="657"/>
      <c r="TJX54" s="657"/>
      <c r="TJY54" s="657"/>
      <c r="TJZ54" s="657"/>
      <c r="TKA54" s="657"/>
      <c r="TKB54" s="657"/>
      <c r="TKC54" s="657"/>
      <c r="TKD54" s="657"/>
      <c r="TKE54" s="657"/>
      <c r="TKF54" s="657"/>
      <c r="TKG54" s="657"/>
      <c r="TKH54" s="657"/>
      <c r="TKI54" s="657"/>
      <c r="TKJ54" s="657"/>
      <c r="TKK54" s="657"/>
      <c r="TKL54" s="657"/>
      <c r="TKM54" s="657"/>
      <c r="TKN54" s="657"/>
      <c r="TKO54" s="657"/>
      <c r="TKP54" s="657"/>
      <c r="TKQ54" s="657"/>
      <c r="TKR54" s="657"/>
      <c r="TKS54" s="657"/>
      <c r="TKT54" s="657"/>
      <c r="TKU54" s="657"/>
      <c r="TKV54" s="657"/>
      <c r="TKW54" s="657"/>
      <c r="TKX54" s="657"/>
      <c r="TKY54" s="657"/>
      <c r="TKZ54" s="657"/>
      <c r="TLA54" s="657"/>
      <c r="TLB54" s="657"/>
      <c r="TLC54" s="657"/>
      <c r="TLD54" s="657"/>
      <c r="TLE54" s="657"/>
      <c r="TLF54" s="657"/>
      <c r="TLG54" s="657"/>
      <c r="TLH54" s="657"/>
      <c r="TLI54" s="657"/>
      <c r="TLJ54" s="657"/>
      <c r="TLK54" s="657"/>
      <c r="TLL54" s="657"/>
      <c r="TLM54" s="657"/>
      <c r="TLN54" s="657"/>
      <c r="TLO54" s="657"/>
      <c r="TLP54" s="657"/>
      <c r="TLQ54" s="657"/>
      <c r="TLR54" s="657"/>
      <c r="TLS54" s="657"/>
      <c r="TLT54" s="657"/>
      <c r="TLU54" s="657"/>
      <c r="TLV54" s="657"/>
      <c r="TLW54" s="657"/>
      <c r="TLX54" s="657"/>
      <c r="TLY54" s="657"/>
      <c r="TLZ54" s="657"/>
      <c r="TMA54" s="657"/>
      <c r="TMB54" s="657"/>
      <c r="TMC54" s="657"/>
      <c r="TMD54" s="657"/>
      <c r="TME54" s="657"/>
      <c r="TMF54" s="657"/>
      <c r="TMG54" s="657"/>
      <c r="TMH54" s="657"/>
      <c r="TMI54" s="657"/>
      <c r="TMJ54" s="657"/>
      <c r="TMK54" s="657"/>
      <c r="TML54" s="657"/>
      <c r="TMM54" s="657"/>
      <c r="TMN54" s="657"/>
      <c r="TMO54" s="657"/>
      <c r="TMP54" s="657"/>
      <c r="TMQ54" s="657"/>
      <c r="TMR54" s="657"/>
      <c r="TMS54" s="657"/>
      <c r="TMT54" s="657"/>
      <c r="TMU54" s="657"/>
      <c r="TMV54" s="657"/>
      <c r="TMW54" s="657"/>
      <c r="TMX54" s="657"/>
      <c r="TMY54" s="657"/>
      <c r="TMZ54" s="657"/>
      <c r="TNA54" s="657"/>
      <c r="TNB54" s="657"/>
      <c r="TNC54" s="657"/>
      <c r="TND54" s="657"/>
      <c r="TNE54" s="657"/>
      <c r="TNF54" s="657"/>
      <c r="TNG54" s="657"/>
      <c r="TNH54" s="657"/>
      <c r="TNI54" s="657"/>
      <c r="TNJ54" s="657"/>
      <c r="TNK54" s="657"/>
      <c r="TNL54" s="657"/>
      <c r="TNM54" s="657"/>
      <c r="TNN54" s="657"/>
      <c r="TNO54" s="657"/>
      <c r="TNP54" s="657"/>
      <c r="TNQ54" s="657"/>
      <c r="TNR54" s="657"/>
      <c r="TNS54" s="657"/>
      <c r="TNT54" s="657"/>
      <c r="TNU54" s="657"/>
      <c r="TNV54" s="657"/>
      <c r="TNW54" s="657"/>
      <c r="TNX54" s="657"/>
      <c r="TNY54" s="657"/>
      <c r="TNZ54" s="657"/>
      <c r="TOA54" s="657"/>
      <c r="TOB54" s="657"/>
      <c r="TOC54" s="657"/>
      <c r="TOD54" s="657"/>
      <c r="TOE54" s="657"/>
      <c r="TOF54" s="657"/>
      <c r="TOG54" s="657"/>
      <c r="TOH54" s="657"/>
      <c r="TOI54" s="657"/>
      <c r="TOJ54" s="657"/>
      <c r="TOK54" s="657"/>
      <c r="TOL54" s="657"/>
      <c r="TOM54" s="657"/>
      <c r="TON54" s="657"/>
      <c r="TOO54" s="657"/>
      <c r="TOP54" s="657"/>
      <c r="TOQ54" s="657"/>
      <c r="TOR54" s="657"/>
      <c r="TOS54" s="657"/>
      <c r="TOT54" s="657"/>
      <c r="TOU54" s="657"/>
      <c r="TOV54" s="657"/>
      <c r="TOW54" s="657"/>
      <c r="TOX54" s="657"/>
      <c r="TOY54" s="657"/>
      <c r="TOZ54" s="657"/>
      <c r="TPA54" s="657"/>
      <c r="TPB54" s="657"/>
      <c r="TPC54" s="657"/>
      <c r="TPD54" s="657"/>
      <c r="TPE54" s="657"/>
      <c r="TPF54" s="657"/>
      <c r="TPG54" s="657"/>
      <c r="TPH54" s="657"/>
      <c r="TPI54" s="657"/>
      <c r="TPJ54" s="657"/>
      <c r="TPK54" s="657"/>
      <c r="TPL54" s="657"/>
      <c r="TPM54" s="657"/>
      <c r="TPN54" s="657"/>
      <c r="TPO54" s="657"/>
      <c r="TPP54" s="657"/>
      <c r="TPQ54" s="657"/>
      <c r="TPR54" s="657"/>
      <c r="TPS54" s="657"/>
      <c r="TPT54" s="657"/>
      <c r="TPU54" s="657"/>
      <c r="TPV54" s="657"/>
      <c r="TPW54" s="657"/>
      <c r="TPX54" s="657"/>
      <c r="TPY54" s="657"/>
      <c r="TPZ54" s="657"/>
      <c r="TQA54" s="657"/>
      <c r="TQB54" s="657"/>
      <c r="TQC54" s="657"/>
      <c r="TQD54" s="657"/>
      <c r="TQE54" s="657"/>
      <c r="TQF54" s="657"/>
      <c r="TQG54" s="657"/>
      <c r="TQH54" s="657"/>
      <c r="TQI54" s="657"/>
      <c r="TQJ54" s="657"/>
      <c r="TQK54" s="657"/>
      <c r="TQL54" s="657"/>
      <c r="TQM54" s="657"/>
      <c r="TQN54" s="657"/>
      <c r="TQO54" s="657"/>
      <c r="TQP54" s="657"/>
      <c r="TQQ54" s="657"/>
      <c r="TQR54" s="657"/>
      <c r="TQS54" s="657"/>
      <c r="TQT54" s="657"/>
      <c r="TQU54" s="657"/>
      <c r="TQV54" s="657"/>
      <c r="TQW54" s="657"/>
      <c r="TQX54" s="657"/>
      <c r="TQY54" s="657"/>
      <c r="TQZ54" s="657"/>
      <c r="TRA54" s="657"/>
      <c r="TRB54" s="657"/>
      <c r="TRC54" s="657"/>
      <c r="TRD54" s="657"/>
      <c r="TRE54" s="657"/>
      <c r="TRF54" s="657"/>
      <c r="TRG54" s="657"/>
      <c r="TRH54" s="657"/>
      <c r="TRI54" s="657"/>
      <c r="TRJ54" s="657"/>
      <c r="TRK54" s="657"/>
      <c r="TRL54" s="657"/>
      <c r="TRM54" s="657"/>
      <c r="TRN54" s="657"/>
      <c r="TRO54" s="657"/>
      <c r="TRP54" s="657"/>
      <c r="TRQ54" s="657"/>
      <c r="TRR54" s="657"/>
      <c r="TRS54" s="657"/>
      <c r="TRT54" s="657"/>
      <c r="TRU54" s="657"/>
      <c r="TRV54" s="657"/>
      <c r="TRW54" s="657"/>
      <c r="TRX54" s="657"/>
      <c r="TRY54" s="657"/>
      <c r="TRZ54" s="657"/>
      <c r="TSA54" s="657"/>
      <c r="TSB54" s="657"/>
      <c r="TSC54" s="657"/>
      <c r="TSD54" s="657"/>
      <c r="TSE54" s="657"/>
      <c r="TSF54" s="657"/>
      <c r="TSG54" s="657"/>
      <c r="TSH54" s="657"/>
      <c r="TSI54" s="657"/>
      <c r="TSJ54" s="657"/>
      <c r="TSK54" s="657"/>
      <c r="TSL54" s="657"/>
      <c r="TSM54" s="657"/>
      <c r="TSN54" s="657"/>
      <c r="TSO54" s="657"/>
      <c r="TSP54" s="657"/>
      <c r="TSQ54" s="657"/>
      <c r="TSR54" s="657"/>
      <c r="TSS54" s="657"/>
      <c r="TST54" s="657"/>
      <c r="TSU54" s="657"/>
      <c r="TSV54" s="657"/>
      <c r="TSW54" s="657"/>
      <c r="TSX54" s="657"/>
      <c r="TSY54" s="657"/>
      <c r="TSZ54" s="657"/>
      <c r="TTA54" s="657"/>
      <c r="TTB54" s="657"/>
      <c r="TTC54" s="657"/>
      <c r="TTD54" s="657"/>
      <c r="TTE54" s="657"/>
      <c r="TTF54" s="657"/>
      <c r="TTG54" s="657"/>
      <c r="TTH54" s="657"/>
      <c r="TTI54" s="657"/>
      <c r="TTJ54" s="657"/>
      <c r="TTK54" s="657"/>
      <c r="TTL54" s="657"/>
      <c r="TTM54" s="657"/>
      <c r="TTN54" s="657"/>
      <c r="TTO54" s="657"/>
      <c r="TTP54" s="657"/>
      <c r="TTQ54" s="657"/>
      <c r="TTR54" s="657"/>
      <c r="TTS54" s="657"/>
      <c r="TTT54" s="657"/>
      <c r="TTU54" s="657"/>
      <c r="TTV54" s="657"/>
      <c r="TTW54" s="657"/>
      <c r="TTX54" s="657"/>
      <c r="TTY54" s="657"/>
      <c r="TTZ54" s="657"/>
      <c r="TUA54" s="657"/>
      <c r="TUB54" s="657"/>
      <c r="TUC54" s="657"/>
      <c r="TUD54" s="657"/>
      <c r="TUE54" s="657"/>
      <c r="TUF54" s="657"/>
      <c r="TUG54" s="657"/>
      <c r="TUH54" s="657"/>
      <c r="TUI54" s="657"/>
      <c r="TUJ54" s="657"/>
      <c r="TUK54" s="657"/>
      <c r="TUL54" s="657"/>
      <c r="TUM54" s="657"/>
      <c r="TUN54" s="657"/>
      <c r="TUO54" s="657"/>
      <c r="TUP54" s="657"/>
      <c r="TUQ54" s="657"/>
      <c r="TUR54" s="657"/>
      <c r="TUS54" s="657"/>
      <c r="TUT54" s="657"/>
      <c r="TUU54" s="657"/>
      <c r="TUV54" s="657"/>
      <c r="TUW54" s="657"/>
      <c r="TUX54" s="657"/>
      <c r="TUY54" s="657"/>
      <c r="TUZ54" s="657"/>
      <c r="TVA54" s="657"/>
      <c r="TVB54" s="657"/>
      <c r="TVC54" s="657"/>
      <c r="TVD54" s="657"/>
      <c r="TVE54" s="657"/>
      <c r="TVF54" s="657"/>
      <c r="TVG54" s="657"/>
      <c r="TVH54" s="657"/>
      <c r="TVI54" s="657"/>
      <c r="TVJ54" s="657"/>
      <c r="TVK54" s="657"/>
      <c r="TVL54" s="657"/>
      <c r="TVM54" s="657"/>
      <c r="TVN54" s="657"/>
      <c r="TVO54" s="657"/>
      <c r="TVP54" s="657"/>
      <c r="TVQ54" s="657"/>
      <c r="TVR54" s="657"/>
      <c r="TVS54" s="657"/>
      <c r="TVT54" s="657"/>
      <c r="TVU54" s="657"/>
      <c r="TVV54" s="657"/>
      <c r="TVW54" s="657"/>
      <c r="TVX54" s="657"/>
      <c r="TVY54" s="657"/>
      <c r="TVZ54" s="657"/>
      <c r="TWA54" s="657"/>
      <c r="TWB54" s="657"/>
      <c r="TWC54" s="657"/>
      <c r="TWD54" s="657"/>
      <c r="TWE54" s="657"/>
      <c r="TWF54" s="657"/>
      <c r="TWG54" s="657"/>
      <c r="TWH54" s="657"/>
      <c r="TWI54" s="657"/>
      <c r="TWJ54" s="657"/>
      <c r="TWK54" s="657"/>
      <c r="TWL54" s="657"/>
      <c r="TWM54" s="657"/>
      <c r="TWN54" s="657"/>
      <c r="TWO54" s="657"/>
      <c r="TWP54" s="657"/>
      <c r="TWQ54" s="657"/>
      <c r="TWR54" s="657"/>
      <c r="TWS54" s="657"/>
      <c r="TWT54" s="657"/>
      <c r="TWU54" s="657"/>
      <c r="TWV54" s="657"/>
      <c r="TWW54" s="657"/>
      <c r="TWX54" s="657"/>
      <c r="TWY54" s="657"/>
      <c r="TWZ54" s="657"/>
      <c r="TXA54" s="657"/>
      <c r="TXB54" s="657"/>
      <c r="TXC54" s="657"/>
      <c r="TXD54" s="657"/>
      <c r="TXE54" s="657"/>
      <c r="TXF54" s="657"/>
      <c r="TXG54" s="657"/>
      <c r="TXH54" s="657"/>
      <c r="TXI54" s="657"/>
      <c r="TXJ54" s="657"/>
      <c r="TXK54" s="657"/>
      <c r="TXL54" s="657"/>
      <c r="TXM54" s="657"/>
      <c r="TXN54" s="657"/>
      <c r="TXO54" s="657"/>
      <c r="TXP54" s="657"/>
      <c r="TXQ54" s="657"/>
      <c r="TXR54" s="657"/>
      <c r="TXS54" s="657"/>
      <c r="TXT54" s="657"/>
      <c r="TXU54" s="657"/>
      <c r="TXV54" s="657"/>
      <c r="TXW54" s="657"/>
      <c r="TXX54" s="657"/>
      <c r="TXY54" s="657"/>
      <c r="TXZ54" s="657"/>
      <c r="TYA54" s="657"/>
      <c r="TYB54" s="657"/>
      <c r="TYC54" s="657"/>
      <c r="TYD54" s="657"/>
      <c r="TYE54" s="657"/>
      <c r="TYF54" s="657"/>
      <c r="TYG54" s="657"/>
      <c r="TYH54" s="657"/>
      <c r="TYI54" s="657"/>
      <c r="TYJ54" s="657"/>
      <c r="TYK54" s="657"/>
      <c r="TYL54" s="657"/>
      <c r="TYM54" s="657"/>
      <c r="TYN54" s="657"/>
      <c r="TYO54" s="657"/>
      <c r="TYP54" s="657"/>
      <c r="TYQ54" s="657"/>
      <c r="TYR54" s="657"/>
      <c r="TYS54" s="657"/>
      <c r="TYT54" s="657"/>
      <c r="TYU54" s="657"/>
      <c r="TYV54" s="657"/>
      <c r="TYW54" s="657"/>
      <c r="TYX54" s="657"/>
      <c r="TYY54" s="657"/>
      <c r="TYZ54" s="657"/>
      <c r="TZA54" s="657"/>
      <c r="TZB54" s="657"/>
      <c r="TZC54" s="657"/>
      <c r="TZD54" s="657"/>
      <c r="TZE54" s="657"/>
      <c r="TZF54" s="657"/>
      <c r="TZG54" s="657"/>
      <c r="TZH54" s="657"/>
      <c r="TZI54" s="657"/>
      <c r="TZJ54" s="657"/>
      <c r="TZK54" s="657"/>
      <c r="TZL54" s="657"/>
      <c r="TZM54" s="657"/>
      <c r="TZN54" s="657"/>
      <c r="TZO54" s="657"/>
      <c r="TZP54" s="657"/>
      <c r="TZQ54" s="657"/>
      <c r="TZR54" s="657"/>
      <c r="TZS54" s="657"/>
      <c r="TZT54" s="657"/>
      <c r="TZU54" s="657"/>
      <c r="TZV54" s="657"/>
      <c r="TZW54" s="657"/>
      <c r="TZX54" s="657"/>
      <c r="TZY54" s="657"/>
      <c r="TZZ54" s="657"/>
      <c r="UAA54" s="657"/>
      <c r="UAB54" s="657"/>
      <c r="UAC54" s="657"/>
      <c r="UAD54" s="657"/>
      <c r="UAE54" s="657"/>
      <c r="UAF54" s="657"/>
      <c r="UAG54" s="657"/>
      <c r="UAH54" s="657"/>
      <c r="UAI54" s="657"/>
      <c r="UAJ54" s="657"/>
      <c r="UAK54" s="657"/>
      <c r="UAL54" s="657"/>
      <c r="UAM54" s="657"/>
      <c r="UAN54" s="657"/>
      <c r="UAO54" s="657"/>
      <c r="UAP54" s="657"/>
      <c r="UAQ54" s="657"/>
      <c r="UAR54" s="657"/>
      <c r="UAS54" s="657"/>
      <c r="UAT54" s="657"/>
      <c r="UAU54" s="657"/>
      <c r="UAV54" s="657"/>
      <c r="UAW54" s="657"/>
      <c r="UAX54" s="657"/>
      <c r="UAY54" s="657"/>
      <c r="UAZ54" s="657"/>
      <c r="UBA54" s="657"/>
      <c r="UBB54" s="657"/>
      <c r="UBC54" s="657"/>
      <c r="UBD54" s="657"/>
      <c r="UBE54" s="657"/>
      <c r="UBF54" s="657"/>
      <c r="UBG54" s="657"/>
      <c r="UBH54" s="657"/>
      <c r="UBI54" s="657"/>
      <c r="UBJ54" s="657"/>
      <c r="UBK54" s="657"/>
      <c r="UBL54" s="657"/>
      <c r="UBM54" s="657"/>
      <c r="UBN54" s="657"/>
      <c r="UBO54" s="657"/>
      <c r="UBP54" s="657"/>
      <c r="UBQ54" s="657"/>
      <c r="UBR54" s="657"/>
      <c r="UBS54" s="657"/>
      <c r="UBT54" s="657"/>
      <c r="UBU54" s="657"/>
      <c r="UBV54" s="657"/>
      <c r="UBW54" s="657"/>
      <c r="UBX54" s="657"/>
      <c r="UBY54" s="657"/>
      <c r="UBZ54" s="657"/>
      <c r="UCA54" s="657"/>
      <c r="UCB54" s="657"/>
      <c r="UCC54" s="657"/>
      <c r="UCD54" s="657"/>
      <c r="UCE54" s="657"/>
      <c r="UCF54" s="657"/>
      <c r="UCG54" s="657"/>
      <c r="UCH54" s="657"/>
      <c r="UCI54" s="657"/>
      <c r="UCJ54" s="657"/>
      <c r="UCK54" s="657"/>
      <c r="UCL54" s="657"/>
      <c r="UCM54" s="657"/>
      <c r="UCN54" s="657"/>
      <c r="UCO54" s="657"/>
      <c r="UCP54" s="657"/>
      <c r="UCQ54" s="657"/>
      <c r="UCR54" s="657"/>
      <c r="UCS54" s="657"/>
      <c r="UCT54" s="657"/>
      <c r="UCU54" s="657"/>
      <c r="UCV54" s="657"/>
      <c r="UCW54" s="657"/>
      <c r="UCX54" s="657"/>
      <c r="UCY54" s="657"/>
      <c r="UCZ54" s="657"/>
      <c r="UDA54" s="657"/>
      <c r="UDB54" s="657"/>
      <c r="UDC54" s="657"/>
      <c r="UDD54" s="657"/>
      <c r="UDE54" s="657"/>
      <c r="UDF54" s="657"/>
      <c r="UDG54" s="657"/>
      <c r="UDH54" s="657"/>
      <c r="UDI54" s="657"/>
      <c r="UDJ54" s="657"/>
      <c r="UDK54" s="657"/>
      <c r="UDL54" s="657"/>
      <c r="UDM54" s="657"/>
      <c r="UDN54" s="657"/>
      <c r="UDO54" s="657"/>
      <c r="UDP54" s="657"/>
      <c r="UDQ54" s="657"/>
      <c r="UDR54" s="657"/>
      <c r="UDS54" s="657"/>
      <c r="UDT54" s="657"/>
      <c r="UDU54" s="657"/>
      <c r="UDV54" s="657"/>
      <c r="UDW54" s="657"/>
      <c r="UDX54" s="657"/>
      <c r="UDY54" s="657"/>
      <c r="UDZ54" s="657"/>
      <c r="UEA54" s="657"/>
      <c r="UEB54" s="657"/>
      <c r="UEC54" s="657"/>
      <c r="UED54" s="657"/>
      <c r="UEE54" s="657"/>
      <c r="UEF54" s="657"/>
      <c r="UEG54" s="657"/>
      <c r="UEH54" s="657"/>
      <c r="UEI54" s="657"/>
      <c r="UEJ54" s="657"/>
      <c r="UEK54" s="657"/>
      <c r="UEL54" s="657"/>
      <c r="UEM54" s="657"/>
      <c r="UEN54" s="657"/>
      <c r="UEO54" s="657"/>
      <c r="UEP54" s="657"/>
      <c r="UEQ54" s="657"/>
      <c r="UER54" s="657"/>
      <c r="UES54" s="657"/>
      <c r="UET54" s="657"/>
      <c r="UEU54" s="657"/>
      <c r="UEV54" s="657"/>
      <c r="UEW54" s="657"/>
      <c r="UEX54" s="657"/>
      <c r="UEY54" s="657"/>
      <c r="UEZ54" s="657"/>
      <c r="UFA54" s="657"/>
      <c r="UFB54" s="657"/>
      <c r="UFC54" s="657"/>
      <c r="UFD54" s="657"/>
      <c r="UFE54" s="657"/>
      <c r="UFF54" s="657"/>
      <c r="UFG54" s="657"/>
      <c r="UFH54" s="657"/>
      <c r="UFI54" s="657"/>
      <c r="UFJ54" s="657"/>
      <c r="UFK54" s="657"/>
      <c r="UFL54" s="657"/>
      <c r="UFM54" s="657"/>
      <c r="UFN54" s="657"/>
      <c r="UFO54" s="657"/>
      <c r="UFP54" s="657"/>
      <c r="UFQ54" s="657"/>
      <c r="UFR54" s="657"/>
      <c r="UFS54" s="657"/>
      <c r="UFT54" s="657"/>
      <c r="UFU54" s="657"/>
      <c r="UFV54" s="657"/>
      <c r="UFW54" s="657"/>
      <c r="UFX54" s="657"/>
      <c r="UFY54" s="657"/>
      <c r="UFZ54" s="657"/>
      <c r="UGA54" s="657"/>
      <c r="UGB54" s="657"/>
      <c r="UGC54" s="657"/>
      <c r="UGD54" s="657"/>
      <c r="UGE54" s="657"/>
      <c r="UGF54" s="657"/>
      <c r="UGG54" s="657"/>
      <c r="UGH54" s="657"/>
      <c r="UGI54" s="657"/>
      <c r="UGJ54" s="657"/>
      <c r="UGK54" s="657"/>
      <c r="UGL54" s="657"/>
      <c r="UGM54" s="657"/>
      <c r="UGN54" s="657"/>
      <c r="UGO54" s="657"/>
      <c r="UGP54" s="657"/>
      <c r="UGQ54" s="657"/>
      <c r="UGR54" s="657"/>
      <c r="UGS54" s="657"/>
      <c r="UGT54" s="657"/>
      <c r="UGU54" s="657"/>
      <c r="UGV54" s="657"/>
      <c r="UGW54" s="657"/>
      <c r="UGX54" s="657"/>
      <c r="UGY54" s="657"/>
      <c r="UGZ54" s="657"/>
      <c r="UHA54" s="657"/>
      <c r="UHB54" s="657"/>
      <c r="UHC54" s="657"/>
      <c r="UHD54" s="657"/>
      <c r="UHE54" s="657"/>
      <c r="UHF54" s="657"/>
      <c r="UHG54" s="657"/>
      <c r="UHH54" s="657"/>
      <c r="UHI54" s="657"/>
      <c r="UHJ54" s="657"/>
      <c r="UHK54" s="657"/>
      <c r="UHL54" s="657"/>
      <c r="UHM54" s="657"/>
      <c r="UHN54" s="657"/>
      <c r="UHO54" s="657"/>
      <c r="UHP54" s="657"/>
      <c r="UHQ54" s="657"/>
      <c r="UHR54" s="657"/>
      <c r="UHS54" s="657"/>
      <c r="UHT54" s="657"/>
      <c r="UHU54" s="657"/>
      <c r="UHV54" s="657"/>
      <c r="UHW54" s="657"/>
      <c r="UHX54" s="657"/>
      <c r="UHY54" s="657"/>
      <c r="UHZ54" s="657"/>
      <c r="UIA54" s="657"/>
      <c r="UIB54" s="657"/>
      <c r="UIC54" s="657"/>
      <c r="UID54" s="657"/>
      <c r="UIE54" s="657"/>
      <c r="UIF54" s="657"/>
      <c r="UIG54" s="657"/>
      <c r="UIH54" s="657"/>
      <c r="UII54" s="657"/>
      <c r="UIJ54" s="657"/>
      <c r="UIK54" s="657"/>
      <c r="UIL54" s="657"/>
      <c r="UIM54" s="657"/>
      <c r="UIN54" s="657"/>
      <c r="UIO54" s="657"/>
      <c r="UIP54" s="657"/>
      <c r="UIQ54" s="657"/>
      <c r="UIR54" s="657"/>
      <c r="UIS54" s="657"/>
      <c r="UIT54" s="657"/>
      <c r="UIU54" s="657"/>
      <c r="UIV54" s="657"/>
      <c r="UIW54" s="657"/>
      <c r="UIX54" s="657"/>
      <c r="UIY54" s="657"/>
      <c r="UIZ54" s="657"/>
      <c r="UJA54" s="657"/>
      <c r="UJB54" s="657"/>
      <c r="UJC54" s="657"/>
      <c r="UJD54" s="657"/>
      <c r="UJE54" s="657"/>
      <c r="UJF54" s="657"/>
      <c r="UJG54" s="657"/>
      <c r="UJH54" s="657"/>
      <c r="UJI54" s="657"/>
      <c r="UJJ54" s="657"/>
      <c r="UJK54" s="657"/>
      <c r="UJL54" s="657"/>
      <c r="UJM54" s="657"/>
      <c r="UJN54" s="657"/>
      <c r="UJO54" s="657"/>
      <c r="UJP54" s="657"/>
      <c r="UJQ54" s="657"/>
      <c r="UJR54" s="657"/>
      <c r="UJS54" s="657"/>
      <c r="UJT54" s="657"/>
      <c r="UJU54" s="657"/>
      <c r="UJV54" s="657"/>
      <c r="UJW54" s="657"/>
      <c r="UJX54" s="657"/>
      <c r="UJY54" s="657"/>
      <c r="UJZ54" s="657"/>
      <c r="UKA54" s="657"/>
      <c r="UKB54" s="657"/>
      <c r="UKC54" s="657"/>
      <c r="UKD54" s="657"/>
      <c r="UKE54" s="657"/>
      <c r="UKF54" s="657"/>
      <c r="UKG54" s="657"/>
      <c r="UKH54" s="657"/>
      <c r="UKI54" s="657"/>
      <c r="UKJ54" s="657"/>
      <c r="UKK54" s="657"/>
      <c r="UKL54" s="657"/>
      <c r="UKM54" s="657"/>
      <c r="UKN54" s="657"/>
      <c r="UKO54" s="657"/>
      <c r="UKP54" s="657"/>
      <c r="UKQ54" s="657"/>
      <c r="UKR54" s="657"/>
      <c r="UKS54" s="657"/>
      <c r="UKT54" s="657"/>
      <c r="UKU54" s="657"/>
      <c r="UKV54" s="657"/>
      <c r="UKW54" s="657"/>
      <c r="UKX54" s="657"/>
      <c r="UKY54" s="657"/>
      <c r="UKZ54" s="657"/>
      <c r="ULA54" s="657"/>
      <c r="ULB54" s="657"/>
      <c r="ULC54" s="657"/>
      <c r="ULD54" s="657"/>
      <c r="ULE54" s="657"/>
      <c r="ULF54" s="657"/>
      <c r="ULG54" s="657"/>
      <c r="ULH54" s="657"/>
      <c r="ULI54" s="657"/>
      <c r="ULJ54" s="657"/>
      <c r="ULK54" s="657"/>
      <c r="ULL54" s="657"/>
      <c r="ULM54" s="657"/>
      <c r="ULN54" s="657"/>
      <c r="ULO54" s="657"/>
      <c r="ULP54" s="657"/>
      <c r="ULQ54" s="657"/>
      <c r="ULR54" s="657"/>
      <c r="ULS54" s="657"/>
      <c r="ULT54" s="657"/>
      <c r="ULU54" s="657"/>
      <c r="ULV54" s="657"/>
      <c r="ULW54" s="657"/>
      <c r="ULX54" s="657"/>
      <c r="ULY54" s="657"/>
      <c r="ULZ54" s="657"/>
      <c r="UMA54" s="657"/>
      <c r="UMB54" s="657"/>
      <c r="UMC54" s="657"/>
      <c r="UMD54" s="657"/>
      <c r="UME54" s="657"/>
      <c r="UMF54" s="657"/>
      <c r="UMG54" s="657"/>
      <c r="UMH54" s="657"/>
      <c r="UMI54" s="657"/>
      <c r="UMJ54" s="657"/>
      <c r="UMK54" s="657"/>
      <c r="UML54" s="657"/>
      <c r="UMM54" s="657"/>
      <c r="UMN54" s="657"/>
      <c r="UMO54" s="657"/>
      <c r="UMP54" s="657"/>
      <c r="UMQ54" s="657"/>
      <c r="UMR54" s="657"/>
      <c r="UMS54" s="657"/>
      <c r="UMT54" s="657"/>
      <c r="UMU54" s="657"/>
      <c r="UMV54" s="657"/>
      <c r="UMW54" s="657"/>
      <c r="UMX54" s="657"/>
      <c r="UMY54" s="657"/>
      <c r="UMZ54" s="657"/>
      <c r="UNA54" s="657"/>
      <c r="UNB54" s="657"/>
      <c r="UNC54" s="657"/>
      <c r="UND54" s="657"/>
      <c r="UNE54" s="657"/>
      <c r="UNF54" s="657"/>
      <c r="UNG54" s="657"/>
      <c r="UNH54" s="657"/>
      <c r="UNI54" s="657"/>
      <c r="UNJ54" s="657"/>
      <c r="UNK54" s="657"/>
      <c r="UNL54" s="657"/>
      <c r="UNM54" s="657"/>
      <c r="UNN54" s="657"/>
      <c r="UNO54" s="657"/>
      <c r="UNP54" s="657"/>
      <c r="UNQ54" s="657"/>
      <c r="UNR54" s="657"/>
      <c r="UNS54" s="657"/>
      <c r="UNT54" s="657"/>
      <c r="UNU54" s="657"/>
      <c r="UNV54" s="657"/>
      <c r="UNW54" s="657"/>
      <c r="UNX54" s="657"/>
      <c r="UNY54" s="657"/>
      <c r="UNZ54" s="657"/>
      <c r="UOA54" s="657"/>
      <c r="UOB54" s="657"/>
      <c r="UOC54" s="657"/>
      <c r="UOD54" s="657"/>
      <c r="UOE54" s="657"/>
      <c r="UOF54" s="657"/>
      <c r="UOG54" s="657"/>
      <c r="UOH54" s="657"/>
      <c r="UOI54" s="657"/>
      <c r="UOJ54" s="657"/>
      <c r="UOK54" s="657"/>
      <c r="UOL54" s="657"/>
      <c r="UOM54" s="657"/>
      <c r="UON54" s="657"/>
      <c r="UOO54" s="657"/>
      <c r="UOP54" s="657"/>
      <c r="UOQ54" s="657"/>
      <c r="UOR54" s="657"/>
      <c r="UOS54" s="657"/>
      <c r="UOT54" s="657"/>
      <c r="UOU54" s="657"/>
      <c r="UOV54" s="657"/>
      <c r="UOW54" s="657"/>
      <c r="UOX54" s="657"/>
      <c r="UOY54" s="657"/>
      <c r="UOZ54" s="657"/>
      <c r="UPA54" s="657"/>
      <c r="UPB54" s="657"/>
      <c r="UPC54" s="657"/>
      <c r="UPD54" s="657"/>
      <c r="UPE54" s="657"/>
      <c r="UPF54" s="657"/>
      <c r="UPG54" s="657"/>
      <c r="UPH54" s="657"/>
      <c r="UPI54" s="657"/>
      <c r="UPJ54" s="657"/>
      <c r="UPK54" s="657"/>
      <c r="UPL54" s="657"/>
      <c r="UPM54" s="657"/>
      <c r="UPN54" s="657"/>
      <c r="UPO54" s="657"/>
      <c r="UPP54" s="657"/>
      <c r="UPQ54" s="657"/>
      <c r="UPR54" s="657"/>
      <c r="UPS54" s="657"/>
      <c r="UPT54" s="657"/>
      <c r="UPU54" s="657"/>
      <c r="UPV54" s="657"/>
      <c r="UPW54" s="657"/>
      <c r="UPX54" s="657"/>
      <c r="UPY54" s="657"/>
      <c r="UPZ54" s="657"/>
      <c r="UQA54" s="657"/>
      <c r="UQB54" s="657"/>
      <c r="UQC54" s="657"/>
      <c r="UQD54" s="657"/>
      <c r="UQE54" s="657"/>
      <c r="UQF54" s="657"/>
      <c r="UQG54" s="657"/>
      <c r="UQH54" s="657"/>
      <c r="UQI54" s="657"/>
      <c r="UQJ54" s="657"/>
      <c r="UQK54" s="657"/>
      <c r="UQL54" s="657"/>
      <c r="UQM54" s="657"/>
      <c r="UQN54" s="657"/>
      <c r="UQO54" s="657"/>
      <c r="UQP54" s="657"/>
      <c r="UQQ54" s="657"/>
      <c r="UQR54" s="657"/>
      <c r="UQS54" s="657"/>
      <c r="UQT54" s="657"/>
      <c r="UQU54" s="657"/>
      <c r="UQV54" s="657"/>
      <c r="UQW54" s="657"/>
      <c r="UQX54" s="657"/>
      <c r="UQY54" s="657"/>
      <c r="UQZ54" s="657"/>
      <c r="URA54" s="657"/>
      <c r="URB54" s="657"/>
      <c r="URC54" s="657"/>
      <c r="URD54" s="657"/>
      <c r="URE54" s="657"/>
      <c r="URF54" s="657"/>
      <c r="URG54" s="657"/>
      <c r="URH54" s="657"/>
      <c r="URI54" s="657"/>
      <c r="URJ54" s="657"/>
      <c r="URK54" s="657"/>
      <c r="URL54" s="657"/>
      <c r="URM54" s="657"/>
      <c r="URN54" s="657"/>
      <c r="URO54" s="657"/>
      <c r="URP54" s="657"/>
      <c r="URQ54" s="657"/>
      <c r="URR54" s="657"/>
      <c r="URS54" s="657"/>
      <c r="URT54" s="657"/>
      <c r="URU54" s="657"/>
      <c r="URV54" s="657"/>
      <c r="URW54" s="657"/>
      <c r="URX54" s="657"/>
      <c r="URY54" s="657"/>
      <c r="URZ54" s="657"/>
      <c r="USA54" s="657"/>
      <c r="USB54" s="657"/>
      <c r="USC54" s="657"/>
      <c r="USD54" s="657"/>
      <c r="USE54" s="657"/>
      <c r="USF54" s="657"/>
      <c r="USG54" s="657"/>
      <c r="USH54" s="657"/>
      <c r="USI54" s="657"/>
      <c r="USJ54" s="657"/>
      <c r="USK54" s="657"/>
      <c r="USL54" s="657"/>
      <c r="USM54" s="657"/>
      <c r="USN54" s="657"/>
      <c r="USO54" s="657"/>
      <c r="USP54" s="657"/>
      <c r="USQ54" s="657"/>
      <c r="USR54" s="657"/>
      <c r="USS54" s="657"/>
      <c r="UST54" s="657"/>
      <c r="USU54" s="657"/>
      <c r="USV54" s="657"/>
      <c r="USW54" s="657"/>
      <c r="USX54" s="657"/>
      <c r="USY54" s="657"/>
      <c r="USZ54" s="657"/>
      <c r="UTA54" s="657"/>
      <c r="UTB54" s="657"/>
      <c r="UTC54" s="657"/>
      <c r="UTD54" s="657"/>
      <c r="UTE54" s="657"/>
      <c r="UTF54" s="657"/>
      <c r="UTG54" s="657"/>
      <c r="UTH54" s="657"/>
      <c r="UTI54" s="657"/>
      <c r="UTJ54" s="657"/>
      <c r="UTK54" s="657"/>
      <c r="UTL54" s="657"/>
      <c r="UTM54" s="657"/>
      <c r="UTN54" s="657"/>
      <c r="UTO54" s="657"/>
      <c r="UTP54" s="657"/>
      <c r="UTQ54" s="657"/>
      <c r="UTR54" s="657"/>
      <c r="UTS54" s="657"/>
      <c r="UTT54" s="657"/>
      <c r="UTU54" s="657"/>
      <c r="UTV54" s="657"/>
      <c r="UTW54" s="657"/>
      <c r="UTX54" s="657"/>
      <c r="UTY54" s="657"/>
      <c r="UTZ54" s="657"/>
      <c r="UUA54" s="657"/>
      <c r="UUB54" s="657"/>
      <c r="UUC54" s="657"/>
      <c r="UUD54" s="657"/>
      <c r="UUE54" s="657"/>
      <c r="UUF54" s="657"/>
      <c r="UUG54" s="657"/>
      <c r="UUH54" s="657"/>
      <c r="UUI54" s="657"/>
      <c r="UUJ54" s="657"/>
      <c r="UUK54" s="657"/>
      <c r="UUL54" s="657"/>
      <c r="UUM54" s="657"/>
      <c r="UUN54" s="657"/>
      <c r="UUO54" s="657"/>
      <c r="UUP54" s="657"/>
      <c r="UUQ54" s="657"/>
      <c r="UUR54" s="657"/>
      <c r="UUS54" s="657"/>
      <c r="UUT54" s="657"/>
      <c r="UUU54" s="657"/>
      <c r="UUV54" s="657"/>
      <c r="UUW54" s="657"/>
      <c r="UUX54" s="657"/>
      <c r="UUY54" s="657"/>
      <c r="UUZ54" s="657"/>
      <c r="UVA54" s="657"/>
      <c r="UVB54" s="657"/>
      <c r="UVC54" s="657"/>
      <c r="UVD54" s="657"/>
      <c r="UVE54" s="657"/>
      <c r="UVF54" s="657"/>
      <c r="UVG54" s="657"/>
      <c r="UVH54" s="657"/>
      <c r="UVI54" s="657"/>
      <c r="UVJ54" s="657"/>
      <c r="UVK54" s="657"/>
      <c r="UVL54" s="657"/>
      <c r="UVM54" s="657"/>
      <c r="UVN54" s="657"/>
      <c r="UVO54" s="657"/>
      <c r="UVP54" s="657"/>
      <c r="UVQ54" s="657"/>
      <c r="UVR54" s="657"/>
      <c r="UVS54" s="657"/>
      <c r="UVT54" s="657"/>
      <c r="UVU54" s="657"/>
      <c r="UVV54" s="657"/>
      <c r="UVW54" s="657"/>
      <c r="UVX54" s="657"/>
      <c r="UVY54" s="657"/>
      <c r="UVZ54" s="657"/>
      <c r="UWA54" s="657"/>
      <c r="UWB54" s="657"/>
      <c r="UWC54" s="657"/>
      <c r="UWD54" s="657"/>
      <c r="UWE54" s="657"/>
      <c r="UWF54" s="657"/>
      <c r="UWG54" s="657"/>
      <c r="UWH54" s="657"/>
      <c r="UWI54" s="657"/>
      <c r="UWJ54" s="657"/>
      <c r="UWK54" s="657"/>
      <c r="UWL54" s="657"/>
      <c r="UWM54" s="657"/>
      <c r="UWN54" s="657"/>
      <c r="UWO54" s="657"/>
      <c r="UWP54" s="657"/>
      <c r="UWQ54" s="657"/>
      <c r="UWR54" s="657"/>
      <c r="UWS54" s="657"/>
      <c r="UWT54" s="657"/>
      <c r="UWU54" s="657"/>
      <c r="UWV54" s="657"/>
      <c r="UWW54" s="657"/>
      <c r="UWX54" s="657"/>
      <c r="UWY54" s="657"/>
      <c r="UWZ54" s="657"/>
      <c r="UXA54" s="657"/>
      <c r="UXB54" s="657"/>
      <c r="UXC54" s="657"/>
      <c r="UXD54" s="657"/>
      <c r="UXE54" s="657"/>
      <c r="UXF54" s="657"/>
      <c r="UXG54" s="657"/>
      <c r="UXH54" s="657"/>
      <c r="UXI54" s="657"/>
      <c r="UXJ54" s="657"/>
      <c r="UXK54" s="657"/>
      <c r="UXL54" s="657"/>
      <c r="UXM54" s="657"/>
      <c r="UXN54" s="657"/>
      <c r="UXO54" s="657"/>
      <c r="UXP54" s="657"/>
      <c r="UXQ54" s="657"/>
      <c r="UXR54" s="657"/>
      <c r="UXS54" s="657"/>
      <c r="UXT54" s="657"/>
      <c r="UXU54" s="657"/>
      <c r="UXV54" s="657"/>
      <c r="UXW54" s="657"/>
      <c r="UXX54" s="657"/>
      <c r="UXY54" s="657"/>
      <c r="UXZ54" s="657"/>
      <c r="UYA54" s="657"/>
      <c r="UYB54" s="657"/>
      <c r="UYC54" s="657"/>
      <c r="UYD54" s="657"/>
      <c r="UYE54" s="657"/>
      <c r="UYF54" s="657"/>
      <c r="UYG54" s="657"/>
      <c r="UYH54" s="657"/>
      <c r="UYI54" s="657"/>
      <c r="UYJ54" s="657"/>
      <c r="UYK54" s="657"/>
      <c r="UYL54" s="657"/>
      <c r="UYM54" s="657"/>
      <c r="UYN54" s="657"/>
      <c r="UYO54" s="657"/>
      <c r="UYP54" s="657"/>
      <c r="UYQ54" s="657"/>
      <c r="UYR54" s="657"/>
      <c r="UYS54" s="657"/>
      <c r="UYT54" s="657"/>
      <c r="UYU54" s="657"/>
      <c r="UYV54" s="657"/>
      <c r="UYW54" s="657"/>
      <c r="UYX54" s="657"/>
      <c r="UYY54" s="657"/>
      <c r="UYZ54" s="657"/>
      <c r="UZA54" s="657"/>
      <c r="UZB54" s="657"/>
      <c r="UZC54" s="657"/>
      <c r="UZD54" s="657"/>
      <c r="UZE54" s="657"/>
      <c r="UZF54" s="657"/>
      <c r="UZG54" s="657"/>
      <c r="UZH54" s="657"/>
      <c r="UZI54" s="657"/>
      <c r="UZJ54" s="657"/>
      <c r="UZK54" s="657"/>
      <c r="UZL54" s="657"/>
      <c r="UZM54" s="657"/>
      <c r="UZN54" s="657"/>
      <c r="UZO54" s="657"/>
      <c r="UZP54" s="657"/>
      <c r="UZQ54" s="657"/>
      <c r="UZR54" s="657"/>
      <c r="UZS54" s="657"/>
      <c r="UZT54" s="657"/>
      <c r="UZU54" s="657"/>
      <c r="UZV54" s="657"/>
      <c r="UZW54" s="657"/>
      <c r="UZX54" s="657"/>
      <c r="UZY54" s="657"/>
      <c r="UZZ54" s="657"/>
      <c r="VAA54" s="657"/>
      <c r="VAB54" s="657"/>
      <c r="VAC54" s="657"/>
      <c r="VAD54" s="657"/>
      <c r="VAE54" s="657"/>
      <c r="VAF54" s="657"/>
      <c r="VAG54" s="657"/>
      <c r="VAH54" s="657"/>
      <c r="VAI54" s="657"/>
      <c r="VAJ54" s="657"/>
      <c r="VAK54" s="657"/>
      <c r="VAL54" s="657"/>
      <c r="VAM54" s="657"/>
      <c r="VAN54" s="657"/>
      <c r="VAO54" s="657"/>
      <c r="VAP54" s="657"/>
      <c r="VAQ54" s="657"/>
      <c r="VAR54" s="657"/>
      <c r="VAS54" s="657"/>
      <c r="VAT54" s="657"/>
      <c r="VAU54" s="657"/>
      <c r="VAV54" s="657"/>
      <c r="VAW54" s="657"/>
      <c r="VAX54" s="657"/>
      <c r="VAY54" s="657"/>
      <c r="VAZ54" s="657"/>
      <c r="VBA54" s="657"/>
      <c r="VBB54" s="657"/>
      <c r="VBC54" s="657"/>
      <c r="VBD54" s="657"/>
      <c r="VBE54" s="657"/>
      <c r="VBF54" s="657"/>
      <c r="VBG54" s="657"/>
      <c r="VBH54" s="657"/>
      <c r="VBI54" s="657"/>
      <c r="VBJ54" s="657"/>
      <c r="VBK54" s="657"/>
      <c r="VBL54" s="657"/>
      <c r="VBM54" s="657"/>
      <c r="VBN54" s="657"/>
      <c r="VBO54" s="657"/>
      <c r="VBP54" s="657"/>
      <c r="VBQ54" s="657"/>
      <c r="VBR54" s="657"/>
      <c r="VBS54" s="657"/>
      <c r="VBT54" s="657"/>
      <c r="VBU54" s="657"/>
      <c r="VBV54" s="657"/>
      <c r="VBW54" s="657"/>
      <c r="VBX54" s="657"/>
      <c r="VBY54" s="657"/>
      <c r="VBZ54" s="657"/>
      <c r="VCA54" s="657"/>
      <c r="VCB54" s="657"/>
      <c r="VCC54" s="657"/>
      <c r="VCD54" s="657"/>
      <c r="VCE54" s="657"/>
      <c r="VCF54" s="657"/>
      <c r="VCG54" s="657"/>
      <c r="VCH54" s="657"/>
      <c r="VCI54" s="657"/>
      <c r="VCJ54" s="657"/>
      <c r="VCK54" s="657"/>
      <c r="VCL54" s="657"/>
      <c r="VCM54" s="657"/>
      <c r="VCN54" s="657"/>
      <c r="VCO54" s="657"/>
      <c r="VCP54" s="657"/>
      <c r="VCQ54" s="657"/>
      <c r="VCR54" s="657"/>
      <c r="VCS54" s="657"/>
      <c r="VCT54" s="657"/>
      <c r="VCU54" s="657"/>
      <c r="VCV54" s="657"/>
      <c r="VCW54" s="657"/>
      <c r="VCX54" s="657"/>
      <c r="VCY54" s="657"/>
      <c r="VCZ54" s="657"/>
      <c r="VDA54" s="657"/>
      <c r="VDB54" s="657"/>
      <c r="VDC54" s="657"/>
      <c r="VDD54" s="657"/>
      <c r="VDE54" s="657"/>
      <c r="VDF54" s="657"/>
      <c r="VDG54" s="657"/>
      <c r="VDH54" s="657"/>
      <c r="VDI54" s="657"/>
      <c r="VDJ54" s="657"/>
      <c r="VDK54" s="657"/>
      <c r="VDL54" s="657"/>
      <c r="VDM54" s="657"/>
      <c r="VDN54" s="657"/>
      <c r="VDO54" s="657"/>
      <c r="VDP54" s="657"/>
      <c r="VDQ54" s="657"/>
      <c r="VDR54" s="657"/>
      <c r="VDS54" s="657"/>
      <c r="VDT54" s="657"/>
      <c r="VDU54" s="657"/>
      <c r="VDV54" s="657"/>
      <c r="VDW54" s="657"/>
      <c r="VDX54" s="657"/>
      <c r="VDY54" s="657"/>
      <c r="VDZ54" s="657"/>
      <c r="VEA54" s="657"/>
      <c r="VEB54" s="657"/>
      <c r="VEC54" s="657"/>
      <c r="VED54" s="657"/>
      <c r="VEE54" s="657"/>
      <c r="VEF54" s="657"/>
      <c r="VEG54" s="657"/>
      <c r="VEH54" s="657"/>
      <c r="VEI54" s="657"/>
      <c r="VEJ54" s="657"/>
      <c r="VEK54" s="657"/>
      <c r="VEL54" s="657"/>
      <c r="VEM54" s="657"/>
      <c r="VEN54" s="657"/>
      <c r="VEO54" s="657"/>
      <c r="VEP54" s="657"/>
      <c r="VEQ54" s="657"/>
      <c r="VER54" s="657"/>
      <c r="VES54" s="657"/>
      <c r="VET54" s="657"/>
      <c r="VEU54" s="657"/>
      <c r="VEV54" s="657"/>
      <c r="VEW54" s="657"/>
      <c r="VEX54" s="657"/>
      <c r="VEY54" s="657"/>
      <c r="VEZ54" s="657"/>
      <c r="VFA54" s="657"/>
      <c r="VFB54" s="657"/>
      <c r="VFC54" s="657"/>
      <c r="VFD54" s="657"/>
      <c r="VFE54" s="657"/>
      <c r="VFF54" s="657"/>
      <c r="VFG54" s="657"/>
      <c r="VFH54" s="657"/>
      <c r="VFI54" s="657"/>
      <c r="VFJ54" s="657"/>
      <c r="VFK54" s="657"/>
      <c r="VFL54" s="657"/>
      <c r="VFM54" s="657"/>
      <c r="VFN54" s="657"/>
      <c r="VFO54" s="657"/>
      <c r="VFP54" s="657"/>
      <c r="VFQ54" s="657"/>
      <c r="VFR54" s="657"/>
      <c r="VFS54" s="657"/>
      <c r="VFT54" s="657"/>
      <c r="VFU54" s="657"/>
      <c r="VFV54" s="657"/>
      <c r="VFW54" s="657"/>
      <c r="VFX54" s="657"/>
      <c r="VFY54" s="657"/>
      <c r="VFZ54" s="657"/>
      <c r="VGA54" s="657"/>
      <c r="VGB54" s="657"/>
      <c r="VGC54" s="657"/>
      <c r="VGD54" s="657"/>
      <c r="VGE54" s="657"/>
      <c r="VGF54" s="657"/>
      <c r="VGG54" s="657"/>
      <c r="VGH54" s="657"/>
      <c r="VGI54" s="657"/>
      <c r="VGJ54" s="657"/>
      <c r="VGK54" s="657"/>
      <c r="VGL54" s="657"/>
      <c r="VGM54" s="657"/>
      <c r="VGN54" s="657"/>
      <c r="VGO54" s="657"/>
      <c r="VGP54" s="657"/>
      <c r="VGQ54" s="657"/>
      <c r="VGR54" s="657"/>
      <c r="VGS54" s="657"/>
      <c r="VGT54" s="657"/>
      <c r="VGU54" s="657"/>
      <c r="VGV54" s="657"/>
      <c r="VGW54" s="657"/>
      <c r="VGX54" s="657"/>
      <c r="VGY54" s="657"/>
      <c r="VGZ54" s="657"/>
      <c r="VHA54" s="657"/>
      <c r="VHB54" s="657"/>
      <c r="VHC54" s="657"/>
      <c r="VHD54" s="657"/>
      <c r="VHE54" s="657"/>
      <c r="VHF54" s="657"/>
      <c r="VHG54" s="657"/>
      <c r="VHH54" s="657"/>
      <c r="VHI54" s="657"/>
      <c r="VHJ54" s="657"/>
      <c r="VHK54" s="657"/>
      <c r="VHL54" s="657"/>
      <c r="VHM54" s="657"/>
      <c r="VHN54" s="657"/>
      <c r="VHO54" s="657"/>
      <c r="VHP54" s="657"/>
      <c r="VHQ54" s="657"/>
      <c r="VHR54" s="657"/>
      <c r="VHS54" s="657"/>
      <c r="VHT54" s="657"/>
      <c r="VHU54" s="657"/>
      <c r="VHV54" s="657"/>
      <c r="VHW54" s="657"/>
      <c r="VHX54" s="657"/>
      <c r="VHY54" s="657"/>
      <c r="VHZ54" s="657"/>
      <c r="VIA54" s="657"/>
      <c r="VIB54" s="657"/>
      <c r="VIC54" s="657"/>
      <c r="VID54" s="657"/>
      <c r="VIE54" s="657"/>
      <c r="VIF54" s="657"/>
      <c r="VIG54" s="657"/>
      <c r="VIH54" s="657"/>
      <c r="VII54" s="657"/>
      <c r="VIJ54" s="657"/>
      <c r="VIK54" s="657"/>
      <c r="VIL54" s="657"/>
      <c r="VIM54" s="657"/>
      <c r="VIN54" s="657"/>
      <c r="VIO54" s="657"/>
      <c r="VIP54" s="657"/>
      <c r="VIQ54" s="657"/>
      <c r="VIR54" s="657"/>
      <c r="VIS54" s="657"/>
      <c r="VIT54" s="657"/>
      <c r="VIU54" s="657"/>
      <c r="VIV54" s="657"/>
      <c r="VIW54" s="657"/>
      <c r="VIX54" s="657"/>
      <c r="VIY54" s="657"/>
      <c r="VIZ54" s="657"/>
      <c r="VJA54" s="657"/>
      <c r="VJB54" s="657"/>
      <c r="VJC54" s="657"/>
      <c r="VJD54" s="657"/>
      <c r="VJE54" s="657"/>
      <c r="VJF54" s="657"/>
      <c r="VJG54" s="657"/>
      <c r="VJH54" s="657"/>
      <c r="VJI54" s="657"/>
      <c r="VJJ54" s="657"/>
      <c r="VJK54" s="657"/>
      <c r="VJL54" s="657"/>
      <c r="VJM54" s="657"/>
      <c r="VJN54" s="657"/>
      <c r="VJO54" s="657"/>
      <c r="VJP54" s="657"/>
      <c r="VJQ54" s="657"/>
      <c r="VJR54" s="657"/>
      <c r="VJS54" s="657"/>
      <c r="VJT54" s="657"/>
      <c r="VJU54" s="657"/>
      <c r="VJV54" s="657"/>
      <c r="VJW54" s="657"/>
      <c r="VJX54" s="657"/>
      <c r="VJY54" s="657"/>
      <c r="VJZ54" s="657"/>
      <c r="VKA54" s="657"/>
      <c r="VKB54" s="657"/>
      <c r="VKC54" s="657"/>
      <c r="VKD54" s="657"/>
      <c r="VKE54" s="657"/>
      <c r="VKF54" s="657"/>
      <c r="VKG54" s="657"/>
      <c r="VKH54" s="657"/>
      <c r="VKI54" s="657"/>
      <c r="VKJ54" s="657"/>
      <c r="VKK54" s="657"/>
      <c r="VKL54" s="657"/>
      <c r="VKM54" s="657"/>
      <c r="VKN54" s="657"/>
      <c r="VKO54" s="657"/>
      <c r="VKP54" s="657"/>
      <c r="VKQ54" s="657"/>
      <c r="VKR54" s="657"/>
      <c r="VKS54" s="657"/>
      <c r="VKT54" s="657"/>
      <c r="VKU54" s="657"/>
      <c r="VKV54" s="657"/>
      <c r="VKW54" s="657"/>
      <c r="VKX54" s="657"/>
      <c r="VKY54" s="657"/>
      <c r="VKZ54" s="657"/>
      <c r="VLA54" s="657"/>
      <c r="VLB54" s="657"/>
      <c r="VLC54" s="657"/>
      <c r="VLD54" s="657"/>
      <c r="VLE54" s="657"/>
      <c r="VLF54" s="657"/>
      <c r="VLG54" s="657"/>
      <c r="VLH54" s="657"/>
      <c r="VLI54" s="657"/>
      <c r="VLJ54" s="657"/>
      <c r="VLK54" s="657"/>
      <c r="VLL54" s="657"/>
      <c r="VLM54" s="657"/>
      <c r="VLN54" s="657"/>
      <c r="VLO54" s="657"/>
      <c r="VLP54" s="657"/>
      <c r="VLQ54" s="657"/>
      <c r="VLR54" s="657"/>
      <c r="VLS54" s="657"/>
      <c r="VLT54" s="657"/>
      <c r="VLU54" s="657"/>
      <c r="VLV54" s="657"/>
      <c r="VLW54" s="657"/>
      <c r="VLX54" s="657"/>
      <c r="VLY54" s="657"/>
      <c r="VLZ54" s="657"/>
      <c r="VMA54" s="657"/>
      <c r="VMB54" s="657"/>
      <c r="VMC54" s="657"/>
      <c r="VMD54" s="657"/>
      <c r="VME54" s="657"/>
      <c r="VMF54" s="657"/>
      <c r="VMG54" s="657"/>
      <c r="VMH54" s="657"/>
      <c r="VMI54" s="657"/>
      <c r="VMJ54" s="657"/>
      <c r="VMK54" s="657"/>
      <c r="VML54" s="657"/>
      <c r="VMM54" s="657"/>
      <c r="VMN54" s="657"/>
      <c r="VMO54" s="657"/>
      <c r="VMP54" s="657"/>
      <c r="VMQ54" s="657"/>
      <c r="VMR54" s="657"/>
      <c r="VMS54" s="657"/>
      <c r="VMT54" s="657"/>
      <c r="VMU54" s="657"/>
      <c r="VMV54" s="657"/>
      <c r="VMW54" s="657"/>
      <c r="VMX54" s="657"/>
      <c r="VMY54" s="657"/>
      <c r="VMZ54" s="657"/>
      <c r="VNA54" s="657"/>
      <c r="VNB54" s="657"/>
      <c r="VNC54" s="657"/>
      <c r="VND54" s="657"/>
      <c r="VNE54" s="657"/>
      <c r="VNF54" s="657"/>
      <c r="VNG54" s="657"/>
      <c r="VNH54" s="657"/>
      <c r="VNI54" s="657"/>
      <c r="VNJ54" s="657"/>
      <c r="VNK54" s="657"/>
      <c r="VNL54" s="657"/>
      <c r="VNM54" s="657"/>
      <c r="VNN54" s="657"/>
      <c r="VNO54" s="657"/>
      <c r="VNP54" s="657"/>
      <c r="VNQ54" s="657"/>
      <c r="VNR54" s="657"/>
      <c r="VNS54" s="657"/>
      <c r="VNT54" s="657"/>
      <c r="VNU54" s="657"/>
      <c r="VNV54" s="657"/>
      <c r="VNW54" s="657"/>
      <c r="VNX54" s="657"/>
      <c r="VNY54" s="657"/>
      <c r="VNZ54" s="657"/>
      <c r="VOA54" s="657"/>
      <c r="VOB54" s="657"/>
      <c r="VOC54" s="657"/>
      <c r="VOD54" s="657"/>
      <c r="VOE54" s="657"/>
      <c r="VOF54" s="657"/>
      <c r="VOG54" s="657"/>
      <c r="VOH54" s="657"/>
      <c r="VOI54" s="657"/>
      <c r="VOJ54" s="657"/>
      <c r="VOK54" s="657"/>
      <c r="VOL54" s="657"/>
      <c r="VOM54" s="657"/>
      <c r="VON54" s="657"/>
      <c r="VOO54" s="657"/>
      <c r="VOP54" s="657"/>
      <c r="VOQ54" s="657"/>
      <c r="VOR54" s="657"/>
      <c r="VOS54" s="657"/>
      <c r="VOT54" s="657"/>
      <c r="VOU54" s="657"/>
      <c r="VOV54" s="657"/>
      <c r="VOW54" s="657"/>
      <c r="VOX54" s="657"/>
      <c r="VOY54" s="657"/>
      <c r="VOZ54" s="657"/>
      <c r="VPA54" s="657"/>
      <c r="VPB54" s="657"/>
      <c r="VPC54" s="657"/>
      <c r="VPD54" s="657"/>
      <c r="VPE54" s="657"/>
      <c r="VPF54" s="657"/>
      <c r="VPG54" s="657"/>
      <c r="VPH54" s="657"/>
      <c r="VPI54" s="657"/>
      <c r="VPJ54" s="657"/>
      <c r="VPK54" s="657"/>
      <c r="VPL54" s="657"/>
      <c r="VPM54" s="657"/>
      <c r="VPN54" s="657"/>
      <c r="VPO54" s="657"/>
      <c r="VPP54" s="657"/>
      <c r="VPQ54" s="657"/>
      <c r="VPR54" s="657"/>
      <c r="VPS54" s="657"/>
      <c r="VPT54" s="657"/>
      <c r="VPU54" s="657"/>
      <c r="VPV54" s="657"/>
      <c r="VPW54" s="657"/>
      <c r="VPX54" s="657"/>
      <c r="VPY54" s="657"/>
      <c r="VPZ54" s="657"/>
      <c r="VQA54" s="657"/>
      <c r="VQB54" s="657"/>
      <c r="VQC54" s="657"/>
      <c r="VQD54" s="657"/>
      <c r="VQE54" s="657"/>
      <c r="VQF54" s="657"/>
      <c r="VQG54" s="657"/>
      <c r="VQH54" s="657"/>
      <c r="VQI54" s="657"/>
      <c r="VQJ54" s="657"/>
      <c r="VQK54" s="657"/>
      <c r="VQL54" s="657"/>
      <c r="VQM54" s="657"/>
      <c r="VQN54" s="657"/>
      <c r="VQO54" s="657"/>
      <c r="VQP54" s="657"/>
      <c r="VQQ54" s="657"/>
      <c r="VQR54" s="657"/>
      <c r="VQS54" s="657"/>
      <c r="VQT54" s="657"/>
      <c r="VQU54" s="657"/>
      <c r="VQV54" s="657"/>
      <c r="VQW54" s="657"/>
      <c r="VQX54" s="657"/>
      <c r="VQY54" s="657"/>
      <c r="VQZ54" s="657"/>
      <c r="VRA54" s="657"/>
      <c r="VRB54" s="657"/>
      <c r="VRC54" s="657"/>
      <c r="VRD54" s="657"/>
      <c r="VRE54" s="657"/>
      <c r="VRF54" s="657"/>
      <c r="VRG54" s="657"/>
      <c r="VRH54" s="657"/>
      <c r="VRI54" s="657"/>
      <c r="VRJ54" s="657"/>
      <c r="VRK54" s="657"/>
      <c r="VRL54" s="657"/>
      <c r="VRM54" s="657"/>
      <c r="VRN54" s="657"/>
      <c r="VRO54" s="657"/>
      <c r="VRP54" s="657"/>
      <c r="VRQ54" s="657"/>
      <c r="VRR54" s="657"/>
      <c r="VRS54" s="657"/>
      <c r="VRT54" s="657"/>
      <c r="VRU54" s="657"/>
      <c r="VRV54" s="657"/>
      <c r="VRW54" s="657"/>
      <c r="VRX54" s="657"/>
      <c r="VRY54" s="657"/>
      <c r="VRZ54" s="657"/>
      <c r="VSA54" s="657"/>
      <c r="VSB54" s="657"/>
      <c r="VSC54" s="657"/>
      <c r="VSD54" s="657"/>
      <c r="VSE54" s="657"/>
      <c r="VSF54" s="657"/>
      <c r="VSG54" s="657"/>
      <c r="VSH54" s="657"/>
      <c r="VSI54" s="657"/>
      <c r="VSJ54" s="657"/>
      <c r="VSK54" s="657"/>
      <c r="VSL54" s="657"/>
      <c r="VSM54" s="657"/>
      <c r="VSN54" s="657"/>
      <c r="VSO54" s="657"/>
      <c r="VSP54" s="657"/>
      <c r="VSQ54" s="657"/>
      <c r="VSR54" s="657"/>
      <c r="VSS54" s="657"/>
      <c r="VST54" s="657"/>
      <c r="VSU54" s="657"/>
      <c r="VSV54" s="657"/>
      <c r="VSW54" s="657"/>
      <c r="VSX54" s="657"/>
      <c r="VSY54" s="657"/>
      <c r="VSZ54" s="657"/>
      <c r="VTA54" s="657"/>
      <c r="VTB54" s="657"/>
      <c r="VTC54" s="657"/>
      <c r="VTD54" s="657"/>
      <c r="VTE54" s="657"/>
      <c r="VTF54" s="657"/>
      <c r="VTG54" s="657"/>
      <c r="VTH54" s="657"/>
      <c r="VTI54" s="657"/>
      <c r="VTJ54" s="657"/>
      <c r="VTK54" s="657"/>
      <c r="VTL54" s="657"/>
      <c r="VTM54" s="657"/>
      <c r="VTN54" s="657"/>
      <c r="VTO54" s="657"/>
      <c r="VTP54" s="657"/>
      <c r="VTQ54" s="657"/>
      <c r="VTR54" s="657"/>
      <c r="VTS54" s="657"/>
      <c r="VTT54" s="657"/>
      <c r="VTU54" s="657"/>
      <c r="VTV54" s="657"/>
      <c r="VTW54" s="657"/>
      <c r="VTX54" s="657"/>
      <c r="VTY54" s="657"/>
      <c r="VTZ54" s="657"/>
      <c r="VUA54" s="657"/>
      <c r="VUB54" s="657"/>
      <c r="VUC54" s="657"/>
      <c r="VUD54" s="657"/>
      <c r="VUE54" s="657"/>
      <c r="VUF54" s="657"/>
      <c r="VUG54" s="657"/>
      <c r="VUH54" s="657"/>
      <c r="VUI54" s="657"/>
      <c r="VUJ54" s="657"/>
      <c r="VUK54" s="657"/>
      <c r="VUL54" s="657"/>
      <c r="VUM54" s="657"/>
      <c r="VUN54" s="657"/>
      <c r="VUO54" s="657"/>
      <c r="VUP54" s="657"/>
      <c r="VUQ54" s="657"/>
      <c r="VUR54" s="657"/>
      <c r="VUS54" s="657"/>
      <c r="VUT54" s="657"/>
      <c r="VUU54" s="657"/>
      <c r="VUV54" s="657"/>
      <c r="VUW54" s="657"/>
      <c r="VUX54" s="657"/>
      <c r="VUY54" s="657"/>
      <c r="VUZ54" s="657"/>
      <c r="VVA54" s="657"/>
      <c r="VVB54" s="657"/>
      <c r="VVC54" s="657"/>
      <c r="VVD54" s="657"/>
      <c r="VVE54" s="657"/>
      <c r="VVF54" s="657"/>
      <c r="VVG54" s="657"/>
      <c r="VVH54" s="657"/>
      <c r="VVI54" s="657"/>
      <c r="VVJ54" s="657"/>
      <c r="VVK54" s="657"/>
      <c r="VVL54" s="657"/>
      <c r="VVM54" s="657"/>
      <c r="VVN54" s="657"/>
      <c r="VVO54" s="657"/>
      <c r="VVP54" s="657"/>
      <c r="VVQ54" s="657"/>
      <c r="VVR54" s="657"/>
      <c r="VVS54" s="657"/>
      <c r="VVT54" s="657"/>
      <c r="VVU54" s="657"/>
      <c r="VVV54" s="657"/>
      <c r="VVW54" s="657"/>
      <c r="VVX54" s="657"/>
      <c r="VVY54" s="657"/>
      <c r="VVZ54" s="657"/>
      <c r="VWA54" s="657"/>
      <c r="VWB54" s="657"/>
      <c r="VWC54" s="657"/>
      <c r="VWD54" s="657"/>
      <c r="VWE54" s="657"/>
      <c r="VWF54" s="657"/>
      <c r="VWG54" s="657"/>
      <c r="VWH54" s="657"/>
      <c r="VWI54" s="657"/>
      <c r="VWJ54" s="657"/>
      <c r="VWK54" s="657"/>
      <c r="VWL54" s="657"/>
      <c r="VWM54" s="657"/>
      <c r="VWN54" s="657"/>
      <c r="VWO54" s="657"/>
      <c r="VWP54" s="657"/>
      <c r="VWQ54" s="657"/>
      <c r="VWR54" s="657"/>
      <c r="VWS54" s="657"/>
      <c r="VWT54" s="657"/>
      <c r="VWU54" s="657"/>
      <c r="VWV54" s="657"/>
      <c r="VWW54" s="657"/>
      <c r="VWX54" s="657"/>
      <c r="VWY54" s="657"/>
      <c r="VWZ54" s="657"/>
      <c r="VXA54" s="657"/>
      <c r="VXB54" s="657"/>
      <c r="VXC54" s="657"/>
      <c r="VXD54" s="657"/>
      <c r="VXE54" s="657"/>
      <c r="VXF54" s="657"/>
      <c r="VXG54" s="657"/>
      <c r="VXH54" s="657"/>
      <c r="VXI54" s="657"/>
      <c r="VXJ54" s="657"/>
      <c r="VXK54" s="657"/>
      <c r="VXL54" s="657"/>
      <c r="VXM54" s="657"/>
      <c r="VXN54" s="657"/>
      <c r="VXO54" s="657"/>
      <c r="VXP54" s="657"/>
      <c r="VXQ54" s="657"/>
      <c r="VXR54" s="657"/>
      <c r="VXS54" s="657"/>
      <c r="VXT54" s="657"/>
      <c r="VXU54" s="657"/>
      <c r="VXV54" s="657"/>
      <c r="VXW54" s="657"/>
      <c r="VXX54" s="657"/>
      <c r="VXY54" s="657"/>
      <c r="VXZ54" s="657"/>
      <c r="VYA54" s="657"/>
      <c r="VYB54" s="657"/>
      <c r="VYC54" s="657"/>
      <c r="VYD54" s="657"/>
      <c r="VYE54" s="657"/>
      <c r="VYF54" s="657"/>
      <c r="VYG54" s="657"/>
      <c r="VYH54" s="657"/>
      <c r="VYI54" s="657"/>
      <c r="VYJ54" s="657"/>
      <c r="VYK54" s="657"/>
      <c r="VYL54" s="657"/>
      <c r="VYM54" s="657"/>
      <c r="VYN54" s="657"/>
      <c r="VYO54" s="657"/>
      <c r="VYP54" s="657"/>
      <c r="VYQ54" s="657"/>
      <c r="VYR54" s="657"/>
      <c r="VYS54" s="657"/>
      <c r="VYT54" s="657"/>
      <c r="VYU54" s="657"/>
      <c r="VYV54" s="657"/>
      <c r="VYW54" s="657"/>
      <c r="VYX54" s="657"/>
      <c r="VYY54" s="657"/>
      <c r="VYZ54" s="657"/>
      <c r="VZA54" s="657"/>
      <c r="VZB54" s="657"/>
      <c r="VZC54" s="657"/>
      <c r="VZD54" s="657"/>
      <c r="VZE54" s="657"/>
      <c r="VZF54" s="657"/>
      <c r="VZG54" s="657"/>
      <c r="VZH54" s="657"/>
      <c r="VZI54" s="657"/>
      <c r="VZJ54" s="657"/>
      <c r="VZK54" s="657"/>
      <c r="VZL54" s="657"/>
      <c r="VZM54" s="657"/>
      <c r="VZN54" s="657"/>
      <c r="VZO54" s="657"/>
      <c r="VZP54" s="657"/>
      <c r="VZQ54" s="657"/>
      <c r="VZR54" s="657"/>
      <c r="VZS54" s="657"/>
      <c r="VZT54" s="657"/>
      <c r="VZU54" s="657"/>
      <c r="VZV54" s="657"/>
      <c r="VZW54" s="657"/>
      <c r="VZX54" s="657"/>
      <c r="VZY54" s="657"/>
      <c r="VZZ54" s="657"/>
      <c r="WAA54" s="657"/>
      <c r="WAB54" s="657"/>
      <c r="WAC54" s="657"/>
      <c r="WAD54" s="657"/>
      <c r="WAE54" s="657"/>
      <c r="WAF54" s="657"/>
      <c r="WAG54" s="657"/>
      <c r="WAH54" s="657"/>
      <c r="WAI54" s="657"/>
      <c r="WAJ54" s="657"/>
      <c r="WAK54" s="657"/>
      <c r="WAL54" s="657"/>
      <c r="WAM54" s="657"/>
      <c r="WAN54" s="657"/>
      <c r="WAO54" s="657"/>
      <c r="WAP54" s="657"/>
      <c r="WAQ54" s="657"/>
      <c r="WAR54" s="657"/>
      <c r="WAS54" s="657"/>
      <c r="WAT54" s="657"/>
      <c r="WAU54" s="657"/>
      <c r="WAV54" s="657"/>
      <c r="WAW54" s="657"/>
      <c r="WAX54" s="657"/>
      <c r="WAY54" s="657"/>
      <c r="WAZ54" s="657"/>
      <c r="WBA54" s="657"/>
      <c r="WBB54" s="657"/>
      <c r="WBC54" s="657"/>
      <c r="WBD54" s="657"/>
      <c r="WBE54" s="657"/>
      <c r="WBF54" s="657"/>
      <c r="WBG54" s="657"/>
      <c r="WBH54" s="657"/>
      <c r="WBI54" s="657"/>
      <c r="WBJ54" s="657"/>
      <c r="WBK54" s="657"/>
      <c r="WBL54" s="657"/>
      <c r="WBM54" s="657"/>
      <c r="WBN54" s="657"/>
      <c r="WBO54" s="657"/>
      <c r="WBP54" s="657"/>
      <c r="WBQ54" s="657"/>
      <c r="WBR54" s="657"/>
      <c r="WBS54" s="657"/>
      <c r="WBT54" s="657"/>
      <c r="WBU54" s="657"/>
      <c r="WBV54" s="657"/>
      <c r="WBW54" s="657"/>
      <c r="WBX54" s="657"/>
      <c r="WBY54" s="657"/>
      <c r="WBZ54" s="657"/>
      <c r="WCA54" s="657"/>
      <c r="WCB54" s="657"/>
      <c r="WCC54" s="657"/>
      <c r="WCD54" s="657"/>
      <c r="WCE54" s="657"/>
      <c r="WCF54" s="657"/>
      <c r="WCG54" s="657"/>
      <c r="WCH54" s="657"/>
      <c r="WCI54" s="657"/>
      <c r="WCJ54" s="657"/>
      <c r="WCK54" s="657"/>
      <c r="WCL54" s="657"/>
      <c r="WCM54" s="657"/>
      <c r="WCN54" s="657"/>
      <c r="WCO54" s="657"/>
      <c r="WCP54" s="657"/>
      <c r="WCQ54" s="657"/>
      <c r="WCR54" s="657"/>
      <c r="WCS54" s="657"/>
      <c r="WCT54" s="657"/>
      <c r="WCU54" s="657"/>
      <c r="WCV54" s="657"/>
      <c r="WCW54" s="657"/>
      <c r="WCX54" s="657"/>
      <c r="WCY54" s="657"/>
      <c r="WCZ54" s="657"/>
      <c r="WDA54" s="657"/>
      <c r="WDB54" s="657"/>
      <c r="WDC54" s="657"/>
      <c r="WDD54" s="657"/>
      <c r="WDE54" s="657"/>
      <c r="WDF54" s="657"/>
      <c r="WDG54" s="657"/>
      <c r="WDH54" s="657"/>
      <c r="WDI54" s="657"/>
      <c r="WDJ54" s="657"/>
      <c r="WDK54" s="657"/>
      <c r="WDL54" s="657"/>
      <c r="WDM54" s="657"/>
      <c r="WDN54" s="657"/>
      <c r="WDO54" s="657"/>
      <c r="WDP54" s="657"/>
      <c r="WDQ54" s="657"/>
      <c r="WDR54" s="657"/>
      <c r="WDS54" s="657"/>
      <c r="WDT54" s="657"/>
      <c r="WDU54" s="657"/>
      <c r="WDV54" s="657"/>
      <c r="WDW54" s="657"/>
      <c r="WDX54" s="657"/>
      <c r="WDY54" s="657"/>
      <c r="WDZ54" s="657"/>
      <c r="WEA54" s="657"/>
      <c r="WEB54" s="657"/>
      <c r="WEC54" s="657"/>
      <c r="WED54" s="657"/>
      <c r="WEE54" s="657"/>
      <c r="WEF54" s="657"/>
      <c r="WEG54" s="657"/>
      <c r="WEH54" s="657"/>
      <c r="WEI54" s="657"/>
      <c r="WEJ54" s="657"/>
      <c r="WEK54" s="657"/>
      <c r="WEL54" s="657"/>
      <c r="WEM54" s="657"/>
      <c r="WEN54" s="657"/>
      <c r="WEO54" s="657"/>
      <c r="WEP54" s="657"/>
      <c r="WEQ54" s="657"/>
      <c r="WER54" s="657"/>
      <c r="WES54" s="657"/>
      <c r="WET54" s="657"/>
      <c r="WEU54" s="657"/>
      <c r="WEV54" s="657"/>
      <c r="WEW54" s="657"/>
      <c r="WEX54" s="657"/>
      <c r="WEY54" s="657"/>
      <c r="WEZ54" s="657"/>
      <c r="WFA54" s="657"/>
      <c r="WFB54" s="657"/>
      <c r="WFC54" s="657"/>
      <c r="WFD54" s="657"/>
      <c r="WFE54" s="657"/>
      <c r="WFF54" s="657"/>
      <c r="WFG54" s="657"/>
      <c r="WFH54" s="657"/>
      <c r="WFI54" s="657"/>
      <c r="WFJ54" s="657"/>
      <c r="WFK54" s="657"/>
      <c r="WFL54" s="657"/>
      <c r="WFM54" s="657"/>
      <c r="WFN54" s="657"/>
      <c r="WFO54" s="657"/>
      <c r="WFP54" s="657"/>
      <c r="WFQ54" s="657"/>
      <c r="WFR54" s="657"/>
      <c r="WFS54" s="657"/>
      <c r="WFT54" s="657"/>
      <c r="WFU54" s="657"/>
      <c r="WFV54" s="657"/>
      <c r="WFW54" s="657"/>
      <c r="WFX54" s="657"/>
      <c r="WFY54" s="657"/>
      <c r="WFZ54" s="657"/>
      <c r="WGA54" s="657"/>
      <c r="WGB54" s="657"/>
      <c r="WGC54" s="657"/>
      <c r="WGD54" s="657"/>
      <c r="WGE54" s="657"/>
      <c r="WGF54" s="657"/>
      <c r="WGG54" s="657"/>
      <c r="WGH54" s="657"/>
      <c r="WGI54" s="657"/>
      <c r="WGJ54" s="657"/>
      <c r="WGK54" s="657"/>
      <c r="WGL54" s="657"/>
      <c r="WGM54" s="657"/>
      <c r="WGN54" s="657"/>
      <c r="WGO54" s="657"/>
      <c r="WGP54" s="657"/>
      <c r="WGQ54" s="657"/>
      <c r="WGR54" s="657"/>
      <c r="WGS54" s="657"/>
      <c r="WGT54" s="657"/>
      <c r="WGU54" s="657"/>
      <c r="WGV54" s="657"/>
      <c r="WGW54" s="657"/>
      <c r="WGX54" s="657"/>
      <c r="WGY54" s="657"/>
      <c r="WGZ54" s="657"/>
      <c r="WHA54" s="657"/>
      <c r="WHB54" s="657"/>
      <c r="WHC54" s="657"/>
      <c r="WHD54" s="657"/>
      <c r="WHE54" s="657"/>
      <c r="WHF54" s="657"/>
      <c r="WHG54" s="657"/>
      <c r="WHH54" s="657"/>
      <c r="WHI54" s="657"/>
      <c r="WHJ54" s="657"/>
      <c r="WHK54" s="657"/>
      <c r="WHL54" s="657"/>
      <c r="WHM54" s="657"/>
      <c r="WHN54" s="657"/>
      <c r="WHO54" s="657"/>
      <c r="WHP54" s="657"/>
      <c r="WHQ54" s="657"/>
      <c r="WHR54" s="657"/>
      <c r="WHS54" s="657"/>
      <c r="WHT54" s="657"/>
      <c r="WHU54" s="657"/>
      <c r="WHV54" s="657"/>
      <c r="WHW54" s="657"/>
      <c r="WHX54" s="657"/>
      <c r="WHY54" s="657"/>
      <c r="WHZ54" s="657"/>
      <c r="WIA54" s="657"/>
      <c r="WIB54" s="657"/>
      <c r="WIC54" s="657"/>
      <c r="WID54" s="657"/>
      <c r="WIE54" s="657"/>
      <c r="WIF54" s="657"/>
      <c r="WIG54" s="657"/>
      <c r="WIH54" s="657"/>
      <c r="WII54" s="657"/>
      <c r="WIJ54" s="657"/>
      <c r="WIK54" s="657"/>
      <c r="WIL54" s="657"/>
      <c r="WIM54" s="657"/>
      <c r="WIN54" s="657"/>
      <c r="WIO54" s="657"/>
      <c r="WIP54" s="657"/>
      <c r="WIQ54" s="657"/>
      <c r="WIR54" s="657"/>
      <c r="WIS54" s="657"/>
      <c r="WIT54" s="657"/>
      <c r="WIU54" s="657"/>
      <c r="WIV54" s="657"/>
      <c r="WIW54" s="657"/>
      <c r="WIX54" s="657"/>
      <c r="WIY54" s="657"/>
      <c r="WIZ54" s="657"/>
      <c r="WJA54" s="657"/>
      <c r="WJB54" s="657"/>
      <c r="WJC54" s="657"/>
      <c r="WJD54" s="657"/>
      <c r="WJE54" s="657"/>
      <c r="WJF54" s="657"/>
      <c r="WJG54" s="657"/>
      <c r="WJH54" s="657"/>
      <c r="WJI54" s="657"/>
      <c r="WJJ54" s="657"/>
      <c r="WJK54" s="657"/>
      <c r="WJL54" s="657"/>
      <c r="WJM54" s="657"/>
      <c r="WJN54" s="657"/>
      <c r="WJO54" s="657"/>
      <c r="WJP54" s="657"/>
      <c r="WJQ54" s="657"/>
      <c r="WJR54" s="657"/>
      <c r="WJS54" s="657"/>
      <c r="WJT54" s="657"/>
      <c r="WJU54" s="657"/>
      <c r="WJV54" s="657"/>
      <c r="WJW54" s="657"/>
      <c r="WJX54" s="657"/>
      <c r="WJY54" s="657"/>
      <c r="WJZ54" s="657"/>
      <c r="WKA54" s="657"/>
      <c r="WKB54" s="657"/>
      <c r="WKC54" s="657"/>
      <c r="WKD54" s="657"/>
      <c r="WKE54" s="657"/>
      <c r="WKF54" s="657"/>
      <c r="WKG54" s="657"/>
      <c r="WKH54" s="657"/>
      <c r="WKI54" s="657"/>
      <c r="WKJ54" s="657"/>
      <c r="WKK54" s="657"/>
      <c r="WKL54" s="657"/>
      <c r="WKM54" s="657"/>
      <c r="WKN54" s="657"/>
      <c r="WKO54" s="657"/>
      <c r="WKP54" s="657"/>
      <c r="WKQ54" s="657"/>
      <c r="WKR54" s="657"/>
      <c r="WKS54" s="657"/>
      <c r="WKT54" s="657"/>
      <c r="WKU54" s="657"/>
      <c r="WKV54" s="657"/>
      <c r="WKW54" s="657"/>
      <c r="WKX54" s="657"/>
      <c r="WKY54" s="657"/>
      <c r="WKZ54" s="657"/>
      <c r="WLA54" s="657"/>
      <c r="WLB54" s="657"/>
      <c r="WLC54" s="657"/>
      <c r="WLD54" s="657"/>
      <c r="WLE54" s="657"/>
      <c r="WLF54" s="657"/>
      <c r="WLG54" s="657"/>
      <c r="WLH54" s="657"/>
      <c r="WLI54" s="657"/>
      <c r="WLJ54" s="657"/>
      <c r="WLK54" s="657"/>
      <c r="WLL54" s="657"/>
      <c r="WLM54" s="657"/>
      <c r="WLN54" s="657"/>
      <c r="WLO54" s="657"/>
      <c r="WLP54" s="657"/>
      <c r="WLQ54" s="657"/>
      <c r="WLR54" s="657"/>
      <c r="WLS54" s="657"/>
      <c r="WLT54" s="657"/>
      <c r="WLU54" s="657"/>
      <c r="WLV54" s="657"/>
      <c r="WLW54" s="657"/>
      <c r="WLX54" s="657"/>
      <c r="WLY54" s="657"/>
      <c r="WLZ54" s="657"/>
      <c r="WMA54" s="657"/>
      <c r="WMB54" s="657"/>
      <c r="WMC54" s="657"/>
      <c r="WMD54" s="657"/>
      <c r="WME54" s="657"/>
      <c r="WMF54" s="657"/>
      <c r="WMG54" s="657"/>
      <c r="WMH54" s="657"/>
      <c r="WMI54" s="657"/>
      <c r="WMJ54" s="657"/>
      <c r="WMK54" s="657"/>
      <c r="WML54" s="657"/>
      <c r="WMM54" s="657"/>
      <c r="WMN54" s="657"/>
      <c r="WMO54" s="657"/>
      <c r="WMP54" s="657"/>
      <c r="WMQ54" s="657"/>
      <c r="WMR54" s="657"/>
      <c r="WMS54" s="657"/>
      <c r="WMT54" s="657"/>
      <c r="WMU54" s="657"/>
      <c r="WMV54" s="657"/>
      <c r="WMW54" s="657"/>
      <c r="WMX54" s="657"/>
      <c r="WMY54" s="657"/>
      <c r="WMZ54" s="657"/>
      <c r="WNA54" s="657"/>
      <c r="WNB54" s="657"/>
      <c r="WNC54" s="657"/>
      <c r="WND54" s="657"/>
      <c r="WNE54" s="657"/>
      <c r="WNF54" s="657"/>
      <c r="WNG54" s="657"/>
      <c r="WNH54" s="657"/>
      <c r="WNI54" s="657"/>
      <c r="WNJ54" s="657"/>
      <c r="WNK54" s="657"/>
      <c r="WNL54" s="657"/>
      <c r="WNM54" s="657"/>
      <c r="WNN54" s="657"/>
      <c r="WNO54" s="657"/>
      <c r="WNP54" s="657"/>
      <c r="WNQ54" s="657"/>
      <c r="WNR54" s="657"/>
      <c r="WNS54" s="657"/>
      <c r="WNT54" s="657"/>
      <c r="WNU54" s="657"/>
      <c r="WNV54" s="657"/>
      <c r="WNW54" s="657"/>
      <c r="WNX54" s="657"/>
      <c r="WNY54" s="657"/>
      <c r="WNZ54" s="657"/>
      <c r="WOA54" s="657"/>
      <c r="WOB54" s="657"/>
      <c r="WOC54" s="657"/>
      <c r="WOD54" s="657"/>
      <c r="WOE54" s="657"/>
      <c r="WOF54" s="657"/>
      <c r="WOG54" s="657"/>
      <c r="WOH54" s="657"/>
      <c r="WOI54" s="657"/>
      <c r="WOJ54" s="657"/>
      <c r="WOK54" s="657"/>
      <c r="WOL54" s="657"/>
      <c r="WOM54" s="657"/>
      <c r="WON54" s="657"/>
      <c r="WOO54" s="657"/>
      <c r="WOP54" s="657"/>
      <c r="WOQ54" s="657"/>
      <c r="WOR54" s="657"/>
      <c r="WOS54" s="657"/>
      <c r="WOT54" s="657"/>
      <c r="WOU54" s="657"/>
      <c r="WOV54" s="657"/>
      <c r="WOW54" s="657"/>
      <c r="WOX54" s="657"/>
      <c r="WOY54" s="657"/>
      <c r="WOZ54" s="657"/>
      <c r="WPA54" s="657"/>
      <c r="WPB54" s="657"/>
      <c r="WPC54" s="657"/>
      <c r="WPD54" s="657"/>
      <c r="WPE54" s="657"/>
      <c r="WPF54" s="657"/>
      <c r="WPG54" s="657"/>
      <c r="WPH54" s="657"/>
      <c r="WPI54" s="657"/>
      <c r="WPJ54" s="657"/>
      <c r="WPK54" s="657"/>
      <c r="WPL54" s="657"/>
      <c r="WPM54" s="657"/>
      <c r="WPN54" s="657"/>
      <c r="WPO54" s="657"/>
      <c r="WPP54" s="657"/>
      <c r="WPQ54" s="657"/>
      <c r="WPR54" s="657"/>
      <c r="WPS54" s="657"/>
      <c r="WPT54" s="657"/>
      <c r="WPU54" s="657"/>
      <c r="WPV54" s="657"/>
      <c r="WPW54" s="657"/>
      <c r="WPX54" s="657"/>
      <c r="WPY54" s="657"/>
      <c r="WPZ54" s="657"/>
      <c r="WQA54" s="657"/>
      <c r="WQB54" s="657"/>
      <c r="WQC54" s="657"/>
      <c r="WQD54" s="657"/>
      <c r="WQE54" s="657"/>
      <c r="WQF54" s="657"/>
      <c r="WQG54" s="657"/>
      <c r="WQH54" s="657"/>
      <c r="WQI54" s="657"/>
      <c r="WQJ54" s="657"/>
      <c r="WQK54" s="657"/>
      <c r="WQL54" s="657"/>
      <c r="WQM54" s="657"/>
      <c r="WQN54" s="657"/>
      <c r="WQO54" s="657"/>
      <c r="WQP54" s="657"/>
      <c r="WQQ54" s="657"/>
      <c r="WQR54" s="657"/>
      <c r="WQS54" s="657"/>
      <c r="WQT54" s="657"/>
      <c r="WQU54" s="657"/>
      <c r="WQV54" s="657"/>
      <c r="WQW54" s="657"/>
      <c r="WQX54" s="657"/>
      <c r="WQY54" s="657"/>
      <c r="WQZ54" s="657"/>
      <c r="WRA54" s="657"/>
      <c r="WRB54" s="657"/>
      <c r="WRC54" s="657"/>
      <c r="WRD54" s="657"/>
      <c r="WRE54" s="657"/>
      <c r="WRF54" s="657"/>
      <c r="WRG54" s="657"/>
      <c r="WRH54" s="657"/>
      <c r="WRI54" s="657"/>
      <c r="WRJ54" s="657"/>
      <c r="WRK54" s="657"/>
      <c r="WRL54" s="657"/>
      <c r="WRM54" s="657"/>
      <c r="WRN54" s="657"/>
      <c r="WRO54" s="657"/>
      <c r="WRP54" s="657"/>
      <c r="WRQ54" s="657"/>
      <c r="WRR54" s="657"/>
      <c r="WRS54" s="657"/>
      <c r="WRT54" s="657"/>
      <c r="WRU54" s="657"/>
      <c r="WRV54" s="657"/>
      <c r="WRW54" s="657"/>
      <c r="WRX54" s="657"/>
      <c r="WRY54" s="657"/>
      <c r="WRZ54" s="657"/>
      <c r="WSA54" s="657"/>
      <c r="WSB54" s="657"/>
      <c r="WSC54" s="657"/>
      <c r="WSD54" s="657"/>
      <c r="WSE54" s="657"/>
      <c r="WSF54" s="657"/>
      <c r="WSG54" s="657"/>
      <c r="WSH54" s="657"/>
      <c r="WSI54" s="657"/>
      <c r="WSJ54" s="657"/>
      <c r="WSK54" s="657"/>
      <c r="WSL54" s="657"/>
      <c r="WSM54" s="657"/>
      <c r="WSN54" s="657"/>
      <c r="WSO54" s="657"/>
      <c r="WSP54" s="657"/>
      <c r="WSQ54" s="657"/>
      <c r="WSR54" s="657"/>
      <c r="WSS54" s="657"/>
      <c r="WST54" s="657"/>
      <c r="WSU54" s="657"/>
      <c r="WSV54" s="657"/>
      <c r="WSW54" s="657"/>
      <c r="WSX54" s="657"/>
      <c r="WSY54" s="657"/>
      <c r="WSZ54" s="657"/>
      <c r="WTA54" s="657"/>
      <c r="WTB54" s="657"/>
      <c r="WTC54" s="657"/>
      <c r="WTD54" s="657"/>
      <c r="WTE54" s="657"/>
      <c r="WTF54" s="657"/>
      <c r="WTG54" s="657"/>
      <c r="WTH54" s="657"/>
      <c r="WTI54" s="657"/>
      <c r="WTJ54" s="657"/>
      <c r="WTK54" s="657"/>
      <c r="WTL54" s="657"/>
      <c r="WTM54" s="657"/>
      <c r="WTN54" s="657"/>
      <c r="WTO54" s="657"/>
      <c r="WTP54" s="657"/>
      <c r="WTQ54" s="657"/>
      <c r="WTR54" s="657"/>
      <c r="WTS54" s="657"/>
      <c r="WTT54" s="657"/>
      <c r="WTU54" s="657"/>
      <c r="WTV54" s="657"/>
      <c r="WTW54" s="657"/>
      <c r="WTX54" s="657"/>
      <c r="WTY54" s="657"/>
      <c r="WTZ54" s="657"/>
      <c r="WUA54" s="657"/>
      <c r="WUB54" s="657"/>
      <c r="WUC54" s="657"/>
      <c r="WUD54" s="657"/>
      <c r="WUE54" s="657"/>
      <c r="WUF54" s="657"/>
      <c r="WUG54" s="657"/>
      <c r="WUH54" s="657"/>
      <c r="WUI54" s="657"/>
      <c r="WUJ54" s="657"/>
      <c r="WUK54" s="657"/>
      <c r="WUL54" s="657"/>
      <c r="WUM54" s="657"/>
      <c r="WUN54" s="657"/>
      <c r="WUO54" s="657"/>
      <c r="WUP54" s="657"/>
      <c r="WUQ54" s="657"/>
      <c r="WUR54" s="657"/>
      <c r="WUS54" s="657"/>
      <c r="WUT54" s="657"/>
      <c r="WUU54" s="657"/>
      <c r="WUV54" s="657"/>
      <c r="WUW54" s="657"/>
      <c r="WUX54" s="657"/>
      <c r="WUY54" s="657"/>
      <c r="WUZ54" s="657"/>
      <c r="WVA54" s="657"/>
      <c r="WVB54" s="657"/>
      <c r="WVC54" s="657"/>
      <c r="WVD54" s="657"/>
      <c r="WVE54" s="657"/>
      <c r="WVF54" s="657"/>
      <c r="WVG54" s="657"/>
      <c r="WVH54" s="657"/>
      <c r="WVI54" s="657"/>
      <c r="WVJ54" s="657"/>
      <c r="WVK54" s="657"/>
      <c r="WVL54" s="657"/>
      <c r="WVM54" s="657"/>
      <c r="WVN54" s="657"/>
      <c r="WVO54" s="657"/>
      <c r="WVP54" s="657"/>
      <c r="WVQ54" s="657"/>
      <c r="WVR54" s="657"/>
      <c r="WVS54" s="657"/>
      <c r="WVT54" s="657"/>
      <c r="WVU54" s="657"/>
      <c r="WVV54" s="657"/>
      <c r="WVW54" s="657"/>
      <c r="WVX54" s="657"/>
      <c r="WVY54" s="657"/>
      <c r="WVZ54" s="657"/>
      <c r="WWA54" s="657"/>
      <c r="WWB54" s="657"/>
      <c r="WWC54" s="657"/>
      <c r="WWD54" s="657"/>
      <c r="WWE54" s="657"/>
      <c r="WWF54" s="657"/>
      <c r="WWG54" s="657"/>
      <c r="WWH54" s="657"/>
      <c r="WWI54" s="657"/>
      <c r="WWJ54" s="657"/>
      <c r="WWK54" s="657"/>
      <c r="WWL54" s="657"/>
      <c r="WWM54" s="657"/>
      <c r="WWN54" s="657"/>
      <c r="WWO54" s="657"/>
      <c r="WWP54" s="657"/>
      <c r="WWQ54" s="657"/>
      <c r="WWR54" s="657"/>
      <c r="WWS54" s="657"/>
      <c r="WWT54" s="657"/>
      <c r="WWU54" s="657"/>
      <c r="WWV54" s="657"/>
      <c r="WWW54" s="657"/>
      <c r="WWX54" s="657"/>
      <c r="WWY54" s="657"/>
      <c r="WWZ54" s="657"/>
      <c r="WXA54" s="657"/>
      <c r="WXB54" s="657"/>
      <c r="WXC54" s="657"/>
      <c r="WXD54" s="657"/>
      <c r="WXE54" s="657"/>
      <c r="WXF54" s="657"/>
      <c r="WXG54" s="657"/>
      <c r="WXH54" s="657"/>
      <c r="WXI54" s="657"/>
      <c r="WXJ54" s="657"/>
      <c r="WXK54" s="657"/>
      <c r="WXL54" s="657"/>
      <c r="WXM54" s="657"/>
      <c r="WXN54" s="657"/>
      <c r="WXO54" s="657"/>
      <c r="WXP54" s="657"/>
      <c r="WXQ54" s="657"/>
      <c r="WXR54" s="657"/>
      <c r="WXS54" s="657"/>
      <c r="WXT54" s="657"/>
      <c r="WXU54" s="657"/>
      <c r="WXV54" s="657"/>
      <c r="WXW54" s="657"/>
      <c r="WXX54" s="657"/>
      <c r="WXY54" s="657"/>
      <c r="WXZ54" s="657"/>
      <c r="WYA54" s="657"/>
      <c r="WYB54" s="657"/>
      <c r="WYC54" s="657"/>
      <c r="WYD54" s="657"/>
      <c r="WYE54" s="657"/>
      <c r="WYF54" s="657"/>
      <c r="WYG54" s="657"/>
      <c r="WYH54" s="657"/>
      <c r="WYI54" s="657"/>
      <c r="WYJ54" s="657"/>
      <c r="WYK54" s="657"/>
      <c r="WYL54" s="657"/>
      <c r="WYM54" s="657"/>
      <c r="WYN54" s="657"/>
      <c r="WYO54" s="657"/>
      <c r="WYP54" s="657"/>
      <c r="WYQ54" s="657"/>
      <c r="WYR54" s="657"/>
      <c r="WYS54" s="657"/>
      <c r="WYT54" s="657"/>
      <c r="WYU54" s="657"/>
      <c r="WYV54" s="657"/>
      <c r="WYW54" s="657"/>
      <c r="WYX54" s="657"/>
      <c r="WYY54" s="657"/>
      <c r="WYZ54" s="657"/>
      <c r="WZA54" s="657"/>
      <c r="WZB54" s="657"/>
      <c r="WZC54" s="657"/>
      <c r="WZD54" s="657"/>
      <c r="WZE54" s="657"/>
      <c r="WZF54" s="657"/>
      <c r="WZG54" s="657"/>
      <c r="WZH54" s="657"/>
      <c r="WZI54" s="657"/>
      <c r="WZJ54" s="657"/>
      <c r="WZK54" s="657"/>
      <c r="WZL54" s="657"/>
      <c r="WZM54" s="657"/>
      <c r="WZN54" s="657"/>
      <c r="WZO54" s="657"/>
      <c r="WZP54" s="657"/>
      <c r="WZQ54" s="657"/>
      <c r="WZR54" s="657"/>
      <c r="WZS54" s="657"/>
      <c r="WZT54" s="657"/>
      <c r="WZU54" s="657"/>
      <c r="WZV54" s="657"/>
      <c r="WZW54" s="657"/>
      <c r="WZX54" s="657"/>
      <c r="WZY54" s="657"/>
      <c r="WZZ54" s="657"/>
      <c r="XAA54" s="657"/>
      <c r="XAB54" s="657"/>
      <c r="XAC54" s="657"/>
      <c r="XAD54" s="657"/>
      <c r="XAE54" s="657"/>
      <c r="XAF54" s="657"/>
      <c r="XAG54" s="657"/>
      <c r="XAH54" s="657"/>
      <c r="XAI54" s="657"/>
      <c r="XAJ54" s="657"/>
      <c r="XAK54" s="657"/>
      <c r="XAL54" s="657"/>
      <c r="XAM54" s="657"/>
      <c r="XAN54" s="657"/>
      <c r="XAO54" s="657"/>
      <c r="XAP54" s="657"/>
      <c r="XAQ54" s="657"/>
      <c r="XAR54" s="657"/>
      <c r="XAS54" s="657"/>
      <c r="XAT54" s="657"/>
      <c r="XAU54" s="657"/>
      <c r="XAV54" s="657"/>
      <c r="XAW54" s="657"/>
      <c r="XAX54" s="657"/>
      <c r="XAY54" s="657"/>
      <c r="XAZ54" s="657"/>
      <c r="XBA54" s="657"/>
      <c r="XBB54" s="657"/>
      <c r="XBC54" s="657"/>
      <c r="XBD54" s="657"/>
      <c r="XBE54" s="657"/>
      <c r="XBF54" s="657"/>
      <c r="XBG54" s="657"/>
      <c r="XBH54" s="657"/>
      <c r="XBI54" s="657"/>
      <c r="XBJ54" s="657"/>
      <c r="XBK54" s="657"/>
      <c r="XBL54" s="657"/>
      <c r="XBM54" s="657"/>
      <c r="XBN54" s="657"/>
      <c r="XBO54" s="657"/>
      <c r="XBP54" s="657"/>
      <c r="XBQ54" s="657"/>
      <c r="XBR54" s="657"/>
      <c r="XBS54" s="657"/>
      <c r="XBT54" s="657"/>
      <c r="XBU54" s="657"/>
      <c r="XBV54" s="657"/>
      <c r="XBW54" s="657"/>
      <c r="XBX54" s="657"/>
      <c r="XBY54" s="657"/>
      <c r="XBZ54" s="657"/>
      <c r="XCA54" s="657"/>
      <c r="XCB54" s="657"/>
      <c r="XCC54" s="657"/>
      <c r="XCD54" s="657"/>
      <c r="XCE54" s="657"/>
      <c r="XCF54" s="657"/>
      <c r="XCG54" s="657"/>
      <c r="XCH54" s="657"/>
      <c r="XCI54" s="657"/>
      <c r="XCJ54" s="657"/>
      <c r="XCK54" s="657"/>
      <c r="XCL54" s="657"/>
      <c r="XCM54" s="657"/>
      <c r="XCN54" s="657"/>
      <c r="XCO54" s="657"/>
      <c r="XCP54" s="657"/>
      <c r="XCQ54" s="657"/>
      <c r="XCR54" s="657"/>
      <c r="XCS54" s="657"/>
      <c r="XCT54" s="657"/>
      <c r="XCU54" s="657"/>
      <c r="XCV54" s="657"/>
      <c r="XCW54" s="657"/>
      <c r="XCX54" s="657"/>
      <c r="XCY54" s="657"/>
      <c r="XCZ54" s="657"/>
      <c r="XDA54" s="657"/>
      <c r="XDB54" s="657"/>
      <c r="XDC54" s="657"/>
      <c r="XDD54" s="657"/>
      <c r="XDE54" s="657"/>
      <c r="XDF54" s="657"/>
      <c r="XDG54" s="657"/>
      <c r="XDH54" s="657"/>
      <c r="XDI54" s="657"/>
      <c r="XDJ54" s="657"/>
      <c r="XDK54" s="657"/>
      <c r="XDL54" s="657"/>
      <c r="XDM54" s="657"/>
      <c r="XDN54" s="657"/>
      <c r="XDO54" s="657"/>
      <c r="XDP54" s="657"/>
      <c r="XDQ54" s="657"/>
      <c r="XDR54" s="657"/>
      <c r="XDS54" s="657"/>
      <c r="XDT54" s="657"/>
      <c r="XDU54" s="657"/>
      <c r="XDV54" s="657"/>
      <c r="XDW54" s="657"/>
      <c r="XDX54" s="657"/>
      <c r="XDY54" s="657"/>
      <c r="XDZ54" s="657"/>
      <c r="XEA54" s="657"/>
      <c r="XEB54" s="657"/>
      <c r="XEC54" s="657"/>
      <c r="XED54" s="657"/>
      <c r="XEE54" s="657"/>
      <c r="XEF54" s="657"/>
      <c r="XEG54" s="657"/>
      <c r="XEH54" s="657"/>
      <c r="XEI54" s="657"/>
      <c r="XEJ54" s="657"/>
      <c r="XEK54" s="657"/>
      <c r="XEL54" s="657"/>
      <c r="XEM54" s="657"/>
      <c r="XEN54" s="657"/>
      <c r="XEO54" s="657"/>
      <c r="XEP54" s="657"/>
      <c r="XEQ54" s="657"/>
      <c r="XER54" s="657"/>
      <c r="XES54" s="657"/>
      <c r="XET54" s="657"/>
      <c r="XEU54" s="657"/>
      <c r="XEV54" s="657"/>
      <c r="XEW54" s="657"/>
      <c r="XEX54" s="657"/>
      <c r="XEY54" s="657"/>
      <c r="XEZ54" s="657"/>
      <c r="XFA54" s="657"/>
      <c r="XFB54" s="657"/>
      <c r="XFC54" s="657"/>
    </row>
    <row r="55" spans="1:16383" ht="15" x14ac:dyDescent="0.25">
      <c r="A55" s="654" t="s">
        <v>1291</v>
      </c>
      <c r="B55" s="655"/>
      <c r="C55" s="655"/>
      <c r="D55" s="655"/>
      <c r="E55" s="656"/>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651"/>
      <c r="AJ55" s="651"/>
      <c r="AK55" s="651"/>
      <c r="AL55" s="651"/>
      <c r="AM55" s="651"/>
      <c r="AN55" s="651"/>
      <c r="AO55" s="651"/>
      <c r="AP55" s="651"/>
      <c r="AQ55" s="651"/>
      <c r="AR55" s="651"/>
      <c r="AS55" s="651"/>
      <c r="AT55" s="651"/>
      <c r="AU55" s="651"/>
      <c r="AV55" s="651"/>
      <c r="AW55" s="651"/>
      <c r="AX55" s="651"/>
      <c r="AY55" s="651"/>
      <c r="AZ55" s="651"/>
      <c r="BA55" s="651"/>
      <c r="BB55" s="651"/>
      <c r="BC55" s="651"/>
      <c r="BD55" s="651"/>
      <c r="BE55" s="651"/>
      <c r="BF55" s="651"/>
      <c r="BG55" s="651"/>
      <c r="BH55" s="651"/>
      <c r="BI55" s="651"/>
      <c r="BJ55" s="651"/>
      <c r="BK55" s="651"/>
      <c r="BL55" s="651"/>
      <c r="BM55" s="651"/>
      <c r="BN55" s="651"/>
      <c r="BO55" s="651"/>
      <c r="BP55" s="651"/>
      <c r="BQ55" s="651"/>
      <c r="BR55" s="651"/>
      <c r="BS55" s="651"/>
      <c r="BT55" s="651"/>
      <c r="BU55" s="651"/>
      <c r="BV55" s="651"/>
      <c r="BW55" s="651"/>
      <c r="BX55" s="651"/>
      <c r="BY55" s="651"/>
      <c r="BZ55" s="651"/>
      <c r="CA55" s="651"/>
      <c r="CB55" s="651"/>
      <c r="CC55" s="651"/>
      <c r="CD55" s="651"/>
      <c r="CE55" s="651"/>
      <c r="CF55" s="651"/>
      <c r="CG55" s="651"/>
      <c r="CH55" s="651"/>
      <c r="CI55" s="651"/>
      <c r="CJ55" s="651"/>
      <c r="CK55" s="651"/>
      <c r="CL55" s="651"/>
      <c r="CM55" s="651"/>
      <c r="CN55" s="651"/>
      <c r="CO55" s="651"/>
      <c r="CP55" s="651"/>
      <c r="CQ55" s="651"/>
      <c r="CR55" s="651"/>
      <c r="CS55" s="651"/>
      <c r="CT55" s="651"/>
      <c r="CU55" s="651"/>
      <c r="CV55" s="651"/>
      <c r="CW55" s="651"/>
      <c r="CX55" s="651"/>
      <c r="CY55" s="651"/>
      <c r="CZ55" s="651"/>
      <c r="DA55" s="651"/>
      <c r="DB55" s="651"/>
      <c r="DC55" s="651"/>
      <c r="DD55" s="651"/>
      <c r="DE55" s="651"/>
      <c r="DF55" s="651"/>
      <c r="DG55" s="651"/>
      <c r="DH55" s="651"/>
      <c r="DI55" s="651"/>
      <c r="DJ55" s="651"/>
      <c r="DK55" s="651"/>
      <c r="DL55" s="651"/>
      <c r="DM55" s="651"/>
      <c r="DN55" s="651"/>
      <c r="DO55" s="651"/>
      <c r="DP55" s="651"/>
      <c r="DQ55" s="651"/>
      <c r="DR55" s="651"/>
      <c r="DS55" s="651"/>
      <c r="DT55" s="651"/>
      <c r="DU55" s="651"/>
      <c r="DV55" s="651"/>
      <c r="DW55" s="651"/>
      <c r="DX55" s="651"/>
      <c r="DY55" s="651"/>
      <c r="DZ55" s="651"/>
      <c r="EA55" s="651"/>
      <c r="EB55" s="651"/>
      <c r="EC55" s="651"/>
      <c r="ED55" s="651"/>
      <c r="EE55" s="651"/>
      <c r="EF55" s="651"/>
      <c r="EG55" s="651"/>
      <c r="EH55" s="651"/>
      <c r="EI55" s="651"/>
      <c r="EJ55" s="651"/>
      <c r="EK55" s="651"/>
      <c r="EL55" s="651"/>
      <c r="EM55" s="651"/>
      <c r="EN55" s="651"/>
      <c r="EO55" s="651"/>
      <c r="EP55" s="651"/>
      <c r="EQ55" s="651"/>
      <c r="ER55" s="651"/>
      <c r="ES55" s="651"/>
      <c r="ET55" s="651"/>
      <c r="EU55" s="651"/>
      <c r="EV55" s="651"/>
      <c r="EW55" s="651"/>
      <c r="EX55" s="651"/>
      <c r="EY55" s="651"/>
      <c r="EZ55" s="651"/>
      <c r="FA55" s="651"/>
      <c r="FB55" s="651"/>
      <c r="FC55" s="651"/>
      <c r="FD55" s="651"/>
      <c r="FE55" s="651"/>
      <c r="FF55" s="651"/>
      <c r="FG55" s="651"/>
      <c r="FH55" s="651"/>
      <c r="FI55" s="651"/>
      <c r="FJ55" s="651"/>
      <c r="FK55" s="651"/>
      <c r="FL55" s="651"/>
      <c r="FM55" s="651"/>
      <c r="FN55" s="651"/>
      <c r="FO55" s="651"/>
      <c r="FP55" s="651"/>
      <c r="FQ55" s="651"/>
      <c r="FR55" s="651"/>
      <c r="FS55" s="651"/>
      <c r="FT55" s="651"/>
      <c r="FU55" s="651"/>
      <c r="FV55" s="651"/>
      <c r="FW55" s="651"/>
      <c r="FX55" s="651"/>
      <c r="FY55" s="651"/>
      <c r="FZ55" s="651"/>
      <c r="GA55" s="651"/>
      <c r="GB55" s="651"/>
      <c r="GC55" s="651"/>
      <c r="GD55" s="651"/>
      <c r="GE55" s="651"/>
      <c r="GF55" s="651"/>
      <c r="GG55" s="651"/>
      <c r="GH55" s="651"/>
      <c r="GI55" s="651"/>
      <c r="GJ55" s="651"/>
      <c r="GK55" s="651"/>
      <c r="GL55" s="651"/>
      <c r="GM55" s="651"/>
      <c r="GN55" s="651"/>
      <c r="GO55" s="651"/>
      <c r="GP55" s="651"/>
      <c r="GQ55" s="651"/>
      <c r="GR55" s="651"/>
      <c r="GS55" s="651"/>
      <c r="GT55" s="651"/>
      <c r="GU55" s="651"/>
      <c r="GV55" s="651"/>
      <c r="GW55" s="651"/>
      <c r="GX55" s="651"/>
      <c r="GY55" s="651"/>
      <c r="GZ55" s="651"/>
      <c r="HA55" s="651"/>
      <c r="HB55" s="651"/>
      <c r="HC55" s="651"/>
      <c r="HD55" s="651"/>
      <c r="HE55" s="651"/>
      <c r="HF55" s="651"/>
      <c r="HG55" s="651"/>
      <c r="HH55" s="651"/>
      <c r="HI55" s="651"/>
      <c r="HJ55" s="651"/>
      <c r="HK55" s="651"/>
      <c r="HL55" s="651"/>
      <c r="HM55" s="651"/>
      <c r="HN55" s="651"/>
      <c r="HO55" s="651"/>
      <c r="HP55" s="651"/>
      <c r="HQ55" s="651"/>
      <c r="HR55" s="651"/>
      <c r="HS55" s="651"/>
      <c r="HT55" s="651"/>
      <c r="HU55" s="651"/>
      <c r="HV55" s="651"/>
      <c r="HW55" s="651"/>
      <c r="HX55" s="651"/>
      <c r="HY55" s="651"/>
      <c r="HZ55" s="651"/>
      <c r="IA55" s="651"/>
      <c r="IB55" s="651"/>
      <c r="IC55" s="651"/>
      <c r="ID55" s="651"/>
      <c r="IE55" s="651"/>
      <c r="IF55" s="651"/>
      <c r="IG55" s="651"/>
      <c r="IH55" s="651"/>
      <c r="II55" s="651"/>
      <c r="IJ55" s="651"/>
      <c r="IK55" s="651"/>
      <c r="IL55" s="651"/>
      <c r="IM55" s="651"/>
      <c r="IN55" s="651"/>
      <c r="IO55" s="651"/>
      <c r="IP55" s="651"/>
      <c r="IQ55" s="651"/>
      <c r="IR55" s="651"/>
      <c r="IS55" s="651"/>
      <c r="IT55" s="651"/>
      <c r="IU55" s="651"/>
      <c r="IV55" s="651"/>
      <c r="IW55" s="651"/>
      <c r="IX55" s="651"/>
      <c r="IY55" s="651"/>
      <c r="IZ55" s="651"/>
      <c r="JA55" s="651"/>
      <c r="JB55" s="651"/>
      <c r="JC55" s="651"/>
      <c r="JD55" s="651"/>
      <c r="JE55" s="651"/>
      <c r="JF55" s="651"/>
      <c r="JG55" s="651"/>
      <c r="JH55" s="651"/>
      <c r="JI55" s="651"/>
      <c r="JJ55" s="651"/>
      <c r="JK55" s="651"/>
      <c r="JL55" s="651"/>
      <c r="JM55" s="651"/>
      <c r="JN55" s="651"/>
      <c r="JO55" s="651"/>
      <c r="JP55" s="651"/>
      <c r="JQ55" s="651"/>
      <c r="JR55" s="651"/>
      <c r="JS55" s="651"/>
      <c r="JT55" s="651"/>
      <c r="JU55" s="651"/>
      <c r="JV55" s="651"/>
      <c r="JW55" s="651"/>
      <c r="JX55" s="651"/>
      <c r="JY55" s="651"/>
      <c r="JZ55" s="651"/>
      <c r="KA55" s="651"/>
      <c r="KB55" s="651"/>
      <c r="KC55" s="651"/>
      <c r="KD55" s="651"/>
      <c r="KE55" s="651"/>
      <c r="KF55" s="651"/>
      <c r="KG55" s="651"/>
      <c r="KH55" s="651"/>
      <c r="KI55" s="651"/>
      <c r="KJ55" s="651"/>
      <c r="KK55" s="651"/>
      <c r="KL55" s="651"/>
      <c r="KM55" s="651"/>
      <c r="KN55" s="651"/>
      <c r="KO55" s="651"/>
      <c r="KP55" s="651"/>
      <c r="KQ55" s="651"/>
      <c r="KR55" s="651"/>
      <c r="KS55" s="651"/>
      <c r="KT55" s="651"/>
      <c r="KU55" s="651"/>
      <c r="KV55" s="651"/>
      <c r="KW55" s="651"/>
      <c r="KX55" s="651"/>
      <c r="KY55" s="651"/>
      <c r="KZ55" s="651"/>
      <c r="LA55" s="651"/>
      <c r="LB55" s="651"/>
      <c r="LC55" s="651"/>
      <c r="LD55" s="651"/>
      <c r="LE55" s="651"/>
      <c r="LF55" s="651"/>
      <c r="LG55" s="651"/>
      <c r="LH55" s="651"/>
      <c r="LI55" s="651"/>
      <c r="LJ55" s="651"/>
      <c r="LK55" s="651"/>
      <c r="LL55" s="651"/>
      <c r="LM55" s="651"/>
      <c r="LN55" s="651"/>
      <c r="LO55" s="651"/>
      <c r="LP55" s="651"/>
      <c r="LQ55" s="651"/>
      <c r="LR55" s="651"/>
      <c r="LS55" s="651"/>
      <c r="LT55" s="651"/>
      <c r="LU55" s="651"/>
      <c r="LV55" s="651"/>
      <c r="LW55" s="651"/>
      <c r="LX55" s="651"/>
      <c r="LY55" s="651"/>
      <c r="LZ55" s="651"/>
      <c r="MA55" s="651"/>
      <c r="MB55" s="651"/>
      <c r="MC55" s="651"/>
      <c r="MD55" s="651"/>
      <c r="ME55" s="651"/>
      <c r="MF55" s="651"/>
      <c r="MG55" s="651"/>
      <c r="MH55" s="651"/>
      <c r="MI55" s="651"/>
      <c r="MJ55" s="651"/>
      <c r="MK55" s="651"/>
      <c r="ML55" s="651"/>
      <c r="MM55" s="651"/>
      <c r="MN55" s="651"/>
      <c r="MO55" s="651"/>
      <c r="MP55" s="651"/>
      <c r="MQ55" s="651"/>
      <c r="MR55" s="651"/>
      <c r="MS55" s="651"/>
      <c r="MT55" s="651"/>
      <c r="MU55" s="651"/>
      <c r="MV55" s="651"/>
      <c r="MW55" s="651"/>
      <c r="MX55" s="651"/>
      <c r="MY55" s="651"/>
      <c r="MZ55" s="651"/>
      <c r="NA55" s="651"/>
      <c r="NB55" s="651"/>
      <c r="NC55" s="651"/>
      <c r="ND55" s="651"/>
      <c r="NE55" s="651"/>
      <c r="NF55" s="651"/>
      <c r="NG55" s="651"/>
      <c r="NH55" s="651"/>
      <c r="NI55" s="651"/>
      <c r="NJ55" s="651"/>
      <c r="NK55" s="651"/>
      <c r="NL55" s="651"/>
      <c r="NM55" s="651"/>
      <c r="NN55" s="651"/>
      <c r="NO55" s="651"/>
      <c r="NP55" s="651"/>
      <c r="NQ55" s="651"/>
      <c r="NR55" s="651"/>
      <c r="NS55" s="651"/>
      <c r="NT55" s="651"/>
      <c r="NU55" s="651"/>
      <c r="NV55" s="651"/>
      <c r="NW55" s="651"/>
      <c r="NX55" s="651"/>
      <c r="NY55" s="651"/>
      <c r="NZ55" s="651"/>
      <c r="OA55" s="651"/>
      <c r="OB55" s="651"/>
      <c r="OC55" s="651"/>
      <c r="OD55" s="651"/>
      <c r="OE55" s="651"/>
      <c r="OF55" s="651"/>
      <c r="OG55" s="651"/>
      <c r="OH55" s="651"/>
      <c r="OI55" s="651"/>
      <c r="OJ55" s="651"/>
      <c r="OK55" s="651"/>
      <c r="OL55" s="651"/>
      <c r="OM55" s="651"/>
      <c r="ON55" s="651"/>
      <c r="OO55" s="651"/>
      <c r="OP55" s="651"/>
      <c r="OQ55" s="651"/>
      <c r="OR55" s="651"/>
      <c r="OS55" s="651"/>
      <c r="OT55" s="651"/>
      <c r="OU55" s="651"/>
      <c r="OV55" s="651"/>
      <c r="OW55" s="651"/>
      <c r="OX55" s="651"/>
      <c r="OY55" s="651"/>
      <c r="OZ55" s="651"/>
      <c r="PA55" s="651"/>
      <c r="PB55" s="651"/>
      <c r="PC55" s="651"/>
      <c r="PD55" s="651"/>
      <c r="PE55" s="651"/>
      <c r="PF55" s="651"/>
      <c r="PG55" s="651"/>
      <c r="PH55" s="651"/>
      <c r="PI55" s="651"/>
      <c r="PJ55" s="651"/>
      <c r="PK55" s="651"/>
      <c r="PL55" s="651"/>
      <c r="PM55" s="651"/>
      <c r="PN55" s="651"/>
      <c r="PO55" s="651"/>
      <c r="PP55" s="651"/>
      <c r="PQ55" s="651"/>
      <c r="PR55" s="651"/>
      <c r="PS55" s="651"/>
      <c r="PT55" s="651"/>
      <c r="PU55" s="651"/>
      <c r="PV55" s="651"/>
      <c r="PW55" s="651"/>
      <c r="PX55" s="651"/>
      <c r="PY55" s="651"/>
      <c r="PZ55" s="651"/>
      <c r="QA55" s="651"/>
      <c r="QB55" s="651"/>
      <c r="QC55" s="651"/>
      <c r="QD55" s="651"/>
      <c r="QE55" s="651"/>
      <c r="QF55" s="651"/>
      <c r="QG55" s="651"/>
      <c r="QH55" s="651"/>
      <c r="QI55" s="651"/>
      <c r="QJ55" s="651"/>
      <c r="QK55" s="651"/>
      <c r="QL55" s="651"/>
      <c r="QM55" s="651"/>
      <c r="QN55" s="651"/>
      <c r="QO55" s="651"/>
      <c r="QP55" s="651"/>
      <c r="QQ55" s="651"/>
      <c r="QR55" s="651"/>
      <c r="QS55" s="651"/>
      <c r="QT55" s="651"/>
      <c r="QU55" s="651"/>
      <c r="QV55" s="651"/>
      <c r="QW55" s="651"/>
      <c r="QX55" s="651"/>
      <c r="QY55" s="651"/>
      <c r="QZ55" s="651"/>
      <c r="RA55" s="651"/>
      <c r="RB55" s="651"/>
      <c r="RC55" s="651"/>
      <c r="RD55" s="651"/>
      <c r="RE55" s="651"/>
      <c r="RF55" s="651"/>
      <c r="RG55" s="651"/>
      <c r="RH55" s="651"/>
      <c r="RI55" s="651"/>
      <c r="RJ55" s="651"/>
      <c r="RK55" s="651"/>
      <c r="RL55" s="651"/>
      <c r="RM55" s="651"/>
      <c r="RN55" s="651"/>
      <c r="RO55" s="651"/>
      <c r="RP55" s="651"/>
      <c r="RQ55" s="651"/>
      <c r="RR55" s="651"/>
      <c r="RS55" s="651"/>
      <c r="RT55" s="651"/>
      <c r="RU55" s="651"/>
      <c r="RV55" s="651"/>
      <c r="RW55" s="651"/>
      <c r="RX55" s="651"/>
      <c r="RY55" s="651"/>
      <c r="RZ55" s="651"/>
      <c r="SA55" s="651"/>
      <c r="SB55" s="651"/>
      <c r="SC55" s="651"/>
      <c r="SD55" s="651"/>
      <c r="SE55" s="651"/>
      <c r="SF55" s="651"/>
      <c r="SG55" s="651"/>
      <c r="SH55" s="651"/>
      <c r="SI55" s="651"/>
      <c r="SJ55" s="651"/>
      <c r="SK55" s="651"/>
      <c r="SL55" s="651"/>
      <c r="SM55" s="651"/>
      <c r="SN55" s="651"/>
      <c r="SO55" s="651"/>
      <c r="SP55" s="651"/>
      <c r="SQ55" s="651"/>
      <c r="SR55" s="651"/>
      <c r="SS55" s="651"/>
      <c r="ST55" s="651"/>
      <c r="SU55" s="651"/>
      <c r="SV55" s="651"/>
      <c r="SW55" s="651"/>
      <c r="SX55" s="651"/>
      <c r="SY55" s="651"/>
      <c r="SZ55" s="651"/>
      <c r="TA55" s="651"/>
      <c r="TB55" s="651"/>
      <c r="TC55" s="651"/>
      <c r="TD55" s="651"/>
      <c r="TE55" s="651"/>
      <c r="TF55" s="651"/>
      <c r="TG55" s="651"/>
      <c r="TH55" s="651"/>
      <c r="TI55" s="651"/>
      <c r="TJ55" s="651"/>
      <c r="TK55" s="651"/>
      <c r="TL55" s="651"/>
      <c r="TM55" s="651"/>
      <c r="TN55" s="651"/>
      <c r="TO55" s="651"/>
      <c r="TP55" s="651"/>
      <c r="TQ55" s="651"/>
      <c r="TR55" s="651"/>
      <c r="TS55" s="651"/>
      <c r="TT55" s="651"/>
      <c r="TU55" s="651"/>
      <c r="TV55" s="651"/>
      <c r="TW55" s="651"/>
      <c r="TX55" s="651"/>
      <c r="TY55" s="651"/>
      <c r="TZ55" s="651"/>
      <c r="UA55" s="651"/>
      <c r="UB55" s="651"/>
      <c r="UC55" s="651"/>
      <c r="UD55" s="651"/>
      <c r="UE55" s="651"/>
      <c r="UF55" s="651"/>
      <c r="UG55" s="651"/>
      <c r="UH55" s="651"/>
      <c r="UI55" s="651"/>
      <c r="UJ55" s="651"/>
      <c r="UK55" s="651"/>
      <c r="UL55" s="651"/>
      <c r="UM55" s="651"/>
      <c r="UN55" s="651"/>
      <c r="UO55" s="651"/>
      <c r="UP55" s="651"/>
      <c r="UQ55" s="651"/>
      <c r="UR55" s="651"/>
      <c r="US55" s="651"/>
      <c r="UT55" s="651"/>
      <c r="UU55" s="651"/>
      <c r="UV55" s="651"/>
      <c r="UW55" s="651"/>
      <c r="UX55" s="651"/>
      <c r="UY55" s="651"/>
      <c r="UZ55" s="651"/>
      <c r="VA55" s="651"/>
      <c r="VB55" s="651"/>
      <c r="VC55" s="651"/>
      <c r="VD55" s="651"/>
      <c r="VE55" s="651"/>
      <c r="VF55" s="651"/>
      <c r="VG55" s="651"/>
      <c r="VH55" s="651"/>
      <c r="VI55" s="651"/>
      <c r="VJ55" s="651"/>
      <c r="VK55" s="651"/>
      <c r="VL55" s="651"/>
      <c r="VM55" s="651"/>
      <c r="VN55" s="651"/>
      <c r="VO55" s="651"/>
      <c r="VP55" s="651"/>
      <c r="VQ55" s="651"/>
      <c r="VR55" s="651"/>
      <c r="VS55" s="651"/>
      <c r="VT55" s="651"/>
      <c r="VU55" s="651"/>
      <c r="VV55" s="651"/>
      <c r="VW55" s="651"/>
      <c r="VX55" s="651"/>
      <c r="VY55" s="651"/>
      <c r="VZ55" s="651"/>
      <c r="WA55" s="651"/>
      <c r="WB55" s="651"/>
      <c r="WC55" s="651"/>
      <c r="WD55" s="651"/>
      <c r="WE55" s="651"/>
      <c r="WF55" s="651"/>
      <c r="WG55" s="651"/>
      <c r="WH55" s="651"/>
      <c r="WI55" s="651"/>
      <c r="WJ55" s="651"/>
      <c r="WK55" s="651"/>
      <c r="WL55" s="651"/>
      <c r="WM55" s="651"/>
      <c r="WN55" s="651"/>
      <c r="WO55" s="651"/>
      <c r="WP55" s="651"/>
      <c r="WQ55" s="651"/>
      <c r="WR55" s="651"/>
      <c r="WS55" s="651"/>
      <c r="WT55" s="651"/>
      <c r="WU55" s="651"/>
      <c r="WV55" s="651"/>
      <c r="WW55" s="651"/>
      <c r="WX55" s="651"/>
      <c r="WY55" s="651"/>
      <c r="WZ55" s="651"/>
      <c r="XA55" s="651"/>
      <c r="XB55" s="651"/>
      <c r="XC55" s="651"/>
      <c r="XD55" s="651"/>
      <c r="XE55" s="651"/>
      <c r="XF55" s="651"/>
      <c r="XG55" s="651"/>
      <c r="XH55" s="651"/>
      <c r="XI55" s="651"/>
      <c r="XJ55" s="651"/>
      <c r="XK55" s="651"/>
      <c r="XL55" s="651"/>
      <c r="XM55" s="651"/>
      <c r="XN55" s="651"/>
      <c r="XO55" s="651"/>
      <c r="XP55" s="651"/>
      <c r="XQ55" s="651"/>
      <c r="XR55" s="651"/>
      <c r="XS55" s="651"/>
      <c r="XT55" s="651"/>
      <c r="XU55" s="651"/>
      <c r="XV55" s="651"/>
      <c r="XW55" s="651"/>
      <c r="XX55" s="651"/>
      <c r="XY55" s="651"/>
      <c r="XZ55" s="651"/>
      <c r="YA55" s="651"/>
      <c r="YB55" s="651"/>
      <c r="YC55" s="651"/>
      <c r="YD55" s="651"/>
      <c r="YE55" s="651"/>
      <c r="YF55" s="651"/>
      <c r="YG55" s="651"/>
      <c r="YH55" s="651"/>
      <c r="YI55" s="651"/>
      <c r="YJ55" s="651"/>
      <c r="YK55" s="651"/>
      <c r="YL55" s="651"/>
      <c r="YM55" s="651"/>
      <c r="YN55" s="651"/>
      <c r="YO55" s="651"/>
      <c r="YP55" s="651"/>
      <c r="YQ55" s="651"/>
      <c r="YR55" s="651"/>
      <c r="YS55" s="651"/>
      <c r="YT55" s="651"/>
      <c r="YU55" s="651"/>
      <c r="YV55" s="651"/>
      <c r="YW55" s="651"/>
      <c r="YX55" s="651"/>
      <c r="YY55" s="651"/>
      <c r="YZ55" s="651"/>
      <c r="ZA55" s="651"/>
      <c r="ZB55" s="651"/>
      <c r="ZC55" s="651"/>
      <c r="ZD55" s="651"/>
      <c r="ZE55" s="651"/>
      <c r="ZF55" s="651"/>
      <c r="ZG55" s="651"/>
      <c r="ZH55" s="651"/>
      <c r="ZI55" s="651"/>
      <c r="ZJ55" s="651"/>
      <c r="ZK55" s="651"/>
      <c r="ZL55" s="651"/>
      <c r="ZM55" s="651"/>
      <c r="ZN55" s="651"/>
      <c r="ZO55" s="651"/>
      <c r="ZP55" s="651"/>
      <c r="ZQ55" s="651"/>
      <c r="ZR55" s="651"/>
      <c r="ZS55" s="651"/>
      <c r="ZT55" s="651"/>
      <c r="ZU55" s="651"/>
      <c r="ZV55" s="651"/>
      <c r="ZW55" s="651"/>
      <c r="ZX55" s="651"/>
      <c r="ZY55" s="651"/>
      <c r="ZZ55" s="651"/>
      <c r="AAA55" s="651"/>
      <c r="AAB55" s="651"/>
      <c r="AAC55" s="651"/>
      <c r="AAD55" s="651"/>
      <c r="AAE55" s="651"/>
      <c r="AAF55" s="651"/>
      <c r="AAG55" s="651"/>
      <c r="AAH55" s="651"/>
      <c r="AAI55" s="651"/>
      <c r="AAJ55" s="651"/>
      <c r="AAK55" s="651"/>
      <c r="AAL55" s="651"/>
      <c r="AAM55" s="651"/>
      <c r="AAN55" s="651"/>
      <c r="AAO55" s="651"/>
      <c r="AAP55" s="651"/>
      <c r="AAQ55" s="651"/>
      <c r="AAR55" s="651"/>
      <c r="AAS55" s="651"/>
      <c r="AAT55" s="651"/>
      <c r="AAU55" s="651"/>
      <c r="AAV55" s="651"/>
      <c r="AAW55" s="651"/>
      <c r="AAX55" s="651"/>
      <c r="AAY55" s="651"/>
      <c r="AAZ55" s="651"/>
      <c r="ABA55" s="651"/>
      <c r="ABB55" s="651"/>
      <c r="ABC55" s="651"/>
      <c r="ABD55" s="651"/>
      <c r="ABE55" s="651"/>
      <c r="ABF55" s="651"/>
      <c r="ABG55" s="651"/>
      <c r="ABH55" s="651"/>
      <c r="ABI55" s="651"/>
      <c r="ABJ55" s="651"/>
      <c r="ABK55" s="651"/>
      <c r="ABL55" s="651"/>
      <c r="ABM55" s="651"/>
      <c r="ABN55" s="651"/>
      <c r="ABO55" s="651"/>
      <c r="ABP55" s="651"/>
      <c r="ABQ55" s="651"/>
      <c r="ABR55" s="651"/>
      <c r="ABS55" s="651"/>
      <c r="ABT55" s="651"/>
      <c r="ABU55" s="651"/>
      <c r="ABV55" s="651"/>
      <c r="ABW55" s="651"/>
      <c r="ABX55" s="651"/>
      <c r="ABY55" s="651"/>
      <c r="ABZ55" s="651"/>
      <c r="ACA55" s="651"/>
      <c r="ACB55" s="651"/>
      <c r="ACC55" s="651"/>
      <c r="ACD55" s="651"/>
      <c r="ACE55" s="651"/>
      <c r="ACF55" s="651"/>
      <c r="ACG55" s="651"/>
      <c r="ACH55" s="651"/>
      <c r="ACI55" s="651"/>
      <c r="ACJ55" s="651"/>
      <c r="ACK55" s="651"/>
      <c r="ACL55" s="651"/>
      <c r="ACM55" s="651"/>
      <c r="ACN55" s="651"/>
      <c r="ACO55" s="651"/>
      <c r="ACP55" s="651"/>
      <c r="ACQ55" s="651"/>
      <c r="ACR55" s="651"/>
      <c r="ACS55" s="651"/>
      <c r="ACT55" s="651"/>
      <c r="ACU55" s="651"/>
      <c r="ACV55" s="651"/>
      <c r="ACW55" s="651"/>
      <c r="ACX55" s="651"/>
      <c r="ACY55" s="651"/>
      <c r="ACZ55" s="651"/>
      <c r="ADA55" s="651"/>
      <c r="ADB55" s="651"/>
      <c r="ADC55" s="651"/>
      <c r="ADD55" s="651"/>
      <c r="ADE55" s="651"/>
      <c r="ADF55" s="651"/>
      <c r="ADG55" s="651"/>
      <c r="ADH55" s="651"/>
      <c r="ADI55" s="651"/>
      <c r="ADJ55" s="651"/>
      <c r="ADK55" s="651"/>
      <c r="ADL55" s="651"/>
      <c r="ADM55" s="651"/>
      <c r="ADN55" s="651"/>
      <c r="ADO55" s="651"/>
      <c r="ADP55" s="651"/>
      <c r="ADQ55" s="651"/>
      <c r="ADR55" s="651"/>
      <c r="ADS55" s="651"/>
      <c r="ADT55" s="651"/>
      <c r="ADU55" s="651"/>
      <c r="ADV55" s="651"/>
      <c r="ADW55" s="651"/>
      <c r="ADX55" s="651"/>
      <c r="ADY55" s="651"/>
      <c r="ADZ55" s="651"/>
      <c r="AEA55" s="651"/>
      <c r="AEB55" s="651"/>
      <c r="AEC55" s="651"/>
      <c r="AED55" s="651"/>
      <c r="AEE55" s="651"/>
      <c r="AEF55" s="651"/>
      <c r="AEG55" s="651"/>
      <c r="AEH55" s="651"/>
      <c r="AEI55" s="651"/>
      <c r="AEJ55" s="651"/>
      <c r="AEK55" s="651"/>
      <c r="AEL55" s="651"/>
      <c r="AEM55" s="651"/>
      <c r="AEN55" s="651"/>
      <c r="AEO55" s="651"/>
      <c r="AEP55" s="651"/>
      <c r="AEQ55" s="651"/>
      <c r="AER55" s="651"/>
      <c r="AES55" s="651"/>
      <c r="AET55" s="651"/>
      <c r="AEU55" s="651"/>
      <c r="AEV55" s="651"/>
      <c r="AEW55" s="651"/>
      <c r="AEX55" s="651"/>
      <c r="AEY55" s="651"/>
      <c r="AEZ55" s="651"/>
      <c r="AFA55" s="651"/>
      <c r="AFB55" s="651"/>
      <c r="AFC55" s="651"/>
      <c r="AFD55" s="651"/>
      <c r="AFE55" s="651"/>
      <c r="AFF55" s="651"/>
      <c r="AFG55" s="651"/>
      <c r="AFH55" s="651"/>
      <c r="AFI55" s="651"/>
      <c r="AFJ55" s="651"/>
      <c r="AFK55" s="651"/>
      <c r="AFL55" s="651"/>
      <c r="AFM55" s="651"/>
      <c r="AFN55" s="651"/>
      <c r="AFO55" s="651"/>
      <c r="AFP55" s="651"/>
      <c r="AFQ55" s="651"/>
      <c r="AFR55" s="651"/>
      <c r="AFS55" s="651"/>
      <c r="AFT55" s="651"/>
      <c r="AFU55" s="651"/>
      <c r="AFV55" s="651"/>
      <c r="AFW55" s="651"/>
      <c r="AFX55" s="651"/>
      <c r="AFY55" s="651"/>
      <c r="AFZ55" s="651"/>
      <c r="AGA55" s="651"/>
      <c r="AGB55" s="651"/>
      <c r="AGC55" s="651"/>
      <c r="AGD55" s="651"/>
      <c r="AGE55" s="651"/>
      <c r="AGF55" s="651"/>
      <c r="AGG55" s="651"/>
      <c r="AGH55" s="651"/>
      <c r="AGI55" s="651"/>
      <c r="AGJ55" s="651"/>
      <c r="AGK55" s="651"/>
      <c r="AGL55" s="651"/>
      <c r="AGM55" s="651"/>
      <c r="AGN55" s="651"/>
      <c r="AGO55" s="651"/>
      <c r="AGP55" s="651"/>
      <c r="AGQ55" s="651"/>
      <c r="AGR55" s="651"/>
      <c r="AGS55" s="651"/>
      <c r="AGT55" s="651"/>
      <c r="AGU55" s="651"/>
      <c r="AGV55" s="651"/>
      <c r="AGW55" s="651"/>
      <c r="AGX55" s="651"/>
      <c r="AGY55" s="651"/>
      <c r="AGZ55" s="651"/>
      <c r="AHA55" s="651"/>
      <c r="AHB55" s="651"/>
      <c r="AHC55" s="651"/>
      <c r="AHD55" s="651"/>
      <c r="AHE55" s="651"/>
      <c r="AHF55" s="651"/>
      <c r="AHG55" s="651"/>
      <c r="AHH55" s="651"/>
      <c r="AHI55" s="651"/>
      <c r="AHJ55" s="651"/>
      <c r="AHK55" s="651"/>
      <c r="AHL55" s="651"/>
      <c r="AHM55" s="651"/>
      <c r="AHN55" s="651"/>
      <c r="AHO55" s="651"/>
      <c r="AHP55" s="651"/>
      <c r="AHQ55" s="651"/>
      <c r="AHR55" s="651"/>
      <c r="AHS55" s="651"/>
      <c r="AHT55" s="651"/>
      <c r="AHU55" s="651"/>
      <c r="AHV55" s="651"/>
      <c r="AHW55" s="651"/>
      <c r="AHX55" s="651"/>
      <c r="AHY55" s="651"/>
      <c r="AHZ55" s="651"/>
      <c r="AIA55" s="651"/>
      <c r="AIB55" s="651"/>
      <c r="AIC55" s="651"/>
      <c r="AID55" s="651"/>
      <c r="AIE55" s="651"/>
      <c r="AIF55" s="651"/>
      <c r="AIG55" s="651"/>
      <c r="AIH55" s="651"/>
      <c r="AII55" s="651"/>
      <c r="AIJ55" s="651"/>
      <c r="AIK55" s="651"/>
      <c r="AIL55" s="651"/>
      <c r="AIM55" s="651"/>
      <c r="AIN55" s="651"/>
      <c r="AIO55" s="651"/>
      <c r="AIP55" s="651"/>
      <c r="AIQ55" s="651"/>
      <c r="AIR55" s="651"/>
      <c r="AIS55" s="651"/>
      <c r="AIT55" s="651"/>
      <c r="AIU55" s="651"/>
      <c r="AIV55" s="651"/>
      <c r="AIW55" s="651"/>
      <c r="AIX55" s="651"/>
      <c r="AIY55" s="651"/>
      <c r="AIZ55" s="651"/>
      <c r="AJA55" s="651"/>
      <c r="AJB55" s="651"/>
      <c r="AJC55" s="651"/>
      <c r="AJD55" s="651"/>
      <c r="AJE55" s="651"/>
      <c r="AJF55" s="651"/>
      <c r="AJG55" s="651"/>
      <c r="AJH55" s="651"/>
      <c r="AJI55" s="651"/>
      <c r="AJJ55" s="651"/>
      <c r="AJK55" s="651"/>
      <c r="AJL55" s="651"/>
      <c r="AJM55" s="651"/>
      <c r="AJN55" s="651"/>
      <c r="AJO55" s="651"/>
      <c r="AJP55" s="651"/>
      <c r="AJQ55" s="651"/>
      <c r="AJR55" s="651"/>
      <c r="AJS55" s="651"/>
      <c r="AJT55" s="651"/>
      <c r="AJU55" s="651"/>
      <c r="AJV55" s="651"/>
      <c r="AJW55" s="651"/>
      <c r="AJX55" s="651"/>
      <c r="AJY55" s="651"/>
      <c r="AJZ55" s="651"/>
      <c r="AKA55" s="651"/>
      <c r="AKB55" s="651"/>
      <c r="AKC55" s="651"/>
      <c r="AKD55" s="651"/>
      <c r="AKE55" s="651"/>
      <c r="AKF55" s="651"/>
      <c r="AKG55" s="651"/>
      <c r="AKH55" s="651"/>
      <c r="AKI55" s="651"/>
      <c r="AKJ55" s="651"/>
      <c r="AKK55" s="651"/>
      <c r="AKL55" s="651"/>
      <c r="AKM55" s="651"/>
      <c r="AKN55" s="651"/>
      <c r="AKO55" s="651"/>
      <c r="AKP55" s="651"/>
      <c r="AKQ55" s="651"/>
      <c r="AKR55" s="651"/>
      <c r="AKS55" s="651"/>
      <c r="AKT55" s="651"/>
      <c r="AKU55" s="651"/>
      <c r="AKV55" s="651"/>
      <c r="AKW55" s="651"/>
      <c r="AKX55" s="651"/>
      <c r="AKY55" s="651"/>
      <c r="AKZ55" s="651"/>
      <c r="ALA55" s="651"/>
      <c r="ALB55" s="651"/>
      <c r="ALC55" s="651"/>
      <c r="ALD55" s="651"/>
      <c r="ALE55" s="651"/>
      <c r="ALF55" s="651"/>
      <c r="ALG55" s="651"/>
      <c r="ALH55" s="651"/>
      <c r="ALI55" s="651"/>
      <c r="ALJ55" s="651"/>
      <c r="ALK55" s="651"/>
      <c r="ALL55" s="651"/>
      <c r="ALM55" s="651"/>
      <c r="ALN55" s="651"/>
      <c r="ALO55" s="651"/>
      <c r="ALP55" s="651"/>
      <c r="ALQ55" s="651"/>
      <c r="ALR55" s="651"/>
      <c r="ALS55" s="651"/>
      <c r="ALT55" s="651"/>
      <c r="ALU55" s="651"/>
      <c r="ALV55" s="651"/>
      <c r="ALW55" s="651"/>
      <c r="ALX55" s="651"/>
      <c r="ALY55" s="651"/>
      <c r="ALZ55" s="651"/>
      <c r="AMA55" s="651"/>
      <c r="AMB55" s="651"/>
      <c r="AMC55" s="651"/>
      <c r="AMD55" s="651"/>
      <c r="AME55" s="651"/>
      <c r="AMF55" s="651"/>
      <c r="AMG55" s="651"/>
      <c r="AMH55" s="651"/>
      <c r="AMI55" s="651"/>
      <c r="AMJ55" s="651"/>
      <c r="AMK55" s="651"/>
      <c r="AML55" s="651"/>
      <c r="AMM55" s="651"/>
      <c r="AMN55" s="651"/>
      <c r="AMO55" s="651"/>
      <c r="AMP55" s="651"/>
      <c r="AMQ55" s="651"/>
      <c r="AMR55" s="651"/>
      <c r="AMS55" s="651"/>
      <c r="AMT55" s="651"/>
      <c r="AMU55" s="651"/>
      <c r="AMV55" s="651"/>
      <c r="AMW55" s="651"/>
      <c r="AMX55" s="651"/>
      <c r="AMY55" s="651"/>
      <c r="AMZ55" s="651"/>
      <c r="ANA55" s="651"/>
      <c r="ANB55" s="651"/>
      <c r="ANC55" s="651"/>
      <c r="AND55" s="651"/>
      <c r="ANE55" s="651"/>
      <c r="ANF55" s="651"/>
      <c r="ANG55" s="651"/>
      <c r="ANH55" s="651"/>
      <c r="ANI55" s="651"/>
      <c r="ANJ55" s="651"/>
      <c r="ANK55" s="651"/>
      <c r="ANL55" s="651"/>
      <c r="ANM55" s="651"/>
      <c r="ANN55" s="651"/>
      <c r="ANO55" s="651"/>
      <c r="ANP55" s="651"/>
      <c r="ANQ55" s="651"/>
      <c r="ANR55" s="651"/>
      <c r="ANS55" s="651"/>
      <c r="ANT55" s="651"/>
      <c r="ANU55" s="651"/>
      <c r="ANV55" s="651"/>
      <c r="ANW55" s="651"/>
      <c r="ANX55" s="651"/>
      <c r="ANY55" s="651"/>
      <c r="ANZ55" s="651"/>
      <c r="AOA55" s="651"/>
      <c r="AOB55" s="651"/>
      <c r="AOC55" s="651"/>
      <c r="AOD55" s="651"/>
      <c r="AOE55" s="651"/>
      <c r="AOF55" s="651"/>
      <c r="AOG55" s="651"/>
      <c r="AOH55" s="651"/>
      <c r="AOI55" s="651"/>
      <c r="AOJ55" s="651"/>
      <c r="AOK55" s="651"/>
      <c r="AOL55" s="651"/>
      <c r="AOM55" s="651"/>
      <c r="AON55" s="651"/>
      <c r="AOO55" s="651"/>
      <c r="AOP55" s="651"/>
      <c r="AOQ55" s="651"/>
      <c r="AOR55" s="651"/>
      <c r="AOS55" s="651"/>
      <c r="AOT55" s="651"/>
      <c r="AOU55" s="651"/>
      <c r="AOV55" s="651"/>
      <c r="AOW55" s="651"/>
      <c r="AOX55" s="651"/>
      <c r="AOY55" s="651"/>
      <c r="AOZ55" s="651"/>
      <c r="APA55" s="651"/>
      <c r="APB55" s="651"/>
      <c r="APC55" s="651"/>
      <c r="APD55" s="651"/>
      <c r="APE55" s="651"/>
      <c r="APF55" s="651"/>
      <c r="APG55" s="651"/>
      <c r="APH55" s="651"/>
      <c r="API55" s="651"/>
      <c r="APJ55" s="651"/>
      <c r="APK55" s="651"/>
      <c r="APL55" s="651"/>
      <c r="APM55" s="651"/>
      <c r="APN55" s="651"/>
      <c r="APO55" s="651"/>
      <c r="APP55" s="651"/>
      <c r="APQ55" s="651"/>
      <c r="APR55" s="651"/>
      <c r="APS55" s="651"/>
      <c r="APT55" s="651"/>
      <c r="APU55" s="651"/>
      <c r="APV55" s="651"/>
      <c r="APW55" s="651"/>
      <c r="APX55" s="651"/>
      <c r="APY55" s="651"/>
      <c r="APZ55" s="651"/>
      <c r="AQA55" s="651"/>
      <c r="AQB55" s="651"/>
      <c r="AQC55" s="651"/>
      <c r="AQD55" s="651"/>
      <c r="AQE55" s="651"/>
      <c r="AQF55" s="651"/>
      <c r="AQG55" s="651"/>
      <c r="AQH55" s="651"/>
      <c r="AQI55" s="651"/>
      <c r="AQJ55" s="651"/>
      <c r="AQK55" s="651"/>
      <c r="AQL55" s="651"/>
      <c r="AQM55" s="651"/>
      <c r="AQN55" s="651"/>
      <c r="AQO55" s="651"/>
      <c r="AQP55" s="651"/>
      <c r="AQQ55" s="651"/>
      <c r="AQR55" s="651"/>
      <c r="AQS55" s="651"/>
      <c r="AQT55" s="651"/>
      <c r="AQU55" s="651"/>
      <c r="AQV55" s="651"/>
      <c r="AQW55" s="651"/>
      <c r="AQX55" s="651"/>
      <c r="AQY55" s="651"/>
      <c r="AQZ55" s="651"/>
      <c r="ARA55" s="651"/>
      <c r="ARB55" s="651"/>
      <c r="ARC55" s="651"/>
      <c r="ARD55" s="651"/>
      <c r="ARE55" s="651"/>
      <c r="ARF55" s="651"/>
      <c r="ARG55" s="651"/>
      <c r="ARH55" s="651"/>
      <c r="ARI55" s="651"/>
      <c r="ARJ55" s="651"/>
      <c r="ARK55" s="651"/>
      <c r="ARL55" s="651"/>
      <c r="ARM55" s="651"/>
      <c r="ARN55" s="651"/>
      <c r="ARO55" s="651"/>
      <c r="ARP55" s="651"/>
      <c r="ARQ55" s="651"/>
      <c r="ARR55" s="651"/>
      <c r="ARS55" s="651"/>
      <c r="ART55" s="651"/>
      <c r="ARU55" s="651"/>
      <c r="ARV55" s="651"/>
      <c r="ARW55" s="651"/>
      <c r="ARX55" s="651"/>
      <c r="ARY55" s="651"/>
      <c r="ARZ55" s="651"/>
      <c r="ASA55" s="651"/>
      <c r="ASB55" s="651"/>
      <c r="ASC55" s="651"/>
      <c r="ASD55" s="651"/>
      <c r="ASE55" s="651"/>
      <c r="ASF55" s="651"/>
      <c r="ASG55" s="651"/>
      <c r="ASH55" s="651"/>
      <c r="ASI55" s="651"/>
      <c r="ASJ55" s="651"/>
      <c r="ASK55" s="651"/>
      <c r="ASL55" s="651"/>
      <c r="ASM55" s="651"/>
      <c r="ASN55" s="651"/>
      <c r="ASO55" s="651"/>
      <c r="ASP55" s="651"/>
      <c r="ASQ55" s="651"/>
      <c r="ASR55" s="651"/>
      <c r="ASS55" s="651"/>
      <c r="AST55" s="651"/>
      <c r="ASU55" s="651"/>
      <c r="ASV55" s="651"/>
      <c r="ASW55" s="651"/>
      <c r="ASX55" s="651"/>
      <c r="ASY55" s="651"/>
      <c r="ASZ55" s="651"/>
      <c r="ATA55" s="651"/>
      <c r="ATB55" s="651"/>
      <c r="ATC55" s="651"/>
      <c r="ATD55" s="651"/>
      <c r="ATE55" s="651"/>
      <c r="ATF55" s="651"/>
      <c r="ATG55" s="651"/>
      <c r="ATH55" s="651"/>
      <c r="ATI55" s="651"/>
      <c r="ATJ55" s="651"/>
      <c r="ATK55" s="651"/>
      <c r="ATL55" s="651"/>
      <c r="ATM55" s="651"/>
      <c r="ATN55" s="651"/>
      <c r="ATO55" s="651"/>
      <c r="ATP55" s="651"/>
      <c r="ATQ55" s="651"/>
      <c r="ATR55" s="651"/>
      <c r="ATS55" s="651"/>
      <c r="ATT55" s="651"/>
      <c r="ATU55" s="651"/>
      <c r="ATV55" s="651"/>
      <c r="ATW55" s="651"/>
      <c r="ATX55" s="651"/>
      <c r="ATY55" s="651"/>
      <c r="ATZ55" s="651"/>
      <c r="AUA55" s="651"/>
      <c r="AUB55" s="651"/>
      <c r="AUC55" s="651"/>
      <c r="AUD55" s="651"/>
      <c r="AUE55" s="651"/>
      <c r="AUF55" s="651"/>
      <c r="AUG55" s="651"/>
      <c r="AUH55" s="651"/>
      <c r="AUI55" s="651"/>
      <c r="AUJ55" s="651"/>
      <c r="AUK55" s="651"/>
      <c r="AUL55" s="651"/>
      <c r="AUM55" s="651"/>
      <c r="AUN55" s="651"/>
      <c r="AUO55" s="651"/>
      <c r="AUP55" s="651"/>
      <c r="AUQ55" s="651"/>
      <c r="AUR55" s="651"/>
      <c r="AUS55" s="651"/>
      <c r="AUT55" s="651"/>
      <c r="AUU55" s="651"/>
      <c r="AUV55" s="651"/>
      <c r="AUW55" s="651"/>
      <c r="AUX55" s="651"/>
      <c r="AUY55" s="651"/>
      <c r="AUZ55" s="651"/>
      <c r="AVA55" s="651"/>
      <c r="AVB55" s="651"/>
      <c r="AVC55" s="651"/>
      <c r="AVD55" s="651"/>
      <c r="AVE55" s="651"/>
      <c r="AVF55" s="651"/>
      <c r="AVG55" s="651"/>
      <c r="AVH55" s="651"/>
      <c r="AVI55" s="651"/>
      <c r="AVJ55" s="651"/>
      <c r="AVK55" s="651"/>
      <c r="AVL55" s="651"/>
      <c r="AVM55" s="651"/>
      <c r="AVN55" s="651"/>
      <c r="AVO55" s="651"/>
      <c r="AVP55" s="651"/>
      <c r="AVQ55" s="651"/>
      <c r="AVR55" s="651"/>
      <c r="AVS55" s="651"/>
      <c r="AVT55" s="651"/>
      <c r="AVU55" s="651"/>
      <c r="AVV55" s="651"/>
      <c r="AVW55" s="651"/>
      <c r="AVX55" s="651"/>
      <c r="AVY55" s="651"/>
      <c r="AVZ55" s="651"/>
      <c r="AWA55" s="651"/>
      <c r="AWB55" s="651"/>
      <c r="AWC55" s="651"/>
      <c r="AWD55" s="651"/>
      <c r="AWE55" s="651"/>
      <c r="AWF55" s="651"/>
      <c r="AWG55" s="651"/>
      <c r="AWH55" s="651"/>
      <c r="AWI55" s="651"/>
      <c r="AWJ55" s="651"/>
      <c r="AWK55" s="651"/>
      <c r="AWL55" s="651"/>
      <c r="AWM55" s="651"/>
      <c r="AWN55" s="651"/>
      <c r="AWO55" s="651"/>
      <c r="AWP55" s="651"/>
      <c r="AWQ55" s="651"/>
      <c r="AWR55" s="651"/>
      <c r="AWS55" s="651"/>
      <c r="AWT55" s="651"/>
      <c r="AWU55" s="651"/>
      <c r="AWV55" s="651"/>
      <c r="AWW55" s="651"/>
      <c r="AWX55" s="651"/>
      <c r="AWY55" s="651"/>
      <c r="AWZ55" s="651"/>
      <c r="AXA55" s="651"/>
      <c r="AXB55" s="651"/>
      <c r="AXC55" s="651"/>
      <c r="AXD55" s="651"/>
      <c r="AXE55" s="651"/>
      <c r="AXF55" s="651"/>
      <c r="AXG55" s="651"/>
      <c r="AXH55" s="651"/>
      <c r="AXI55" s="651"/>
      <c r="AXJ55" s="651"/>
      <c r="AXK55" s="651"/>
      <c r="AXL55" s="651"/>
      <c r="AXM55" s="651"/>
      <c r="AXN55" s="651"/>
      <c r="AXO55" s="651"/>
      <c r="AXP55" s="651"/>
      <c r="AXQ55" s="651"/>
      <c r="AXR55" s="651"/>
      <c r="AXS55" s="651"/>
      <c r="AXT55" s="651"/>
      <c r="AXU55" s="651"/>
      <c r="AXV55" s="651"/>
      <c r="AXW55" s="651"/>
      <c r="AXX55" s="651"/>
      <c r="AXY55" s="651"/>
      <c r="AXZ55" s="651"/>
      <c r="AYA55" s="651"/>
      <c r="AYB55" s="651"/>
      <c r="AYC55" s="651"/>
      <c r="AYD55" s="651"/>
      <c r="AYE55" s="651"/>
      <c r="AYF55" s="651"/>
      <c r="AYG55" s="651"/>
      <c r="AYH55" s="651"/>
      <c r="AYI55" s="651"/>
      <c r="AYJ55" s="651"/>
      <c r="AYK55" s="651"/>
      <c r="AYL55" s="651"/>
      <c r="AYM55" s="651"/>
      <c r="AYN55" s="651"/>
      <c r="AYO55" s="651"/>
      <c r="AYP55" s="651"/>
      <c r="AYQ55" s="651"/>
      <c r="AYR55" s="651"/>
      <c r="AYS55" s="651"/>
      <c r="AYT55" s="651"/>
      <c r="AYU55" s="651"/>
      <c r="AYV55" s="651"/>
      <c r="AYW55" s="651"/>
      <c r="AYX55" s="651"/>
      <c r="AYY55" s="651"/>
      <c r="AYZ55" s="651"/>
      <c r="AZA55" s="651"/>
      <c r="AZB55" s="651"/>
      <c r="AZC55" s="651"/>
      <c r="AZD55" s="651"/>
      <c r="AZE55" s="651"/>
      <c r="AZF55" s="651"/>
      <c r="AZG55" s="651"/>
      <c r="AZH55" s="651"/>
      <c r="AZI55" s="651"/>
      <c r="AZJ55" s="651"/>
      <c r="AZK55" s="651"/>
      <c r="AZL55" s="651"/>
      <c r="AZM55" s="651"/>
      <c r="AZN55" s="651"/>
      <c r="AZO55" s="651"/>
      <c r="AZP55" s="651"/>
      <c r="AZQ55" s="651"/>
      <c r="AZR55" s="651"/>
      <c r="AZS55" s="651"/>
      <c r="AZT55" s="651"/>
      <c r="AZU55" s="651"/>
      <c r="AZV55" s="651"/>
      <c r="AZW55" s="651"/>
      <c r="AZX55" s="651"/>
      <c r="AZY55" s="651"/>
      <c r="AZZ55" s="651"/>
      <c r="BAA55" s="651"/>
      <c r="BAB55" s="651"/>
      <c r="BAC55" s="651"/>
      <c r="BAD55" s="651"/>
      <c r="BAE55" s="651"/>
      <c r="BAF55" s="651"/>
      <c r="BAG55" s="651"/>
      <c r="BAH55" s="651"/>
      <c r="BAI55" s="651"/>
      <c r="BAJ55" s="651"/>
      <c r="BAK55" s="651"/>
      <c r="BAL55" s="651"/>
      <c r="BAM55" s="651"/>
      <c r="BAN55" s="651"/>
      <c r="BAO55" s="651"/>
      <c r="BAP55" s="651"/>
      <c r="BAQ55" s="651"/>
      <c r="BAR55" s="651"/>
      <c r="BAS55" s="651"/>
      <c r="BAT55" s="651"/>
      <c r="BAU55" s="651"/>
      <c r="BAV55" s="651"/>
      <c r="BAW55" s="651"/>
      <c r="BAX55" s="651"/>
      <c r="BAY55" s="651"/>
      <c r="BAZ55" s="651"/>
      <c r="BBA55" s="651"/>
      <c r="BBB55" s="651"/>
      <c r="BBC55" s="651"/>
      <c r="BBD55" s="651"/>
      <c r="BBE55" s="651"/>
      <c r="BBF55" s="651"/>
      <c r="BBG55" s="651"/>
      <c r="BBH55" s="651"/>
      <c r="BBI55" s="651"/>
      <c r="BBJ55" s="651"/>
      <c r="BBK55" s="651"/>
      <c r="BBL55" s="651"/>
      <c r="BBM55" s="651"/>
      <c r="BBN55" s="651"/>
      <c r="BBO55" s="651"/>
      <c r="BBP55" s="651"/>
      <c r="BBQ55" s="651"/>
      <c r="BBR55" s="651"/>
      <c r="BBS55" s="651"/>
      <c r="BBT55" s="651"/>
      <c r="BBU55" s="651"/>
      <c r="BBV55" s="651"/>
      <c r="BBW55" s="651"/>
      <c r="BBX55" s="651"/>
      <c r="BBY55" s="651"/>
      <c r="BBZ55" s="651"/>
      <c r="BCA55" s="651"/>
      <c r="BCB55" s="651"/>
      <c r="BCC55" s="651"/>
      <c r="BCD55" s="651"/>
      <c r="BCE55" s="651"/>
      <c r="BCF55" s="651"/>
      <c r="BCG55" s="651"/>
      <c r="BCH55" s="651"/>
      <c r="BCI55" s="651"/>
      <c r="BCJ55" s="651"/>
      <c r="BCK55" s="651"/>
      <c r="BCL55" s="651"/>
      <c r="BCM55" s="651"/>
      <c r="BCN55" s="651"/>
      <c r="BCO55" s="651"/>
      <c r="BCP55" s="651"/>
      <c r="BCQ55" s="651"/>
      <c r="BCR55" s="651"/>
      <c r="BCS55" s="651"/>
      <c r="BCT55" s="651"/>
      <c r="BCU55" s="651"/>
      <c r="BCV55" s="651"/>
      <c r="BCW55" s="651"/>
      <c r="BCX55" s="651"/>
      <c r="BCY55" s="651"/>
      <c r="BCZ55" s="651"/>
      <c r="BDA55" s="651"/>
      <c r="BDB55" s="651"/>
      <c r="BDC55" s="651"/>
      <c r="BDD55" s="651"/>
      <c r="BDE55" s="651"/>
      <c r="BDF55" s="651"/>
      <c r="BDG55" s="651"/>
      <c r="BDH55" s="651"/>
      <c r="BDI55" s="651"/>
      <c r="BDJ55" s="651"/>
      <c r="BDK55" s="651"/>
      <c r="BDL55" s="651"/>
      <c r="BDM55" s="651"/>
      <c r="BDN55" s="651"/>
      <c r="BDO55" s="651"/>
      <c r="BDP55" s="651"/>
      <c r="BDQ55" s="651"/>
      <c r="BDR55" s="651"/>
      <c r="BDS55" s="651"/>
      <c r="BDT55" s="651"/>
      <c r="BDU55" s="651"/>
      <c r="BDV55" s="651"/>
      <c r="BDW55" s="651"/>
      <c r="BDX55" s="651"/>
      <c r="BDY55" s="651"/>
      <c r="BDZ55" s="651"/>
      <c r="BEA55" s="651"/>
      <c r="BEB55" s="651"/>
      <c r="BEC55" s="651"/>
      <c r="BED55" s="651"/>
      <c r="BEE55" s="651"/>
      <c r="BEF55" s="651"/>
      <c r="BEG55" s="651"/>
      <c r="BEH55" s="651"/>
      <c r="BEI55" s="651"/>
      <c r="BEJ55" s="651"/>
      <c r="BEK55" s="651"/>
      <c r="BEL55" s="651"/>
      <c r="BEM55" s="651"/>
      <c r="BEN55" s="651"/>
      <c r="BEO55" s="651"/>
      <c r="BEP55" s="651"/>
      <c r="BEQ55" s="651"/>
      <c r="BER55" s="651"/>
      <c r="BES55" s="651"/>
      <c r="BET55" s="651"/>
      <c r="BEU55" s="651"/>
      <c r="BEV55" s="651"/>
      <c r="BEW55" s="651"/>
      <c r="BEX55" s="651"/>
      <c r="BEY55" s="651"/>
      <c r="BEZ55" s="651"/>
      <c r="BFA55" s="651"/>
      <c r="BFB55" s="651"/>
      <c r="BFC55" s="651"/>
      <c r="BFD55" s="651"/>
      <c r="BFE55" s="651"/>
      <c r="BFF55" s="651"/>
      <c r="BFG55" s="651"/>
      <c r="BFH55" s="651"/>
      <c r="BFI55" s="651"/>
      <c r="BFJ55" s="651"/>
      <c r="BFK55" s="651"/>
      <c r="BFL55" s="651"/>
      <c r="BFM55" s="651"/>
      <c r="BFN55" s="651"/>
      <c r="BFO55" s="651"/>
      <c r="BFP55" s="651"/>
      <c r="BFQ55" s="651"/>
      <c r="BFR55" s="651"/>
      <c r="BFS55" s="651"/>
      <c r="BFT55" s="651"/>
      <c r="BFU55" s="651"/>
      <c r="BFV55" s="651"/>
      <c r="BFW55" s="651"/>
      <c r="BFX55" s="651"/>
      <c r="BFY55" s="651"/>
      <c r="BFZ55" s="651"/>
      <c r="BGA55" s="651"/>
      <c r="BGB55" s="651"/>
      <c r="BGC55" s="651"/>
      <c r="BGD55" s="651"/>
      <c r="BGE55" s="651"/>
      <c r="BGF55" s="651"/>
      <c r="BGG55" s="651"/>
      <c r="BGH55" s="651"/>
      <c r="BGI55" s="651"/>
      <c r="BGJ55" s="651"/>
      <c r="BGK55" s="651"/>
      <c r="BGL55" s="651"/>
      <c r="BGM55" s="651"/>
      <c r="BGN55" s="651"/>
      <c r="BGO55" s="651"/>
      <c r="BGP55" s="651"/>
      <c r="BGQ55" s="651"/>
      <c r="BGR55" s="651"/>
      <c r="BGS55" s="651"/>
      <c r="BGT55" s="651"/>
      <c r="BGU55" s="651"/>
      <c r="BGV55" s="651"/>
      <c r="BGW55" s="651"/>
      <c r="BGX55" s="651"/>
      <c r="BGY55" s="651"/>
      <c r="BGZ55" s="651"/>
      <c r="BHA55" s="651"/>
      <c r="BHB55" s="651"/>
      <c r="BHC55" s="651"/>
      <c r="BHD55" s="651"/>
      <c r="BHE55" s="651"/>
      <c r="BHF55" s="651"/>
      <c r="BHG55" s="651"/>
      <c r="BHH55" s="651"/>
      <c r="BHI55" s="651"/>
      <c r="BHJ55" s="651"/>
      <c r="BHK55" s="651"/>
      <c r="BHL55" s="651"/>
      <c r="BHM55" s="651"/>
      <c r="BHN55" s="651"/>
      <c r="BHO55" s="651"/>
      <c r="BHP55" s="651"/>
      <c r="BHQ55" s="651"/>
      <c r="BHR55" s="651"/>
      <c r="BHS55" s="651"/>
      <c r="BHT55" s="651"/>
      <c r="BHU55" s="651"/>
      <c r="BHV55" s="651"/>
      <c r="BHW55" s="651"/>
      <c r="BHX55" s="651"/>
      <c r="BHY55" s="651"/>
      <c r="BHZ55" s="651"/>
      <c r="BIA55" s="651"/>
      <c r="BIB55" s="651"/>
      <c r="BIC55" s="651"/>
      <c r="BID55" s="651"/>
      <c r="BIE55" s="651"/>
      <c r="BIF55" s="651"/>
      <c r="BIG55" s="651"/>
      <c r="BIH55" s="651"/>
      <c r="BII55" s="651"/>
      <c r="BIJ55" s="651"/>
      <c r="BIK55" s="651"/>
      <c r="BIL55" s="651"/>
      <c r="BIM55" s="651"/>
      <c r="BIN55" s="651"/>
      <c r="BIO55" s="651"/>
      <c r="BIP55" s="651"/>
      <c r="BIQ55" s="651"/>
      <c r="BIR55" s="651"/>
      <c r="BIS55" s="651"/>
      <c r="BIT55" s="651"/>
      <c r="BIU55" s="651"/>
      <c r="BIV55" s="651"/>
      <c r="BIW55" s="651"/>
      <c r="BIX55" s="651"/>
      <c r="BIY55" s="651"/>
      <c r="BIZ55" s="651"/>
      <c r="BJA55" s="651"/>
      <c r="BJB55" s="651"/>
      <c r="BJC55" s="651"/>
      <c r="BJD55" s="651"/>
      <c r="BJE55" s="651"/>
      <c r="BJF55" s="651"/>
      <c r="BJG55" s="651"/>
      <c r="BJH55" s="651"/>
      <c r="BJI55" s="651"/>
      <c r="BJJ55" s="651"/>
      <c r="BJK55" s="651"/>
      <c r="BJL55" s="651"/>
      <c r="BJM55" s="651"/>
      <c r="BJN55" s="651"/>
      <c r="BJO55" s="651"/>
      <c r="BJP55" s="651"/>
      <c r="BJQ55" s="651"/>
      <c r="BJR55" s="651"/>
      <c r="BJS55" s="651"/>
      <c r="BJT55" s="651"/>
      <c r="BJU55" s="651"/>
      <c r="BJV55" s="651"/>
      <c r="BJW55" s="651"/>
      <c r="BJX55" s="651"/>
      <c r="BJY55" s="651"/>
      <c r="BJZ55" s="651"/>
      <c r="BKA55" s="651"/>
      <c r="BKB55" s="651"/>
      <c r="BKC55" s="651"/>
      <c r="BKD55" s="651"/>
      <c r="BKE55" s="651"/>
      <c r="BKF55" s="651"/>
      <c r="BKG55" s="651"/>
      <c r="BKH55" s="651"/>
      <c r="BKI55" s="651"/>
      <c r="BKJ55" s="651"/>
      <c r="BKK55" s="651"/>
      <c r="BKL55" s="651"/>
      <c r="BKM55" s="651"/>
      <c r="BKN55" s="651"/>
      <c r="BKO55" s="651"/>
      <c r="BKP55" s="651"/>
      <c r="BKQ55" s="651"/>
      <c r="BKR55" s="651"/>
      <c r="BKS55" s="651"/>
      <c r="BKT55" s="651"/>
      <c r="BKU55" s="651"/>
      <c r="BKV55" s="651"/>
      <c r="BKW55" s="651"/>
      <c r="BKX55" s="651"/>
      <c r="BKY55" s="651"/>
      <c r="BKZ55" s="651"/>
      <c r="BLA55" s="651"/>
      <c r="BLB55" s="651"/>
      <c r="BLC55" s="651"/>
      <c r="BLD55" s="651"/>
      <c r="BLE55" s="651"/>
      <c r="BLF55" s="651"/>
      <c r="BLG55" s="651"/>
      <c r="BLH55" s="651"/>
      <c r="BLI55" s="651"/>
      <c r="BLJ55" s="651"/>
      <c r="BLK55" s="651"/>
      <c r="BLL55" s="651"/>
      <c r="BLM55" s="651"/>
      <c r="BLN55" s="651"/>
      <c r="BLO55" s="651"/>
      <c r="BLP55" s="651"/>
      <c r="BLQ55" s="651"/>
      <c r="BLR55" s="651"/>
      <c r="BLS55" s="651"/>
      <c r="BLT55" s="651"/>
      <c r="BLU55" s="651"/>
      <c r="BLV55" s="651"/>
      <c r="BLW55" s="651"/>
      <c r="BLX55" s="651"/>
      <c r="BLY55" s="651"/>
      <c r="BLZ55" s="651"/>
      <c r="BMA55" s="651"/>
      <c r="BMB55" s="651"/>
      <c r="BMC55" s="651"/>
      <c r="BMD55" s="651"/>
      <c r="BME55" s="651"/>
      <c r="BMF55" s="651"/>
      <c r="BMG55" s="651"/>
      <c r="BMH55" s="651"/>
      <c r="BMI55" s="651"/>
      <c r="BMJ55" s="651"/>
      <c r="BMK55" s="651"/>
      <c r="BML55" s="651"/>
      <c r="BMM55" s="651"/>
      <c r="BMN55" s="651"/>
      <c r="BMO55" s="651"/>
      <c r="BMP55" s="651"/>
      <c r="BMQ55" s="651"/>
      <c r="BMR55" s="651"/>
      <c r="BMS55" s="651"/>
      <c r="BMT55" s="651"/>
      <c r="BMU55" s="651"/>
      <c r="BMV55" s="651"/>
      <c r="BMW55" s="651"/>
      <c r="BMX55" s="651"/>
      <c r="BMY55" s="651"/>
      <c r="BMZ55" s="651"/>
      <c r="BNA55" s="651"/>
      <c r="BNB55" s="651"/>
      <c r="BNC55" s="651"/>
      <c r="BND55" s="651"/>
      <c r="BNE55" s="651"/>
      <c r="BNF55" s="651"/>
      <c r="BNG55" s="651"/>
      <c r="BNH55" s="651"/>
      <c r="BNI55" s="651"/>
      <c r="BNJ55" s="651"/>
      <c r="BNK55" s="651"/>
      <c r="BNL55" s="651"/>
      <c r="BNM55" s="651"/>
      <c r="BNN55" s="651"/>
      <c r="BNO55" s="651"/>
      <c r="BNP55" s="651"/>
      <c r="BNQ55" s="651"/>
      <c r="BNR55" s="651"/>
      <c r="BNS55" s="651"/>
      <c r="BNT55" s="651"/>
      <c r="BNU55" s="651"/>
      <c r="BNV55" s="651"/>
      <c r="BNW55" s="651"/>
      <c r="BNX55" s="651"/>
      <c r="BNY55" s="651"/>
      <c r="BNZ55" s="651"/>
      <c r="BOA55" s="651"/>
      <c r="BOB55" s="651"/>
      <c r="BOC55" s="651"/>
      <c r="BOD55" s="651"/>
      <c r="BOE55" s="651"/>
      <c r="BOF55" s="651"/>
      <c r="BOG55" s="651"/>
      <c r="BOH55" s="651"/>
      <c r="BOI55" s="651"/>
      <c r="BOJ55" s="651"/>
      <c r="BOK55" s="651"/>
      <c r="BOL55" s="651"/>
      <c r="BOM55" s="651"/>
      <c r="BON55" s="651"/>
      <c r="BOO55" s="651"/>
      <c r="BOP55" s="651"/>
      <c r="BOQ55" s="651"/>
      <c r="BOR55" s="651"/>
      <c r="BOS55" s="651"/>
      <c r="BOT55" s="651"/>
      <c r="BOU55" s="651"/>
      <c r="BOV55" s="651"/>
      <c r="BOW55" s="651"/>
      <c r="BOX55" s="651"/>
      <c r="BOY55" s="651"/>
      <c r="BOZ55" s="651"/>
      <c r="BPA55" s="651"/>
      <c r="BPB55" s="651"/>
      <c r="BPC55" s="651"/>
      <c r="BPD55" s="651"/>
      <c r="BPE55" s="651"/>
      <c r="BPF55" s="651"/>
      <c r="BPG55" s="651"/>
      <c r="BPH55" s="651"/>
      <c r="BPI55" s="651"/>
      <c r="BPJ55" s="651"/>
      <c r="BPK55" s="651"/>
      <c r="BPL55" s="651"/>
      <c r="BPM55" s="651"/>
      <c r="BPN55" s="651"/>
      <c r="BPO55" s="651"/>
      <c r="BPP55" s="651"/>
      <c r="BPQ55" s="651"/>
      <c r="BPR55" s="651"/>
      <c r="BPS55" s="651"/>
      <c r="BPT55" s="651"/>
      <c r="BPU55" s="651"/>
      <c r="BPV55" s="651"/>
      <c r="BPW55" s="651"/>
      <c r="BPX55" s="651"/>
      <c r="BPY55" s="651"/>
      <c r="BPZ55" s="651"/>
      <c r="BQA55" s="651"/>
      <c r="BQB55" s="651"/>
      <c r="BQC55" s="651"/>
      <c r="BQD55" s="651"/>
      <c r="BQE55" s="651"/>
      <c r="BQF55" s="651"/>
      <c r="BQG55" s="651"/>
      <c r="BQH55" s="651"/>
      <c r="BQI55" s="651"/>
      <c r="BQJ55" s="651"/>
      <c r="BQK55" s="651"/>
      <c r="BQL55" s="651"/>
      <c r="BQM55" s="651"/>
      <c r="BQN55" s="651"/>
      <c r="BQO55" s="651"/>
      <c r="BQP55" s="651"/>
      <c r="BQQ55" s="651"/>
      <c r="BQR55" s="651"/>
      <c r="BQS55" s="651"/>
      <c r="BQT55" s="651"/>
      <c r="BQU55" s="651"/>
      <c r="BQV55" s="651"/>
      <c r="BQW55" s="651"/>
      <c r="BQX55" s="651"/>
      <c r="BQY55" s="651"/>
      <c r="BQZ55" s="651"/>
      <c r="BRA55" s="651"/>
      <c r="BRB55" s="651"/>
      <c r="BRC55" s="651"/>
      <c r="BRD55" s="651"/>
      <c r="BRE55" s="651"/>
      <c r="BRF55" s="651"/>
      <c r="BRG55" s="651"/>
      <c r="BRH55" s="651"/>
      <c r="BRI55" s="651"/>
      <c r="BRJ55" s="651"/>
      <c r="BRK55" s="651"/>
      <c r="BRL55" s="651"/>
      <c r="BRM55" s="651"/>
      <c r="BRN55" s="651"/>
      <c r="BRO55" s="651"/>
      <c r="BRP55" s="651"/>
      <c r="BRQ55" s="651"/>
      <c r="BRR55" s="651"/>
      <c r="BRS55" s="651"/>
      <c r="BRT55" s="651"/>
      <c r="BRU55" s="651"/>
      <c r="BRV55" s="651"/>
      <c r="BRW55" s="651"/>
      <c r="BRX55" s="651"/>
      <c r="BRY55" s="651"/>
      <c r="BRZ55" s="651"/>
      <c r="BSA55" s="651"/>
      <c r="BSB55" s="651"/>
      <c r="BSC55" s="651"/>
      <c r="BSD55" s="651"/>
      <c r="BSE55" s="651"/>
      <c r="BSF55" s="651"/>
      <c r="BSG55" s="651"/>
      <c r="BSH55" s="651"/>
      <c r="BSI55" s="651"/>
      <c r="BSJ55" s="651"/>
      <c r="BSK55" s="651"/>
      <c r="BSL55" s="651"/>
      <c r="BSM55" s="651"/>
      <c r="BSN55" s="651"/>
      <c r="BSO55" s="651"/>
      <c r="BSP55" s="651"/>
      <c r="BSQ55" s="651"/>
      <c r="BSR55" s="651"/>
      <c r="BSS55" s="651"/>
      <c r="BST55" s="651"/>
      <c r="BSU55" s="651"/>
      <c r="BSV55" s="651"/>
      <c r="BSW55" s="651"/>
      <c r="BSX55" s="651"/>
      <c r="BSY55" s="651"/>
      <c r="BSZ55" s="651"/>
      <c r="BTA55" s="651"/>
      <c r="BTB55" s="651"/>
      <c r="BTC55" s="651"/>
      <c r="BTD55" s="651"/>
      <c r="BTE55" s="651"/>
      <c r="BTF55" s="651"/>
      <c r="BTG55" s="651"/>
      <c r="BTH55" s="651"/>
      <c r="BTI55" s="651"/>
      <c r="BTJ55" s="651"/>
      <c r="BTK55" s="651"/>
      <c r="BTL55" s="651"/>
      <c r="BTM55" s="651"/>
      <c r="BTN55" s="651"/>
      <c r="BTO55" s="651"/>
      <c r="BTP55" s="651"/>
      <c r="BTQ55" s="651"/>
      <c r="BTR55" s="651"/>
      <c r="BTS55" s="651"/>
      <c r="BTT55" s="651"/>
      <c r="BTU55" s="651"/>
      <c r="BTV55" s="651"/>
      <c r="BTW55" s="651"/>
      <c r="BTX55" s="651"/>
      <c r="BTY55" s="651"/>
      <c r="BTZ55" s="651"/>
      <c r="BUA55" s="651"/>
      <c r="BUB55" s="651"/>
      <c r="BUC55" s="651"/>
      <c r="BUD55" s="651"/>
      <c r="BUE55" s="651"/>
      <c r="BUF55" s="651"/>
      <c r="BUG55" s="651"/>
      <c r="BUH55" s="651"/>
      <c r="BUI55" s="651"/>
      <c r="BUJ55" s="651"/>
      <c r="BUK55" s="651"/>
      <c r="BUL55" s="651"/>
      <c r="BUM55" s="651"/>
      <c r="BUN55" s="651"/>
      <c r="BUO55" s="651"/>
      <c r="BUP55" s="651"/>
      <c r="BUQ55" s="651"/>
      <c r="BUR55" s="651"/>
      <c r="BUS55" s="651"/>
      <c r="BUT55" s="651"/>
      <c r="BUU55" s="651"/>
      <c r="BUV55" s="651"/>
      <c r="BUW55" s="651"/>
      <c r="BUX55" s="651"/>
      <c r="BUY55" s="651"/>
      <c r="BUZ55" s="651"/>
      <c r="BVA55" s="651"/>
      <c r="BVB55" s="651"/>
      <c r="BVC55" s="651"/>
      <c r="BVD55" s="651"/>
      <c r="BVE55" s="651"/>
      <c r="BVF55" s="651"/>
      <c r="BVG55" s="651"/>
      <c r="BVH55" s="651"/>
      <c r="BVI55" s="651"/>
      <c r="BVJ55" s="651"/>
      <c r="BVK55" s="651"/>
      <c r="BVL55" s="651"/>
      <c r="BVM55" s="651"/>
      <c r="BVN55" s="651"/>
      <c r="BVO55" s="651"/>
      <c r="BVP55" s="651"/>
      <c r="BVQ55" s="651"/>
      <c r="BVR55" s="651"/>
      <c r="BVS55" s="651"/>
      <c r="BVT55" s="651"/>
      <c r="BVU55" s="651"/>
      <c r="BVV55" s="651"/>
      <c r="BVW55" s="651"/>
      <c r="BVX55" s="651"/>
      <c r="BVY55" s="651"/>
      <c r="BVZ55" s="651"/>
      <c r="BWA55" s="651"/>
      <c r="BWB55" s="651"/>
      <c r="BWC55" s="651"/>
      <c r="BWD55" s="651"/>
      <c r="BWE55" s="651"/>
      <c r="BWF55" s="651"/>
      <c r="BWG55" s="651"/>
      <c r="BWH55" s="651"/>
      <c r="BWI55" s="651"/>
      <c r="BWJ55" s="651"/>
      <c r="BWK55" s="651"/>
      <c r="BWL55" s="651"/>
      <c r="BWM55" s="651"/>
      <c r="BWN55" s="651"/>
      <c r="BWO55" s="651"/>
      <c r="BWP55" s="651"/>
      <c r="BWQ55" s="651"/>
      <c r="BWR55" s="651"/>
      <c r="BWS55" s="651"/>
      <c r="BWT55" s="651"/>
      <c r="BWU55" s="651"/>
      <c r="BWV55" s="651"/>
      <c r="BWW55" s="651"/>
      <c r="BWX55" s="651"/>
      <c r="BWY55" s="651"/>
      <c r="BWZ55" s="651"/>
      <c r="BXA55" s="651"/>
      <c r="BXB55" s="651"/>
      <c r="BXC55" s="651"/>
      <c r="BXD55" s="651"/>
      <c r="BXE55" s="651"/>
      <c r="BXF55" s="651"/>
      <c r="BXG55" s="651"/>
      <c r="BXH55" s="651"/>
      <c r="BXI55" s="651"/>
      <c r="BXJ55" s="651"/>
      <c r="BXK55" s="651"/>
      <c r="BXL55" s="651"/>
      <c r="BXM55" s="651"/>
      <c r="BXN55" s="651"/>
      <c r="BXO55" s="651"/>
      <c r="BXP55" s="651"/>
      <c r="BXQ55" s="651"/>
      <c r="BXR55" s="651"/>
      <c r="BXS55" s="651"/>
      <c r="BXT55" s="651"/>
      <c r="BXU55" s="651"/>
      <c r="BXV55" s="651"/>
      <c r="BXW55" s="651"/>
      <c r="BXX55" s="651"/>
      <c r="BXY55" s="651"/>
      <c r="BXZ55" s="651"/>
      <c r="BYA55" s="651"/>
      <c r="BYB55" s="651"/>
      <c r="BYC55" s="651"/>
      <c r="BYD55" s="651"/>
      <c r="BYE55" s="651"/>
      <c r="BYF55" s="651"/>
      <c r="BYG55" s="651"/>
      <c r="BYH55" s="651"/>
      <c r="BYI55" s="651"/>
      <c r="BYJ55" s="651"/>
      <c r="BYK55" s="651"/>
      <c r="BYL55" s="651"/>
      <c r="BYM55" s="651"/>
      <c r="BYN55" s="651"/>
      <c r="BYO55" s="651"/>
      <c r="BYP55" s="651"/>
      <c r="BYQ55" s="651"/>
      <c r="BYR55" s="651"/>
      <c r="BYS55" s="651"/>
      <c r="BYT55" s="651"/>
      <c r="BYU55" s="651"/>
      <c r="BYV55" s="651"/>
      <c r="BYW55" s="651"/>
      <c r="BYX55" s="651"/>
      <c r="BYY55" s="651"/>
      <c r="BYZ55" s="651"/>
      <c r="BZA55" s="651"/>
      <c r="BZB55" s="651"/>
      <c r="BZC55" s="651"/>
      <c r="BZD55" s="651"/>
      <c r="BZE55" s="651"/>
      <c r="BZF55" s="651"/>
      <c r="BZG55" s="651"/>
      <c r="BZH55" s="651"/>
      <c r="BZI55" s="651"/>
      <c r="BZJ55" s="651"/>
      <c r="BZK55" s="651"/>
      <c r="BZL55" s="651"/>
      <c r="BZM55" s="651"/>
      <c r="BZN55" s="651"/>
      <c r="BZO55" s="651"/>
      <c r="BZP55" s="651"/>
      <c r="BZQ55" s="651"/>
      <c r="BZR55" s="651"/>
      <c r="BZS55" s="651"/>
      <c r="BZT55" s="651"/>
      <c r="BZU55" s="651"/>
      <c r="BZV55" s="651"/>
      <c r="BZW55" s="651"/>
      <c r="BZX55" s="651"/>
      <c r="BZY55" s="651"/>
      <c r="BZZ55" s="651"/>
      <c r="CAA55" s="651"/>
      <c r="CAB55" s="651"/>
      <c r="CAC55" s="651"/>
      <c r="CAD55" s="651"/>
      <c r="CAE55" s="651"/>
      <c r="CAF55" s="651"/>
      <c r="CAG55" s="651"/>
      <c r="CAH55" s="651"/>
      <c r="CAI55" s="651"/>
      <c r="CAJ55" s="651"/>
      <c r="CAK55" s="651"/>
      <c r="CAL55" s="651"/>
      <c r="CAM55" s="651"/>
      <c r="CAN55" s="651"/>
      <c r="CAO55" s="651"/>
      <c r="CAP55" s="651"/>
      <c r="CAQ55" s="651"/>
      <c r="CAR55" s="651"/>
      <c r="CAS55" s="651"/>
      <c r="CAT55" s="651"/>
      <c r="CAU55" s="651"/>
      <c r="CAV55" s="651"/>
      <c r="CAW55" s="651"/>
      <c r="CAX55" s="651"/>
      <c r="CAY55" s="651"/>
      <c r="CAZ55" s="651"/>
      <c r="CBA55" s="651"/>
      <c r="CBB55" s="651"/>
      <c r="CBC55" s="651"/>
      <c r="CBD55" s="651"/>
      <c r="CBE55" s="651"/>
      <c r="CBF55" s="651"/>
      <c r="CBG55" s="651"/>
      <c r="CBH55" s="651"/>
      <c r="CBI55" s="651"/>
      <c r="CBJ55" s="651"/>
      <c r="CBK55" s="651"/>
      <c r="CBL55" s="651"/>
      <c r="CBM55" s="651"/>
      <c r="CBN55" s="651"/>
      <c r="CBO55" s="651"/>
      <c r="CBP55" s="651"/>
      <c r="CBQ55" s="651"/>
      <c r="CBR55" s="651"/>
      <c r="CBS55" s="651"/>
      <c r="CBT55" s="651"/>
      <c r="CBU55" s="651"/>
      <c r="CBV55" s="651"/>
      <c r="CBW55" s="651"/>
      <c r="CBX55" s="651"/>
      <c r="CBY55" s="651"/>
      <c r="CBZ55" s="651"/>
      <c r="CCA55" s="651"/>
      <c r="CCB55" s="651"/>
      <c r="CCC55" s="651"/>
      <c r="CCD55" s="651"/>
      <c r="CCE55" s="651"/>
      <c r="CCF55" s="651"/>
      <c r="CCG55" s="651"/>
      <c r="CCH55" s="651"/>
      <c r="CCI55" s="651"/>
      <c r="CCJ55" s="651"/>
      <c r="CCK55" s="651"/>
      <c r="CCL55" s="651"/>
      <c r="CCM55" s="651"/>
      <c r="CCN55" s="651"/>
      <c r="CCO55" s="651"/>
      <c r="CCP55" s="651"/>
      <c r="CCQ55" s="651"/>
      <c r="CCR55" s="651"/>
      <c r="CCS55" s="651"/>
      <c r="CCT55" s="651"/>
      <c r="CCU55" s="651"/>
      <c r="CCV55" s="651"/>
      <c r="CCW55" s="651"/>
      <c r="CCX55" s="651"/>
      <c r="CCY55" s="651"/>
      <c r="CCZ55" s="651"/>
      <c r="CDA55" s="651"/>
      <c r="CDB55" s="651"/>
      <c r="CDC55" s="651"/>
      <c r="CDD55" s="651"/>
      <c r="CDE55" s="651"/>
      <c r="CDF55" s="651"/>
      <c r="CDG55" s="651"/>
      <c r="CDH55" s="651"/>
      <c r="CDI55" s="651"/>
      <c r="CDJ55" s="651"/>
      <c r="CDK55" s="651"/>
      <c r="CDL55" s="651"/>
      <c r="CDM55" s="651"/>
      <c r="CDN55" s="651"/>
      <c r="CDO55" s="651"/>
      <c r="CDP55" s="651"/>
      <c r="CDQ55" s="651"/>
      <c r="CDR55" s="651"/>
      <c r="CDS55" s="651"/>
      <c r="CDT55" s="651"/>
      <c r="CDU55" s="651"/>
      <c r="CDV55" s="651"/>
      <c r="CDW55" s="651"/>
      <c r="CDX55" s="651"/>
      <c r="CDY55" s="651"/>
      <c r="CDZ55" s="651"/>
      <c r="CEA55" s="651"/>
      <c r="CEB55" s="651"/>
      <c r="CEC55" s="651"/>
      <c r="CED55" s="651"/>
      <c r="CEE55" s="651"/>
      <c r="CEF55" s="651"/>
      <c r="CEG55" s="651"/>
      <c r="CEH55" s="651"/>
      <c r="CEI55" s="651"/>
      <c r="CEJ55" s="651"/>
      <c r="CEK55" s="651"/>
      <c r="CEL55" s="651"/>
      <c r="CEM55" s="651"/>
      <c r="CEN55" s="651"/>
      <c r="CEO55" s="651"/>
      <c r="CEP55" s="651"/>
      <c r="CEQ55" s="651"/>
      <c r="CER55" s="651"/>
      <c r="CES55" s="651"/>
      <c r="CET55" s="651"/>
      <c r="CEU55" s="651"/>
      <c r="CEV55" s="651"/>
      <c r="CEW55" s="651"/>
      <c r="CEX55" s="651"/>
      <c r="CEY55" s="651"/>
      <c r="CEZ55" s="651"/>
      <c r="CFA55" s="651"/>
      <c r="CFB55" s="651"/>
      <c r="CFC55" s="651"/>
      <c r="CFD55" s="651"/>
      <c r="CFE55" s="651"/>
      <c r="CFF55" s="651"/>
      <c r="CFG55" s="651"/>
      <c r="CFH55" s="651"/>
      <c r="CFI55" s="651"/>
      <c r="CFJ55" s="651"/>
      <c r="CFK55" s="651"/>
      <c r="CFL55" s="651"/>
      <c r="CFM55" s="651"/>
      <c r="CFN55" s="651"/>
      <c r="CFO55" s="651"/>
      <c r="CFP55" s="651"/>
      <c r="CFQ55" s="651"/>
      <c r="CFR55" s="651"/>
      <c r="CFS55" s="651"/>
      <c r="CFT55" s="651"/>
      <c r="CFU55" s="651"/>
      <c r="CFV55" s="651"/>
      <c r="CFW55" s="651"/>
      <c r="CFX55" s="651"/>
      <c r="CFY55" s="651"/>
      <c r="CFZ55" s="651"/>
      <c r="CGA55" s="651"/>
      <c r="CGB55" s="651"/>
      <c r="CGC55" s="651"/>
      <c r="CGD55" s="651"/>
      <c r="CGE55" s="651"/>
      <c r="CGF55" s="651"/>
      <c r="CGG55" s="651"/>
      <c r="CGH55" s="651"/>
      <c r="CGI55" s="651"/>
      <c r="CGJ55" s="651"/>
      <c r="CGK55" s="651"/>
      <c r="CGL55" s="651"/>
      <c r="CGM55" s="651"/>
      <c r="CGN55" s="651"/>
      <c r="CGO55" s="651"/>
      <c r="CGP55" s="651"/>
      <c r="CGQ55" s="651"/>
      <c r="CGR55" s="651"/>
      <c r="CGS55" s="651"/>
      <c r="CGT55" s="651"/>
      <c r="CGU55" s="651"/>
      <c r="CGV55" s="651"/>
      <c r="CGW55" s="651"/>
      <c r="CGX55" s="651"/>
      <c r="CGY55" s="651"/>
      <c r="CGZ55" s="651"/>
      <c r="CHA55" s="651"/>
      <c r="CHB55" s="651"/>
      <c r="CHC55" s="651"/>
      <c r="CHD55" s="651"/>
      <c r="CHE55" s="651"/>
      <c r="CHF55" s="651"/>
      <c r="CHG55" s="651"/>
      <c r="CHH55" s="651"/>
      <c r="CHI55" s="651"/>
      <c r="CHJ55" s="651"/>
      <c r="CHK55" s="651"/>
      <c r="CHL55" s="651"/>
      <c r="CHM55" s="651"/>
      <c r="CHN55" s="651"/>
      <c r="CHO55" s="651"/>
      <c r="CHP55" s="651"/>
      <c r="CHQ55" s="651"/>
      <c r="CHR55" s="651"/>
      <c r="CHS55" s="651"/>
      <c r="CHT55" s="651"/>
      <c r="CHU55" s="651"/>
      <c r="CHV55" s="651"/>
      <c r="CHW55" s="651"/>
      <c r="CHX55" s="651"/>
      <c r="CHY55" s="651"/>
      <c r="CHZ55" s="651"/>
      <c r="CIA55" s="651"/>
      <c r="CIB55" s="651"/>
      <c r="CIC55" s="651"/>
      <c r="CID55" s="651"/>
      <c r="CIE55" s="651"/>
      <c r="CIF55" s="651"/>
      <c r="CIG55" s="651"/>
      <c r="CIH55" s="651"/>
      <c r="CII55" s="651"/>
      <c r="CIJ55" s="651"/>
      <c r="CIK55" s="651"/>
      <c r="CIL55" s="651"/>
      <c r="CIM55" s="651"/>
      <c r="CIN55" s="651"/>
      <c r="CIO55" s="651"/>
      <c r="CIP55" s="651"/>
      <c r="CIQ55" s="651"/>
      <c r="CIR55" s="651"/>
      <c r="CIS55" s="651"/>
      <c r="CIT55" s="651"/>
      <c r="CIU55" s="651"/>
      <c r="CIV55" s="651"/>
      <c r="CIW55" s="651"/>
      <c r="CIX55" s="651"/>
      <c r="CIY55" s="651"/>
      <c r="CIZ55" s="651"/>
      <c r="CJA55" s="651"/>
      <c r="CJB55" s="651"/>
      <c r="CJC55" s="651"/>
      <c r="CJD55" s="651"/>
      <c r="CJE55" s="651"/>
      <c r="CJF55" s="651"/>
      <c r="CJG55" s="651"/>
      <c r="CJH55" s="651"/>
      <c r="CJI55" s="651"/>
      <c r="CJJ55" s="651"/>
      <c r="CJK55" s="651"/>
      <c r="CJL55" s="651"/>
      <c r="CJM55" s="651"/>
      <c r="CJN55" s="651"/>
      <c r="CJO55" s="651"/>
      <c r="CJP55" s="651"/>
      <c r="CJQ55" s="651"/>
      <c r="CJR55" s="651"/>
      <c r="CJS55" s="651"/>
      <c r="CJT55" s="651"/>
      <c r="CJU55" s="651"/>
      <c r="CJV55" s="651"/>
      <c r="CJW55" s="651"/>
      <c r="CJX55" s="651"/>
      <c r="CJY55" s="651"/>
      <c r="CJZ55" s="651"/>
      <c r="CKA55" s="651"/>
      <c r="CKB55" s="651"/>
      <c r="CKC55" s="651"/>
      <c r="CKD55" s="651"/>
      <c r="CKE55" s="651"/>
      <c r="CKF55" s="651"/>
      <c r="CKG55" s="651"/>
      <c r="CKH55" s="651"/>
      <c r="CKI55" s="651"/>
      <c r="CKJ55" s="651"/>
      <c r="CKK55" s="651"/>
      <c r="CKL55" s="651"/>
      <c r="CKM55" s="651"/>
      <c r="CKN55" s="651"/>
      <c r="CKO55" s="651"/>
      <c r="CKP55" s="651"/>
      <c r="CKQ55" s="651"/>
      <c r="CKR55" s="651"/>
      <c r="CKS55" s="651"/>
      <c r="CKT55" s="651"/>
      <c r="CKU55" s="651"/>
      <c r="CKV55" s="651"/>
      <c r="CKW55" s="651"/>
      <c r="CKX55" s="651"/>
      <c r="CKY55" s="651"/>
      <c r="CKZ55" s="651"/>
      <c r="CLA55" s="651"/>
      <c r="CLB55" s="651"/>
      <c r="CLC55" s="651"/>
      <c r="CLD55" s="651"/>
      <c r="CLE55" s="651"/>
      <c r="CLF55" s="651"/>
      <c r="CLG55" s="651"/>
      <c r="CLH55" s="651"/>
      <c r="CLI55" s="651"/>
      <c r="CLJ55" s="651"/>
      <c r="CLK55" s="651"/>
      <c r="CLL55" s="651"/>
      <c r="CLM55" s="651"/>
      <c r="CLN55" s="651"/>
      <c r="CLO55" s="651"/>
      <c r="CLP55" s="651"/>
      <c r="CLQ55" s="651"/>
      <c r="CLR55" s="651"/>
      <c r="CLS55" s="651"/>
      <c r="CLT55" s="651"/>
      <c r="CLU55" s="651"/>
      <c r="CLV55" s="651"/>
      <c r="CLW55" s="651"/>
      <c r="CLX55" s="651"/>
      <c r="CLY55" s="651"/>
      <c r="CLZ55" s="651"/>
      <c r="CMA55" s="651"/>
      <c r="CMB55" s="651"/>
      <c r="CMC55" s="651"/>
      <c r="CMD55" s="651"/>
      <c r="CME55" s="651"/>
      <c r="CMF55" s="651"/>
      <c r="CMG55" s="651"/>
      <c r="CMH55" s="651"/>
      <c r="CMI55" s="651"/>
      <c r="CMJ55" s="651"/>
      <c r="CMK55" s="651"/>
      <c r="CML55" s="651"/>
      <c r="CMM55" s="651"/>
      <c r="CMN55" s="651"/>
      <c r="CMO55" s="651"/>
      <c r="CMP55" s="651"/>
      <c r="CMQ55" s="651"/>
      <c r="CMR55" s="651"/>
      <c r="CMS55" s="651"/>
      <c r="CMT55" s="651"/>
      <c r="CMU55" s="651"/>
      <c r="CMV55" s="651"/>
      <c r="CMW55" s="651"/>
      <c r="CMX55" s="651"/>
      <c r="CMY55" s="651"/>
      <c r="CMZ55" s="651"/>
      <c r="CNA55" s="651"/>
      <c r="CNB55" s="651"/>
      <c r="CNC55" s="651"/>
      <c r="CND55" s="651"/>
      <c r="CNE55" s="651"/>
      <c r="CNF55" s="651"/>
      <c r="CNG55" s="651"/>
      <c r="CNH55" s="651"/>
      <c r="CNI55" s="651"/>
      <c r="CNJ55" s="651"/>
      <c r="CNK55" s="651"/>
      <c r="CNL55" s="651"/>
      <c r="CNM55" s="651"/>
      <c r="CNN55" s="651"/>
      <c r="CNO55" s="651"/>
      <c r="CNP55" s="651"/>
      <c r="CNQ55" s="651"/>
      <c r="CNR55" s="651"/>
      <c r="CNS55" s="651"/>
      <c r="CNT55" s="651"/>
      <c r="CNU55" s="651"/>
      <c r="CNV55" s="651"/>
      <c r="CNW55" s="651"/>
      <c r="CNX55" s="651"/>
      <c r="CNY55" s="651"/>
      <c r="CNZ55" s="651"/>
      <c r="COA55" s="651"/>
      <c r="COB55" s="651"/>
      <c r="COC55" s="651"/>
      <c r="COD55" s="651"/>
      <c r="COE55" s="651"/>
      <c r="COF55" s="651"/>
      <c r="COG55" s="651"/>
      <c r="COH55" s="651"/>
      <c r="COI55" s="651"/>
      <c r="COJ55" s="651"/>
      <c r="COK55" s="651"/>
      <c r="COL55" s="651"/>
      <c r="COM55" s="651"/>
      <c r="CON55" s="651"/>
      <c r="COO55" s="651"/>
      <c r="COP55" s="651"/>
      <c r="COQ55" s="651"/>
      <c r="COR55" s="651"/>
      <c r="COS55" s="651"/>
      <c r="COT55" s="651"/>
      <c r="COU55" s="651"/>
      <c r="COV55" s="651"/>
      <c r="COW55" s="651"/>
      <c r="COX55" s="651"/>
      <c r="COY55" s="651"/>
      <c r="COZ55" s="651"/>
      <c r="CPA55" s="651"/>
      <c r="CPB55" s="651"/>
      <c r="CPC55" s="651"/>
      <c r="CPD55" s="651"/>
      <c r="CPE55" s="651"/>
      <c r="CPF55" s="651"/>
      <c r="CPG55" s="651"/>
      <c r="CPH55" s="651"/>
      <c r="CPI55" s="651"/>
      <c r="CPJ55" s="651"/>
      <c r="CPK55" s="651"/>
      <c r="CPL55" s="651"/>
      <c r="CPM55" s="651"/>
      <c r="CPN55" s="651"/>
      <c r="CPO55" s="651"/>
      <c r="CPP55" s="651"/>
      <c r="CPQ55" s="651"/>
      <c r="CPR55" s="651"/>
      <c r="CPS55" s="651"/>
      <c r="CPT55" s="651"/>
      <c r="CPU55" s="651"/>
      <c r="CPV55" s="651"/>
      <c r="CPW55" s="651"/>
      <c r="CPX55" s="651"/>
      <c r="CPY55" s="651"/>
      <c r="CPZ55" s="651"/>
      <c r="CQA55" s="651"/>
      <c r="CQB55" s="651"/>
      <c r="CQC55" s="651"/>
      <c r="CQD55" s="651"/>
      <c r="CQE55" s="651"/>
      <c r="CQF55" s="651"/>
      <c r="CQG55" s="651"/>
      <c r="CQH55" s="651"/>
      <c r="CQI55" s="651"/>
      <c r="CQJ55" s="651"/>
      <c r="CQK55" s="651"/>
      <c r="CQL55" s="651"/>
      <c r="CQM55" s="651"/>
      <c r="CQN55" s="651"/>
      <c r="CQO55" s="651"/>
      <c r="CQP55" s="651"/>
      <c r="CQQ55" s="651"/>
      <c r="CQR55" s="651"/>
      <c r="CQS55" s="651"/>
      <c r="CQT55" s="651"/>
      <c r="CQU55" s="651"/>
      <c r="CQV55" s="651"/>
      <c r="CQW55" s="651"/>
      <c r="CQX55" s="651"/>
      <c r="CQY55" s="651"/>
      <c r="CQZ55" s="651"/>
      <c r="CRA55" s="651"/>
      <c r="CRB55" s="651"/>
      <c r="CRC55" s="651"/>
      <c r="CRD55" s="651"/>
      <c r="CRE55" s="651"/>
      <c r="CRF55" s="651"/>
      <c r="CRG55" s="651"/>
      <c r="CRH55" s="651"/>
      <c r="CRI55" s="651"/>
      <c r="CRJ55" s="651"/>
      <c r="CRK55" s="651"/>
      <c r="CRL55" s="651"/>
      <c r="CRM55" s="651"/>
      <c r="CRN55" s="651"/>
      <c r="CRO55" s="651"/>
      <c r="CRP55" s="651"/>
      <c r="CRQ55" s="651"/>
      <c r="CRR55" s="651"/>
      <c r="CRS55" s="651"/>
      <c r="CRT55" s="651"/>
      <c r="CRU55" s="651"/>
      <c r="CRV55" s="651"/>
      <c r="CRW55" s="651"/>
      <c r="CRX55" s="651"/>
      <c r="CRY55" s="651"/>
      <c r="CRZ55" s="651"/>
      <c r="CSA55" s="651"/>
      <c r="CSB55" s="651"/>
      <c r="CSC55" s="651"/>
      <c r="CSD55" s="651"/>
      <c r="CSE55" s="651"/>
      <c r="CSF55" s="651"/>
      <c r="CSG55" s="651"/>
      <c r="CSH55" s="651"/>
      <c r="CSI55" s="651"/>
      <c r="CSJ55" s="651"/>
      <c r="CSK55" s="651"/>
      <c r="CSL55" s="651"/>
      <c r="CSM55" s="651"/>
      <c r="CSN55" s="651"/>
      <c r="CSO55" s="651"/>
      <c r="CSP55" s="651"/>
      <c r="CSQ55" s="651"/>
      <c r="CSR55" s="651"/>
      <c r="CSS55" s="651"/>
      <c r="CST55" s="651"/>
      <c r="CSU55" s="651"/>
      <c r="CSV55" s="651"/>
      <c r="CSW55" s="651"/>
      <c r="CSX55" s="651"/>
      <c r="CSY55" s="651"/>
      <c r="CSZ55" s="651"/>
      <c r="CTA55" s="651"/>
      <c r="CTB55" s="651"/>
      <c r="CTC55" s="651"/>
      <c r="CTD55" s="651"/>
      <c r="CTE55" s="651"/>
      <c r="CTF55" s="651"/>
      <c r="CTG55" s="651"/>
      <c r="CTH55" s="651"/>
      <c r="CTI55" s="651"/>
      <c r="CTJ55" s="651"/>
      <c r="CTK55" s="651"/>
      <c r="CTL55" s="651"/>
      <c r="CTM55" s="651"/>
      <c r="CTN55" s="651"/>
      <c r="CTO55" s="651"/>
      <c r="CTP55" s="651"/>
      <c r="CTQ55" s="651"/>
      <c r="CTR55" s="651"/>
      <c r="CTS55" s="651"/>
      <c r="CTT55" s="651"/>
      <c r="CTU55" s="651"/>
      <c r="CTV55" s="651"/>
      <c r="CTW55" s="651"/>
      <c r="CTX55" s="651"/>
      <c r="CTY55" s="651"/>
      <c r="CTZ55" s="651"/>
      <c r="CUA55" s="651"/>
      <c r="CUB55" s="651"/>
      <c r="CUC55" s="651"/>
      <c r="CUD55" s="651"/>
      <c r="CUE55" s="651"/>
      <c r="CUF55" s="651"/>
      <c r="CUG55" s="651"/>
      <c r="CUH55" s="651"/>
      <c r="CUI55" s="651"/>
      <c r="CUJ55" s="651"/>
      <c r="CUK55" s="651"/>
      <c r="CUL55" s="651"/>
      <c r="CUM55" s="651"/>
      <c r="CUN55" s="651"/>
      <c r="CUO55" s="651"/>
      <c r="CUP55" s="651"/>
      <c r="CUQ55" s="651"/>
      <c r="CUR55" s="651"/>
      <c r="CUS55" s="651"/>
      <c r="CUT55" s="651"/>
      <c r="CUU55" s="651"/>
      <c r="CUV55" s="651"/>
      <c r="CUW55" s="651"/>
      <c r="CUX55" s="651"/>
      <c r="CUY55" s="651"/>
      <c r="CUZ55" s="651"/>
      <c r="CVA55" s="651"/>
      <c r="CVB55" s="651"/>
      <c r="CVC55" s="651"/>
      <c r="CVD55" s="651"/>
      <c r="CVE55" s="651"/>
      <c r="CVF55" s="651"/>
      <c r="CVG55" s="651"/>
      <c r="CVH55" s="651"/>
      <c r="CVI55" s="651"/>
      <c r="CVJ55" s="651"/>
      <c r="CVK55" s="651"/>
      <c r="CVL55" s="651"/>
      <c r="CVM55" s="651"/>
      <c r="CVN55" s="651"/>
      <c r="CVO55" s="651"/>
      <c r="CVP55" s="651"/>
      <c r="CVQ55" s="651"/>
      <c r="CVR55" s="651"/>
      <c r="CVS55" s="651"/>
      <c r="CVT55" s="651"/>
      <c r="CVU55" s="651"/>
      <c r="CVV55" s="651"/>
      <c r="CVW55" s="651"/>
      <c r="CVX55" s="651"/>
      <c r="CVY55" s="651"/>
      <c r="CVZ55" s="651"/>
      <c r="CWA55" s="651"/>
      <c r="CWB55" s="651"/>
      <c r="CWC55" s="651"/>
      <c r="CWD55" s="651"/>
      <c r="CWE55" s="651"/>
      <c r="CWF55" s="651"/>
      <c r="CWG55" s="651"/>
      <c r="CWH55" s="651"/>
      <c r="CWI55" s="651"/>
      <c r="CWJ55" s="651"/>
      <c r="CWK55" s="651"/>
      <c r="CWL55" s="651"/>
      <c r="CWM55" s="651"/>
      <c r="CWN55" s="651"/>
      <c r="CWO55" s="651"/>
      <c r="CWP55" s="651"/>
      <c r="CWQ55" s="651"/>
      <c r="CWR55" s="651"/>
      <c r="CWS55" s="651"/>
      <c r="CWT55" s="651"/>
      <c r="CWU55" s="651"/>
      <c r="CWV55" s="651"/>
      <c r="CWW55" s="651"/>
      <c r="CWX55" s="651"/>
      <c r="CWY55" s="651"/>
      <c r="CWZ55" s="651"/>
      <c r="CXA55" s="651"/>
      <c r="CXB55" s="651"/>
      <c r="CXC55" s="651"/>
      <c r="CXD55" s="651"/>
      <c r="CXE55" s="651"/>
      <c r="CXF55" s="651"/>
      <c r="CXG55" s="651"/>
      <c r="CXH55" s="651"/>
      <c r="CXI55" s="651"/>
      <c r="CXJ55" s="651"/>
      <c r="CXK55" s="651"/>
      <c r="CXL55" s="651"/>
      <c r="CXM55" s="651"/>
      <c r="CXN55" s="651"/>
      <c r="CXO55" s="651"/>
      <c r="CXP55" s="651"/>
      <c r="CXQ55" s="651"/>
      <c r="CXR55" s="651"/>
      <c r="CXS55" s="651"/>
      <c r="CXT55" s="651"/>
      <c r="CXU55" s="651"/>
      <c r="CXV55" s="651"/>
      <c r="CXW55" s="651"/>
      <c r="CXX55" s="651"/>
      <c r="CXY55" s="651"/>
      <c r="CXZ55" s="651"/>
      <c r="CYA55" s="651"/>
      <c r="CYB55" s="651"/>
      <c r="CYC55" s="651"/>
      <c r="CYD55" s="651"/>
      <c r="CYE55" s="651"/>
      <c r="CYF55" s="651"/>
      <c r="CYG55" s="651"/>
      <c r="CYH55" s="651"/>
      <c r="CYI55" s="651"/>
      <c r="CYJ55" s="651"/>
      <c r="CYK55" s="651"/>
      <c r="CYL55" s="651"/>
      <c r="CYM55" s="651"/>
      <c r="CYN55" s="651"/>
      <c r="CYO55" s="651"/>
      <c r="CYP55" s="651"/>
      <c r="CYQ55" s="651"/>
      <c r="CYR55" s="651"/>
      <c r="CYS55" s="651"/>
      <c r="CYT55" s="651"/>
      <c r="CYU55" s="651"/>
      <c r="CYV55" s="651"/>
      <c r="CYW55" s="651"/>
      <c r="CYX55" s="651"/>
      <c r="CYY55" s="651"/>
      <c r="CYZ55" s="651"/>
      <c r="CZA55" s="651"/>
      <c r="CZB55" s="651"/>
      <c r="CZC55" s="651"/>
      <c r="CZD55" s="651"/>
      <c r="CZE55" s="651"/>
      <c r="CZF55" s="651"/>
      <c r="CZG55" s="651"/>
      <c r="CZH55" s="651"/>
      <c r="CZI55" s="651"/>
      <c r="CZJ55" s="651"/>
      <c r="CZK55" s="651"/>
      <c r="CZL55" s="651"/>
      <c r="CZM55" s="651"/>
      <c r="CZN55" s="651"/>
      <c r="CZO55" s="651"/>
      <c r="CZP55" s="651"/>
      <c r="CZQ55" s="651"/>
      <c r="CZR55" s="651"/>
      <c r="CZS55" s="651"/>
      <c r="CZT55" s="651"/>
      <c r="CZU55" s="651"/>
      <c r="CZV55" s="651"/>
      <c r="CZW55" s="651"/>
      <c r="CZX55" s="651"/>
      <c r="CZY55" s="651"/>
      <c r="CZZ55" s="651"/>
      <c r="DAA55" s="651"/>
      <c r="DAB55" s="651"/>
      <c r="DAC55" s="651"/>
      <c r="DAD55" s="651"/>
      <c r="DAE55" s="651"/>
      <c r="DAF55" s="651"/>
      <c r="DAG55" s="651"/>
      <c r="DAH55" s="651"/>
      <c r="DAI55" s="651"/>
      <c r="DAJ55" s="651"/>
      <c r="DAK55" s="651"/>
      <c r="DAL55" s="651"/>
      <c r="DAM55" s="651"/>
      <c r="DAN55" s="651"/>
      <c r="DAO55" s="651"/>
      <c r="DAP55" s="651"/>
      <c r="DAQ55" s="651"/>
      <c r="DAR55" s="651"/>
      <c r="DAS55" s="651"/>
      <c r="DAT55" s="651"/>
      <c r="DAU55" s="651"/>
      <c r="DAV55" s="651"/>
      <c r="DAW55" s="651"/>
      <c r="DAX55" s="651"/>
      <c r="DAY55" s="651"/>
      <c r="DAZ55" s="651"/>
      <c r="DBA55" s="651"/>
      <c r="DBB55" s="651"/>
      <c r="DBC55" s="651"/>
      <c r="DBD55" s="651"/>
      <c r="DBE55" s="651"/>
      <c r="DBF55" s="651"/>
      <c r="DBG55" s="651"/>
      <c r="DBH55" s="651"/>
      <c r="DBI55" s="651"/>
      <c r="DBJ55" s="651"/>
      <c r="DBK55" s="651"/>
      <c r="DBL55" s="651"/>
      <c r="DBM55" s="651"/>
      <c r="DBN55" s="651"/>
      <c r="DBO55" s="651"/>
      <c r="DBP55" s="651"/>
      <c r="DBQ55" s="651"/>
      <c r="DBR55" s="651"/>
      <c r="DBS55" s="651"/>
      <c r="DBT55" s="651"/>
      <c r="DBU55" s="651"/>
      <c r="DBV55" s="651"/>
      <c r="DBW55" s="651"/>
      <c r="DBX55" s="651"/>
      <c r="DBY55" s="651"/>
      <c r="DBZ55" s="651"/>
      <c r="DCA55" s="651"/>
      <c r="DCB55" s="651"/>
      <c r="DCC55" s="651"/>
      <c r="DCD55" s="651"/>
      <c r="DCE55" s="651"/>
      <c r="DCF55" s="651"/>
      <c r="DCG55" s="651"/>
      <c r="DCH55" s="651"/>
      <c r="DCI55" s="651"/>
      <c r="DCJ55" s="651"/>
      <c r="DCK55" s="651"/>
      <c r="DCL55" s="651"/>
      <c r="DCM55" s="651"/>
      <c r="DCN55" s="651"/>
      <c r="DCO55" s="651"/>
      <c r="DCP55" s="651"/>
      <c r="DCQ55" s="651"/>
      <c r="DCR55" s="651"/>
      <c r="DCS55" s="651"/>
      <c r="DCT55" s="651"/>
      <c r="DCU55" s="651"/>
      <c r="DCV55" s="651"/>
      <c r="DCW55" s="651"/>
      <c r="DCX55" s="651"/>
      <c r="DCY55" s="651"/>
      <c r="DCZ55" s="651"/>
      <c r="DDA55" s="651"/>
      <c r="DDB55" s="651"/>
      <c r="DDC55" s="651"/>
      <c r="DDD55" s="651"/>
      <c r="DDE55" s="651"/>
      <c r="DDF55" s="651"/>
      <c r="DDG55" s="651"/>
      <c r="DDH55" s="651"/>
      <c r="DDI55" s="651"/>
      <c r="DDJ55" s="651"/>
      <c r="DDK55" s="651"/>
      <c r="DDL55" s="651"/>
      <c r="DDM55" s="651"/>
      <c r="DDN55" s="651"/>
      <c r="DDO55" s="651"/>
      <c r="DDP55" s="651"/>
      <c r="DDQ55" s="651"/>
      <c r="DDR55" s="651"/>
      <c r="DDS55" s="651"/>
      <c r="DDT55" s="651"/>
      <c r="DDU55" s="651"/>
      <c r="DDV55" s="651"/>
      <c r="DDW55" s="651"/>
      <c r="DDX55" s="651"/>
      <c r="DDY55" s="651"/>
      <c r="DDZ55" s="651"/>
      <c r="DEA55" s="651"/>
      <c r="DEB55" s="651"/>
      <c r="DEC55" s="651"/>
      <c r="DED55" s="651"/>
      <c r="DEE55" s="651"/>
      <c r="DEF55" s="651"/>
      <c r="DEG55" s="651"/>
      <c r="DEH55" s="651"/>
      <c r="DEI55" s="651"/>
      <c r="DEJ55" s="651"/>
      <c r="DEK55" s="651"/>
      <c r="DEL55" s="651"/>
      <c r="DEM55" s="651"/>
      <c r="DEN55" s="651"/>
      <c r="DEO55" s="651"/>
      <c r="DEP55" s="651"/>
      <c r="DEQ55" s="651"/>
      <c r="DER55" s="651"/>
      <c r="DES55" s="651"/>
      <c r="DET55" s="651"/>
      <c r="DEU55" s="651"/>
      <c r="DEV55" s="651"/>
      <c r="DEW55" s="651"/>
      <c r="DEX55" s="651"/>
      <c r="DEY55" s="651"/>
      <c r="DEZ55" s="651"/>
      <c r="DFA55" s="651"/>
      <c r="DFB55" s="651"/>
      <c r="DFC55" s="651"/>
      <c r="DFD55" s="651"/>
      <c r="DFE55" s="651"/>
      <c r="DFF55" s="651"/>
      <c r="DFG55" s="651"/>
      <c r="DFH55" s="651"/>
      <c r="DFI55" s="651"/>
      <c r="DFJ55" s="651"/>
      <c r="DFK55" s="651"/>
      <c r="DFL55" s="651"/>
      <c r="DFM55" s="651"/>
      <c r="DFN55" s="651"/>
      <c r="DFO55" s="651"/>
      <c r="DFP55" s="651"/>
      <c r="DFQ55" s="651"/>
      <c r="DFR55" s="651"/>
      <c r="DFS55" s="651"/>
      <c r="DFT55" s="651"/>
      <c r="DFU55" s="651"/>
      <c r="DFV55" s="651"/>
      <c r="DFW55" s="651"/>
      <c r="DFX55" s="651"/>
      <c r="DFY55" s="651"/>
      <c r="DFZ55" s="651"/>
      <c r="DGA55" s="651"/>
      <c r="DGB55" s="651"/>
      <c r="DGC55" s="651"/>
      <c r="DGD55" s="651"/>
      <c r="DGE55" s="651"/>
      <c r="DGF55" s="651"/>
      <c r="DGG55" s="651"/>
      <c r="DGH55" s="651"/>
      <c r="DGI55" s="651"/>
      <c r="DGJ55" s="651"/>
      <c r="DGK55" s="651"/>
      <c r="DGL55" s="651"/>
      <c r="DGM55" s="651"/>
      <c r="DGN55" s="651"/>
      <c r="DGO55" s="651"/>
      <c r="DGP55" s="651"/>
      <c r="DGQ55" s="651"/>
      <c r="DGR55" s="651"/>
      <c r="DGS55" s="651"/>
      <c r="DGT55" s="651"/>
      <c r="DGU55" s="651"/>
      <c r="DGV55" s="651"/>
      <c r="DGW55" s="651"/>
      <c r="DGX55" s="651"/>
      <c r="DGY55" s="651"/>
      <c r="DGZ55" s="651"/>
      <c r="DHA55" s="651"/>
      <c r="DHB55" s="651"/>
      <c r="DHC55" s="651"/>
      <c r="DHD55" s="651"/>
      <c r="DHE55" s="651"/>
      <c r="DHF55" s="651"/>
      <c r="DHG55" s="651"/>
      <c r="DHH55" s="651"/>
      <c r="DHI55" s="651"/>
      <c r="DHJ55" s="651"/>
      <c r="DHK55" s="651"/>
      <c r="DHL55" s="651"/>
      <c r="DHM55" s="651"/>
      <c r="DHN55" s="651"/>
      <c r="DHO55" s="651"/>
      <c r="DHP55" s="651"/>
      <c r="DHQ55" s="651"/>
      <c r="DHR55" s="651"/>
      <c r="DHS55" s="651"/>
      <c r="DHT55" s="651"/>
      <c r="DHU55" s="651"/>
      <c r="DHV55" s="651"/>
      <c r="DHW55" s="651"/>
      <c r="DHX55" s="651"/>
      <c r="DHY55" s="651"/>
      <c r="DHZ55" s="651"/>
      <c r="DIA55" s="651"/>
      <c r="DIB55" s="651"/>
      <c r="DIC55" s="651"/>
      <c r="DID55" s="651"/>
      <c r="DIE55" s="651"/>
      <c r="DIF55" s="651"/>
      <c r="DIG55" s="651"/>
      <c r="DIH55" s="651"/>
      <c r="DII55" s="651"/>
      <c r="DIJ55" s="651"/>
      <c r="DIK55" s="651"/>
      <c r="DIL55" s="651"/>
      <c r="DIM55" s="651"/>
      <c r="DIN55" s="651"/>
      <c r="DIO55" s="651"/>
      <c r="DIP55" s="651"/>
      <c r="DIQ55" s="651"/>
      <c r="DIR55" s="651"/>
      <c r="DIS55" s="651"/>
      <c r="DIT55" s="651"/>
      <c r="DIU55" s="651"/>
      <c r="DIV55" s="651"/>
      <c r="DIW55" s="651"/>
      <c r="DIX55" s="651"/>
      <c r="DIY55" s="651"/>
      <c r="DIZ55" s="651"/>
      <c r="DJA55" s="651"/>
      <c r="DJB55" s="651"/>
      <c r="DJC55" s="651"/>
      <c r="DJD55" s="651"/>
      <c r="DJE55" s="651"/>
      <c r="DJF55" s="651"/>
      <c r="DJG55" s="651"/>
      <c r="DJH55" s="651"/>
      <c r="DJI55" s="651"/>
      <c r="DJJ55" s="651"/>
      <c r="DJK55" s="651"/>
      <c r="DJL55" s="651"/>
      <c r="DJM55" s="651"/>
      <c r="DJN55" s="651"/>
      <c r="DJO55" s="651"/>
      <c r="DJP55" s="651"/>
      <c r="DJQ55" s="651"/>
      <c r="DJR55" s="651"/>
      <c r="DJS55" s="651"/>
      <c r="DJT55" s="651"/>
      <c r="DJU55" s="651"/>
      <c r="DJV55" s="651"/>
      <c r="DJW55" s="651"/>
      <c r="DJX55" s="651"/>
      <c r="DJY55" s="651"/>
      <c r="DJZ55" s="651"/>
      <c r="DKA55" s="651"/>
      <c r="DKB55" s="651"/>
      <c r="DKC55" s="651"/>
      <c r="DKD55" s="651"/>
      <c r="DKE55" s="651"/>
      <c r="DKF55" s="651"/>
      <c r="DKG55" s="651"/>
      <c r="DKH55" s="651"/>
      <c r="DKI55" s="651"/>
      <c r="DKJ55" s="651"/>
      <c r="DKK55" s="651"/>
      <c r="DKL55" s="651"/>
      <c r="DKM55" s="651"/>
      <c r="DKN55" s="651"/>
      <c r="DKO55" s="651"/>
      <c r="DKP55" s="651"/>
      <c r="DKQ55" s="651"/>
      <c r="DKR55" s="651"/>
      <c r="DKS55" s="651"/>
      <c r="DKT55" s="651"/>
      <c r="DKU55" s="651"/>
      <c r="DKV55" s="651"/>
      <c r="DKW55" s="651"/>
      <c r="DKX55" s="651"/>
      <c r="DKY55" s="651"/>
      <c r="DKZ55" s="651"/>
      <c r="DLA55" s="651"/>
      <c r="DLB55" s="651"/>
      <c r="DLC55" s="651"/>
      <c r="DLD55" s="651"/>
      <c r="DLE55" s="651"/>
      <c r="DLF55" s="651"/>
      <c r="DLG55" s="651"/>
      <c r="DLH55" s="651"/>
      <c r="DLI55" s="651"/>
      <c r="DLJ55" s="651"/>
      <c r="DLK55" s="651"/>
      <c r="DLL55" s="651"/>
      <c r="DLM55" s="651"/>
      <c r="DLN55" s="651"/>
      <c r="DLO55" s="651"/>
      <c r="DLP55" s="651"/>
      <c r="DLQ55" s="651"/>
      <c r="DLR55" s="651"/>
      <c r="DLS55" s="651"/>
      <c r="DLT55" s="651"/>
      <c r="DLU55" s="651"/>
      <c r="DLV55" s="651"/>
      <c r="DLW55" s="651"/>
      <c r="DLX55" s="651"/>
      <c r="DLY55" s="651"/>
      <c r="DLZ55" s="651"/>
      <c r="DMA55" s="651"/>
      <c r="DMB55" s="651"/>
      <c r="DMC55" s="651"/>
      <c r="DMD55" s="651"/>
      <c r="DME55" s="651"/>
      <c r="DMF55" s="651"/>
      <c r="DMG55" s="651"/>
      <c r="DMH55" s="651"/>
      <c r="DMI55" s="651"/>
      <c r="DMJ55" s="651"/>
      <c r="DMK55" s="651"/>
      <c r="DML55" s="651"/>
      <c r="DMM55" s="651"/>
      <c r="DMN55" s="651"/>
      <c r="DMO55" s="651"/>
      <c r="DMP55" s="651"/>
      <c r="DMQ55" s="651"/>
      <c r="DMR55" s="651"/>
      <c r="DMS55" s="651"/>
      <c r="DMT55" s="651"/>
      <c r="DMU55" s="651"/>
      <c r="DMV55" s="651"/>
      <c r="DMW55" s="651"/>
      <c r="DMX55" s="651"/>
      <c r="DMY55" s="651"/>
      <c r="DMZ55" s="651"/>
      <c r="DNA55" s="651"/>
      <c r="DNB55" s="651"/>
      <c r="DNC55" s="651"/>
      <c r="DND55" s="651"/>
      <c r="DNE55" s="651"/>
      <c r="DNF55" s="651"/>
      <c r="DNG55" s="651"/>
      <c r="DNH55" s="651"/>
      <c r="DNI55" s="651"/>
      <c r="DNJ55" s="651"/>
      <c r="DNK55" s="651"/>
      <c r="DNL55" s="651"/>
      <c r="DNM55" s="651"/>
      <c r="DNN55" s="651"/>
      <c r="DNO55" s="651"/>
      <c r="DNP55" s="651"/>
      <c r="DNQ55" s="651"/>
      <c r="DNR55" s="651"/>
      <c r="DNS55" s="651"/>
      <c r="DNT55" s="651"/>
      <c r="DNU55" s="651"/>
      <c r="DNV55" s="651"/>
      <c r="DNW55" s="651"/>
      <c r="DNX55" s="651"/>
      <c r="DNY55" s="651"/>
      <c r="DNZ55" s="651"/>
      <c r="DOA55" s="651"/>
      <c r="DOB55" s="651"/>
      <c r="DOC55" s="651"/>
      <c r="DOD55" s="651"/>
      <c r="DOE55" s="651"/>
      <c r="DOF55" s="651"/>
      <c r="DOG55" s="651"/>
      <c r="DOH55" s="651"/>
      <c r="DOI55" s="651"/>
      <c r="DOJ55" s="651"/>
      <c r="DOK55" s="651"/>
      <c r="DOL55" s="651"/>
      <c r="DOM55" s="651"/>
      <c r="DON55" s="651"/>
      <c r="DOO55" s="651"/>
      <c r="DOP55" s="651"/>
      <c r="DOQ55" s="651"/>
      <c r="DOR55" s="651"/>
      <c r="DOS55" s="651"/>
      <c r="DOT55" s="651"/>
      <c r="DOU55" s="651"/>
      <c r="DOV55" s="651"/>
      <c r="DOW55" s="651"/>
      <c r="DOX55" s="651"/>
      <c r="DOY55" s="651"/>
      <c r="DOZ55" s="651"/>
      <c r="DPA55" s="651"/>
      <c r="DPB55" s="651"/>
      <c r="DPC55" s="651"/>
      <c r="DPD55" s="651"/>
      <c r="DPE55" s="651"/>
      <c r="DPF55" s="651"/>
      <c r="DPG55" s="651"/>
      <c r="DPH55" s="651"/>
      <c r="DPI55" s="651"/>
      <c r="DPJ55" s="651"/>
      <c r="DPK55" s="651"/>
      <c r="DPL55" s="651"/>
      <c r="DPM55" s="651"/>
      <c r="DPN55" s="651"/>
      <c r="DPO55" s="651"/>
      <c r="DPP55" s="651"/>
      <c r="DPQ55" s="651"/>
      <c r="DPR55" s="651"/>
      <c r="DPS55" s="651"/>
      <c r="DPT55" s="651"/>
      <c r="DPU55" s="651"/>
      <c r="DPV55" s="651"/>
      <c r="DPW55" s="651"/>
      <c r="DPX55" s="651"/>
      <c r="DPY55" s="651"/>
      <c r="DPZ55" s="651"/>
      <c r="DQA55" s="651"/>
      <c r="DQB55" s="651"/>
      <c r="DQC55" s="651"/>
      <c r="DQD55" s="651"/>
      <c r="DQE55" s="651"/>
      <c r="DQF55" s="651"/>
      <c r="DQG55" s="651"/>
      <c r="DQH55" s="651"/>
      <c r="DQI55" s="651"/>
      <c r="DQJ55" s="651"/>
      <c r="DQK55" s="651"/>
      <c r="DQL55" s="651"/>
      <c r="DQM55" s="651"/>
      <c r="DQN55" s="651"/>
      <c r="DQO55" s="651"/>
      <c r="DQP55" s="651"/>
      <c r="DQQ55" s="651"/>
      <c r="DQR55" s="651"/>
      <c r="DQS55" s="651"/>
      <c r="DQT55" s="651"/>
      <c r="DQU55" s="651"/>
      <c r="DQV55" s="651"/>
      <c r="DQW55" s="651"/>
      <c r="DQX55" s="651"/>
      <c r="DQY55" s="651"/>
      <c r="DQZ55" s="651"/>
      <c r="DRA55" s="651"/>
      <c r="DRB55" s="651"/>
      <c r="DRC55" s="651"/>
      <c r="DRD55" s="651"/>
      <c r="DRE55" s="651"/>
      <c r="DRF55" s="651"/>
      <c r="DRG55" s="651"/>
      <c r="DRH55" s="651"/>
      <c r="DRI55" s="651"/>
      <c r="DRJ55" s="651"/>
      <c r="DRK55" s="651"/>
      <c r="DRL55" s="651"/>
      <c r="DRM55" s="651"/>
      <c r="DRN55" s="651"/>
      <c r="DRO55" s="651"/>
      <c r="DRP55" s="651"/>
      <c r="DRQ55" s="651"/>
      <c r="DRR55" s="651"/>
      <c r="DRS55" s="651"/>
      <c r="DRT55" s="651"/>
      <c r="DRU55" s="651"/>
      <c r="DRV55" s="651"/>
      <c r="DRW55" s="651"/>
      <c r="DRX55" s="651"/>
      <c r="DRY55" s="651"/>
      <c r="DRZ55" s="651"/>
      <c r="DSA55" s="651"/>
      <c r="DSB55" s="651"/>
      <c r="DSC55" s="651"/>
      <c r="DSD55" s="651"/>
      <c r="DSE55" s="651"/>
      <c r="DSF55" s="651"/>
      <c r="DSG55" s="651"/>
      <c r="DSH55" s="651"/>
      <c r="DSI55" s="651"/>
      <c r="DSJ55" s="651"/>
      <c r="DSK55" s="651"/>
      <c r="DSL55" s="651"/>
      <c r="DSM55" s="651"/>
      <c r="DSN55" s="651"/>
      <c r="DSO55" s="651"/>
      <c r="DSP55" s="651"/>
      <c r="DSQ55" s="651"/>
      <c r="DSR55" s="651"/>
      <c r="DSS55" s="651"/>
      <c r="DST55" s="651"/>
      <c r="DSU55" s="651"/>
      <c r="DSV55" s="651"/>
      <c r="DSW55" s="651"/>
      <c r="DSX55" s="651"/>
      <c r="DSY55" s="651"/>
      <c r="DSZ55" s="651"/>
      <c r="DTA55" s="651"/>
      <c r="DTB55" s="651"/>
      <c r="DTC55" s="651"/>
      <c r="DTD55" s="651"/>
      <c r="DTE55" s="651"/>
      <c r="DTF55" s="651"/>
      <c r="DTG55" s="651"/>
      <c r="DTH55" s="651"/>
      <c r="DTI55" s="651"/>
      <c r="DTJ55" s="651"/>
      <c r="DTK55" s="651"/>
      <c r="DTL55" s="651"/>
      <c r="DTM55" s="651"/>
      <c r="DTN55" s="651"/>
      <c r="DTO55" s="651"/>
      <c r="DTP55" s="651"/>
      <c r="DTQ55" s="651"/>
      <c r="DTR55" s="651"/>
      <c r="DTS55" s="651"/>
      <c r="DTT55" s="651"/>
      <c r="DTU55" s="651"/>
      <c r="DTV55" s="651"/>
      <c r="DTW55" s="651"/>
      <c r="DTX55" s="651"/>
      <c r="DTY55" s="651"/>
      <c r="DTZ55" s="651"/>
      <c r="DUA55" s="651"/>
      <c r="DUB55" s="651"/>
      <c r="DUC55" s="651"/>
      <c r="DUD55" s="651"/>
      <c r="DUE55" s="651"/>
      <c r="DUF55" s="651"/>
      <c r="DUG55" s="651"/>
      <c r="DUH55" s="651"/>
      <c r="DUI55" s="651"/>
      <c r="DUJ55" s="651"/>
      <c r="DUK55" s="651"/>
      <c r="DUL55" s="651"/>
      <c r="DUM55" s="651"/>
      <c r="DUN55" s="651"/>
      <c r="DUO55" s="651"/>
      <c r="DUP55" s="651"/>
      <c r="DUQ55" s="651"/>
      <c r="DUR55" s="651"/>
      <c r="DUS55" s="651"/>
      <c r="DUT55" s="651"/>
      <c r="DUU55" s="651"/>
      <c r="DUV55" s="651"/>
      <c r="DUW55" s="651"/>
      <c r="DUX55" s="651"/>
      <c r="DUY55" s="651"/>
      <c r="DUZ55" s="651"/>
      <c r="DVA55" s="651"/>
      <c r="DVB55" s="651"/>
      <c r="DVC55" s="651"/>
      <c r="DVD55" s="651"/>
      <c r="DVE55" s="651"/>
      <c r="DVF55" s="651"/>
      <c r="DVG55" s="651"/>
      <c r="DVH55" s="651"/>
      <c r="DVI55" s="651"/>
      <c r="DVJ55" s="651"/>
      <c r="DVK55" s="651"/>
      <c r="DVL55" s="651"/>
      <c r="DVM55" s="651"/>
      <c r="DVN55" s="651"/>
      <c r="DVO55" s="651"/>
      <c r="DVP55" s="651"/>
      <c r="DVQ55" s="651"/>
      <c r="DVR55" s="651"/>
      <c r="DVS55" s="651"/>
      <c r="DVT55" s="651"/>
      <c r="DVU55" s="651"/>
      <c r="DVV55" s="651"/>
      <c r="DVW55" s="651"/>
      <c r="DVX55" s="651"/>
      <c r="DVY55" s="651"/>
      <c r="DVZ55" s="651"/>
      <c r="DWA55" s="651"/>
      <c r="DWB55" s="651"/>
      <c r="DWC55" s="651"/>
      <c r="DWD55" s="651"/>
      <c r="DWE55" s="651"/>
      <c r="DWF55" s="651"/>
      <c r="DWG55" s="651"/>
      <c r="DWH55" s="651"/>
      <c r="DWI55" s="651"/>
      <c r="DWJ55" s="651"/>
      <c r="DWK55" s="651"/>
      <c r="DWL55" s="651"/>
      <c r="DWM55" s="651"/>
      <c r="DWN55" s="651"/>
      <c r="DWO55" s="651"/>
      <c r="DWP55" s="651"/>
      <c r="DWQ55" s="651"/>
      <c r="DWR55" s="651"/>
      <c r="DWS55" s="651"/>
      <c r="DWT55" s="651"/>
      <c r="DWU55" s="651"/>
      <c r="DWV55" s="651"/>
      <c r="DWW55" s="651"/>
      <c r="DWX55" s="651"/>
      <c r="DWY55" s="651"/>
      <c r="DWZ55" s="651"/>
      <c r="DXA55" s="651"/>
      <c r="DXB55" s="651"/>
      <c r="DXC55" s="651"/>
      <c r="DXD55" s="651"/>
      <c r="DXE55" s="651"/>
      <c r="DXF55" s="651"/>
      <c r="DXG55" s="651"/>
      <c r="DXH55" s="651"/>
      <c r="DXI55" s="651"/>
      <c r="DXJ55" s="651"/>
      <c r="DXK55" s="651"/>
      <c r="DXL55" s="651"/>
      <c r="DXM55" s="651"/>
      <c r="DXN55" s="651"/>
      <c r="DXO55" s="651"/>
      <c r="DXP55" s="651"/>
      <c r="DXQ55" s="651"/>
      <c r="DXR55" s="651"/>
      <c r="DXS55" s="651"/>
      <c r="DXT55" s="651"/>
      <c r="DXU55" s="651"/>
      <c r="DXV55" s="651"/>
      <c r="DXW55" s="651"/>
      <c r="DXX55" s="651"/>
      <c r="DXY55" s="651"/>
      <c r="DXZ55" s="651"/>
      <c r="DYA55" s="651"/>
      <c r="DYB55" s="651"/>
      <c r="DYC55" s="651"/>
      <c r="DYD55" s="651"/>
      <c r="DYE55" s="651"/>
      <c r="DYF55" s="651"/>
      <c r="DYG55" s="651"/>
      <c r="DYH55" s="651"/>
      <c r="DYI55" s="651"/>
      <c r="DYJ55" s="651"/>
      <c r="DYK55" s="651"/>
      <c r="DYL55" s="651"/>
      <c r="DYM55" s="651"/>
      <c r="DYN55" s="651"/>
      <c r="DYO55" s="651"/>
      <c r="DYP55" s="651"/>
      <c r="DYQ55" s="651"/>
      <c r="DYR55" s="651"/>
      <c r="DYS55" s="651"/>
      <c r="DYT55" s="651"/>
      <c r="DYU55" s="651"/>
      <c r="DYV55" s="651"/>
      <c r="DYW55" s="651"/>
      <c r="DYX55" s="651"/>
      <c r="DYY55" s="651"/>
      <c r="DYZ55" s="651"/>
      <c r="DZA55" s="651"/>
      <c r="DZB55" s="651"/>
      <c r="DZC55" s="651"/>
      <c r="DZD55" s="651"/>
      <c r="DZE55" s="651"/>
      <c r="DZF55" s="651"/>
      <c r="DZG55" s="651"/>
      <c r="DZH55" s="651"/>
      <c r="DZI55" s="651"/>
      <c r="DZJ55" s="651"/>
      <c r="DZK55" s="651"/>
      <c r="DZL55" s="651"/>
      <c r="DZM55" s="651"/>
      <c r="DZN55" s="651"/>
      <c r="DZO55" s="651"/>
      <c r="DZP55" s="651"/>
      <c r="DZQ55" s="651"/>
      <c r="DZR55" s="651"/>
      <c r="DZS55" s="651"/>
      <c r="DZT55" s="651"/>
      <c r="DZU55" s="651"/>
      <c r="DZV55" s="651"/>
      <c r="DZW55" s="651"/>
      <c r="DZX55" s="651"/>
      <c r="DZY55" s="651"/>
      <c r="DZZ55" s="651"/>
      <c r="EAA55" s="651"/>
      <c r="EAB55" s="651"/>
      <c r="EAC55" s="651"/>
      <c r="EAD55" s="651"/>
      <c r="EAE55" s="651"/>
      <c r="EAF55" s="651"/>
      <c r="EAG55" s="651"/>
      <c r="EAH55" s="651"/>
      <c r="EAI55" s="651"/>
      <c r="EAJ55" s="651"/>
      <c r="EAK55" s="651"/>
      <c r="EAL55" s="651"/>
      <c r="EAM55" s="651"/>
      <c r="EAN55" s="651"/>
      <c r="EAO55" s="651"/>
      <c r="EAP55" s="651"/>
      <c r="EAQ55" s="651"/>
      <c r="EAR55" s="651"/>
      <c r="EAS55" s="651"/>
      <c r="EAT55" s="651"/>
      <c r="EAU55" s="651"/>
      <c r="EAV55" s="651"/>
      <c r="EAW55" s="651"/>
      <c r="EAX55" s="651"/>
      <c r="EAY55" s="651"/>
      <c r="EAZ55" s="651"/>
      <c r="EBA55" s="651"/>
      <c r="EBB55" s="651"/>
      <c r="EBC55" s="651"/>
      <c r="EBD55" s="651"/>
      <c r="EBE55" s="651"/>
      <c r="EBF55" s="651"/>
      <c r="EBG55" s="651"/>
      <c r="EBH55" s="651"/>
      <c r="EBI55" s="651"/>
      <c r="EBJ55" s="651"/>
      <c r="EBK55" s="651"/>
      <c r="EBL55" s="651"/>
      <c r="EBM55" s="651"/>
      <c r="EBN55" s="651"/>
      <c r="EBO55" s="651"/>
      <c r="EBP55" s="651"/>
      <c r="EBQ55" s="651"/>
      <c r="EBR55" s="651"/>
      <c r="EBS55" s="651"/>
      <c r="EBT55" s="651"/>
      <c r="EBU55" s="651"/>
      <c r="EBV55" s="651"/>
      <c r="EBW55" s="651"/>
      <c r="EBX55" s="651"/>
      <c r="EBY55" s="651"/>
      <c r="EBZ55" s="651"/>
      <c r="ECA55" s="651"/>
      <c r="ECB55" s="651"/>
      <c r="ECC55" s="651"/>
      <c r="ECD55" s="651"/>
      <c r="ECE55" s="651"/>
      <c r="ECF55" s="651"/>
      <c r="ECG55" s="651"/>
      <c r="ECH55" s="651"/>
      <c r="ECI55" s="651"/>
      <c r="ECJ55" s="651"/>
      <c r="ECK55" s="651"/>
      <c r="ECL55" s="651"/>
      <c r="ECM55" s="651"/>
      <c r="ECN55" s="651"/>
      <c r="ECO55" s="651"/>
      <c r="ECP55" s="651"/>
      <c r="ECQ55" s="651"/>
      <c r="ECR55" s="651"/>
      <c r="ECS55" s="651"/>
      <c r="ECT55" s="651"/>
      <c r="ECU55" s="651"/>
      <c r="ECV55" s="651"/>
      <c r="ECW55" s="651"/>
      <c r="ECX55" s="651"/>
      <c r="ECY55" s="651"/>
      <c r="ECZ55" s="651"/>
      <c r="EDA55" s="651"/>
      <c r="EDB55" s="651"/>
      <c r="EDC55" s="651"/>
      <c r="EDD55" s="651"/>
      <c r="EDE55" s="651"/>
      <c r="EDF55" s="651"/>
      <c r="EDG55" s="651"/>
      <c r="EDH55" s="651"/>
      <c r="EDI55" s="651"/>
      <c r="EDJ55" s="651"/>
      <c r="EDK55" s="651"/>
      <c r="EDL55" s="651"/>
      <c r="EDM55" s="651"/>
      <c r="EDN55" s="651"/>
      <c r="EDO55" s="651"/>
      <c r="EDP55" s="651"/>
      <c r="EDQ55" s="651"/>
      <c r="EDR55" s="651"/>
      <c r="EDS55" s="651"/>
      <c r="EDT55" s="651"/>
      <c r="EDU55" s="651"/>
      <c r="EDV55" s="651"/>
      <c r="EDW55" s="651"/>
      <c r="EDX55" s="651"/>
      <c r="EDY55" s="651"/>
      <c r="EDZ55" s="651"/>
      <c r="EEA55" s="651"/>
      <c r="EEB55" s="651"/>
      <c r="EEC55" s="651"/>
      <c r="EED55" s="651"/>
      <c r="EEE55" s="651"/>
      <c r="EEF55" s="651"/>
      <c r="EEG55" s="651"/>
      <c r="EEH55" s="651"/>
      <c r="EEI55" s="651"/>
      <c r="EEJ55" s="651"/>
      <c r="EEK55" s="651"/>
      <c r="EEL55" s="651"/>
      <c r="EEM55" s="651"/>
      <c r="EEN55" s="651"/>
      <c r="EEO55" s="651"/>
      <c r="EEP55" s="651"/>
      <c r="EEQ55" s="651"/>
      <c r="EER55" s="651"/>
      <c r="EES55" s="651"/>
      <c r="EET55" s="651"/>
      <c r="EEU55" s="651"/>
      <c r="EEV55" s="651"/>
      <c r="EEW55" s="651"/>
      <c r="EEX55" s="651"/>
      <c r="EEY55" s="651"/>
      <c r="EEZ55" s="651"/>
      <c r="EFA55" s="651"/>
      <c r="EFB55" s="651"/>
      <c r="EFC55" s="651"/>
      <c r="EFD55" s="651"/>
      <c r="EFE55" s="651"/>
      <c r="EFF55" s="651"/>
      <c r="EFG55" s="651"/>
      <c r="EFH55" s="651"/>
      <c r="EFI55" s="651"/>
      <c r="EFJ55" s="651"/>
      <c r="EFK55" s="651"/>
      <c r="EFL55" s="651"/>
      <c r="EFM55" s="651"/>
      <c r="EFN55" s="651"/>
      <c r="EFO55" s="651"/>
      <c r="EFP55" s="651"/>
      <c r="EFQ55" s="651"/>
      <c r="EFR55" s="651"/>
      <c r="EFS55" s="651"/>
      <c r="EFT55" s="651"/>
      <c r="EFU55" s="651"/>
      <c r="EFV55" s="651"/>
      <c r="EFW55" s="651"/>
      <c r="EFX55" s="651"/>
      <c r="EFY55" s="651"/>
      <c r="EFZ55" s="651"/>
      <c r="EGA55" s="651"/>
      <c r="EGB55" s="651"/>
      <c r="EGC55" s="651"/>
      <c r="EGD55" s="651"/>
      <c r="EGE55" s="651"/>
      <c r="EGF55" s="651"/>
      <c r="EGG55" s="651"/>
      <c r="EGH55" s="651"/>
      <c r="EGI55" s="651"/>
      <c r="EGJ55" s="651"/>
      <c r="EGK55" s="651"/>
      <c r="EGL55" s="651"/>
      <c r="EGM55" s="651"/>
      <c r="EGN55" s="651"/>
      <c r="EGO55" s="651"/>
      <c r="EGP55" s="651"/>
      <c r="EGQ55" s="651"/>
      <c r="EGR55" s="651"/>
      <c r="EGS55" s="651"/>
      <c r="EGT55" s="651"/>
      <c r="EGU55" s="651"/>
      <c r="EGV55" s="651"/>
      <c r="EGW55" s="651"/>
      <c r="EGX55" s="651"/>
      <c r="EGY55" s="651"/>
      <c r="EGZ55" s="651"/>
      <c r="EHA55" s="651"/>
      <c r="EHB55" s="651"/>
      <c r="EHC55" s="651"/>
      <c r="EHD55" s="651"/>
      <c r="EHE55" s="651"/>
      <c r="EHF55" s="651"/>
      <c r="EHG55" s="651"/>
      <c r="EHH55" s="651"/>
      <c r="EHI55" s="651"/>
      <c r="EHJ55" s="651"/>
      <c r="EHK55" s="651"/>
      <c r="EHL55" s="651"/>
      <c r="EHM55" s="651"/>
      <c r="EHN55" s="651"/>
      <c r="EHO55" s="651"/>
      <c r="EHP55" s="651"/>
      <c r="EHQ55" s="651"/>
      <c r="EHR55" s="651"/>
      <c r="EHS55" s="651"/>
      <c r="EHT55" s="651"/>
      <c r="EHU55" s="651"/>
      <c r="EHV55" s="651"/>
      <c r="EHW55" s="651"/>
      <c r="EHX55" s="651"/>
      <c r="EHY55" s="651"/>
      <c r="EHZ55" s="651"/>
      <c r="EIA55" s="651"/>
      <c r="EIB55" s="651"/>
      <c r="EIC55" s="651"/>
      <c r="EID55" s="651"/>
      <c r="EIE55" s="651"/>
      <c r="EIF55" s="651"/>
      <c r="EIG55" s="651"/>
      <c r="EIH55" s="651"/>
      <c r="EII55" s="651"/>
      <c r="EIJ55" s="651"/>
      <c r="EIK55" s="651"/>
      <c r="EIL55" s="651"/>
      <c r="EIM55" s="651"/>
      <c r="EIN55" s="651"/>
      <c r="EIO55" s="651"/>
      <c r="EIP55" s="651"/>
      <c r="EIQ55" s="651"/>
      <c r="EIR55" s="651"/>
      <c r="EIS55" s="651"/>
      <c r="EIT55" s="651"/>
      <c r="EIU55" s="651"/>
      <c r="EIV55" s="651"/>
      <c r="EIW55" s="651"/>
      <c r="EIX55" s="651"/>
      <c r="EIY55" s="651"/>
      <c r="EIZ55" s="651"/>
      <c r="EJA55" s="651"/>
      <c r="EJB55" s="651"/>
      <c r="EJC55" s="651"/>
      <c r="EJD55" s="651"/>
      <c r="EJE55" s="651"/>
      <c r="EJF55" s="651"/>
      <c r="EJG55" s="651"/>
      <c r="EJH55" s="651"/>
      <c r="EJI55" s="651"/>
      <c r="EJJ55" s="651"/>
      <c r="EJK55" s="651"/>
      <c r="EJL55" s="651"/>
      <c r="EJM55" s="651"/>
      <c r="EJN55" s="651"/>
      <c r="EJO55" s="651"/>
      <c r="EJP55" s="651"/>
      <c r="EJQ55" s="651"/>
      <c r="EJR55" s="651"/>
      <c r="EJS55" s="651"/>
      <c r="EJT55" s="651"/>
      <c r="EJU55" s="651"/>
      <c r="EJV55" s="651"/>
      <c r="EJW55" s="651"/>
      <c r="EJX55" s="651"/>
      <c r="EJY55" s="651"/>
      <c r="EJZ55" s="651"/>
      <c r="EKA55" s="651"/>
      <c r="EKB55" s="651"/>
      <c r="EKC55" s="651"/>
      <c r="EKD55" s="651"/>
      <c r="EKE55" s="651"/>
      <c r="EKF55" s="651"/>
      <c r="EKG55" s="651"/>
      <c r="EKH55" s="651"/>
      <c r="EKI55" s="651"/>
      <c r="EKJ55" s="651"/>
      <c r="EKK55" s="651"/>
      <c r="EKL55" s="651"/>
      <c r="EKM55" s="651"/>
      <c r="EKN55" s="651"/>
      <c r="EKO55" s="651"/>
      <c r="EKP55" s="651"/>
      <c r="EKQ55" s="651"/>
      <c r="EKR55" s="651"/>
      <c r="EKS55" s="651"/>
      <c r="EKT55" s="651"/>
      <c r="EKU55" s="651"/>
      <c r="EKV55" s="651"/>
      <c r="EKW55" s="651"/>
      <c r="EKX55" s="651"/>
      <c r="EKY55" s="651"/>
      <c r="EKZ55" s="651"/>
      <c r="ELA55" s="651"/>
      <c r="ELB55" s="651"/>
      <c r="ELC55" s="651"/>
      <c r="ELD55" s="651"/>
      <c r="ELE55" s="651"/>
      <c r="ELF55" s="651"/>
      <c r="ELG55" s="651"/>
      <c r="ELH55" s="651"/>
      <c r="ELI55" s="651"/>
      <c r="ELJ55" s="651"/>
      <c r="ELK55" s="651"/>
      <c r="ELL55" s="651"/>
      <c r="ELM55" s="651"/>
      <c r="ELN55" s="651"/>
      <c r="ELO55" s="651"/>
      <c r="ELP55" s="651"/>
      <c r="ELQ55" s="651"/>
      <c r="ELR55" s="651"/>
      <c r="ELS55" s="651"/>
      <c r="ELT55" s="651"/>
      <c r="ELU55" s="651"/>
      <c r="ELV55" s="651"/>
      <c r="ELW55" s="651"/>
      <c r="ELX55" s="651"/>
      <c r="ELY55" s="651"/>
      <c r="ELZ55" s="651"/>
      <c r="EMA55" s="651"/>
      <c r="EMB55" s="651"/>
      <c r="EMC55" s="651"/>
      <c r="EMD55" s="651"/>
      <c r="EME55" s="651"/>
      <c r="EMF55" s="651"/>
      <c r="EMG55" s="651"/>
      <c r="EMH55" s="651"/>
      <c r="EMI55" s="651"/>
      <c r="EMJ55" s="651"/>
      <c r="EMK55" s="651"/>
      <c r="EML55" s="651"/>
      <c r="EMM55" s="651"/>
      <c r="EMN55" s="651"/>
      <c r="EMO55" s="651"/>
      <c r="EMP55" s="651"/>
      <c r="EMQ55" s="651"/>
      <c r="EMR55" s="651"/>
      <c r="EMS55" s="651"/>
      <c r="EMT55" s="651"/>
      <c r="EMU55" s="651"/>
      <c r="EMV55" s="651"/>
      <c r="EMW55" s="651"/>
      <c r="EMX55" s="651"/>
      <c r="EMY55" s="651"/>
      <c r="EMZ55" s="651"/>
      <c r="ENA55" s="651"/>
      <c r="ENB55" s="651"/>
      <c r="ENC55" s="651"/>
      <c r="END55" s="651"/>
      <c r="ENE55" s="651"/>
      <c r="ENF55" s="651"/>
      <c r="ENG55" s="651"/>
      <c r="ENH55" s="651"/>
      <c r="ENI55" s="651"/>
      <c r="ENJ55" s="651"/>
      <c r="ENK55" s="651"/>
      <c r="ENL55" s="651"/>
      <c r="ENM55" s="651"/>
      <c r="ENN55" s="651"/>
      <c r="ENO55" s="651"/>
      <c r="ENP55" s="651"/>
      <c r="ENQ55" s="651"/>
      <c r="ENR55" s="651"/>
      <c r="ENS55" s="651"/>
      <c r="ENT55" s="651"/>
      <c r="ENU55" s="651"/>
      <c r="ENV55" s="651"/>
      <c r="ENW55" s="651"/>
      <c r="ENX55" s="651"/>
      <c r="ENY55" s="651"/>
      <c r="ENZ55" s="651"/>
      <c r="EOA55" s="651"/>
      <c r="EOB55" s="651"/>
      <c r="EOC55" s="651"/>
      <c r="EOD55" s="651"/>
      <c r="EOE55" s="651"/>
      <c r="EOF55" s="651"/>
      <c r="EOG55" s="651"/>
      <c r="EOH55" s="651"/>
      <c r="EOI55" s="651"/>
      <c r="EOJ55" s="651"/>
      <c r="EOK55" s="651"/>
      <c r="EOL55" s="651"/>
      <c r="EOM55" s="651"/>
      <c r="EON55" s="651"/>
      <c r="EOO55" s="651"/>
      <c r="EOP55" s="651"/>
      <c r="EOQ55" s="651"/>
      <c r="EOR55" s="651"/>
      <c r="EOS55" s="651"/>
      <c r="EOT55" s="651"/>
      <c r="EOU55" s="651"/>
      <c r="EOV55" s="651"/>
      <c r="EOW55" s="651"/>
      <c r="EOX55" s="651"/>
      <c r="EOY55" s="651"/>
      <c r="EOZ55" s="651"/>
      <c r="EPA55" s="651"/>
      <c r="EPB55" s="651"/>
      <c r="EPC55" s="651"/>
      <c r="EPD55" s="651"/>
      <c r="EPE55" s="651"/>
      <c r="EPF55" s="651"/>
      <c r="EPG55" s="651"/>
      <c r="EPH55" s="651"/>
      <c r="EPI55" s="651"/>
      <c r="EPJ55" s="651"/>
      <c r="EPK55" s="651"/>
      <c r="EPL55" s="651"/>
      <c r="EPM55" s="651"/>
      <c r="EPN55" s="651"/>
      <c r="EPO55" s="651"/>
      <c r="EPP55" s="651"/>
      <c r="EPQ55" s="651"/>
      <c r="EPR55" s="651"/>
      <c r="EPS55" s="651"/>
      <c r="EPT55" s="651"/>
      <c r="EPU55" s="651"/>
      <c r="EPV55" s="651"/>
      <c r="EPW55" s="651"/>
      <c r="EPX55" s="651"/>
      <c r="EPY55" s="651"/>
      <c r="EPZ55" s="651"/>
      <c r="EQA55" s="651"/>
      <c r="EQB55" s="651"/>
      <c r="EQC55" s="651"/>
      <c r="EQD55" s="651"/>
      <c r="EQE55" s="651"/>
      <c r="EQF55" s="651"/>
      <c r="EQG55" s="651"/>
      <c r="EQH55" s="651"/>
      <c r="EQI55" s="651"/>
      <c r="EQJ55" s="651"/>
      <c r="EQK55" s="651"/>
      <c r="EQL55" s="651"/>
      <c r="EQM55" s="651"/>
      <c r="EQN55" s="651"/>
      <c r="EQO55" s="651"/>
      <c r="EQP55" s="651"/>
      <c r="EQQ55" s="651"/>
      <c r="EQR55" s="651"/>
      <c r="EQS55" s="651"/>
      <c r="EQT55" s="651"/>
      <c r="EQU55" s="651"/>
      <c r="EQV55" s="651"/>
      <c r="EQW55" s="651"/>
      <c r="EQX55" s="651"/>
      <c r="EQY55" s="651"/>
      <c r="EQZ55" s="651"/>
      <c r="ERA55" s="651"/>
      <c r="ERB55" s="651"/>
      <c r="ERC55" s="651"/>
      <c r="ERD55" s="651"/>
      <c r="ERE55" s="651"/>
      <c r="ERF55" s="651"/>
      <c r="ERG55" s="651"/>
      <c r="ERH55" s="651"/>
      <c r="ERI55" s="651"/>
      <c r="ERJ55" s="651"/>
      <c r="ERK55" s="651"/>
      <c r="ERL55" s="651"/>
      <c r="ERM55" s="651"/>
      <c r="ERN55" s="651"/>
      <c r="ERO55" s="651"/>
      <c r="ERP55" s="651"/>
      <c r="ERQ55" s="651"/>
      <c r="ERR55" s="651"/>
      <c r="ERS55" s="651"/>
      <c r="ERT55" s="651"/>
      <c r="ERU55" s="651"/>
      <c r="ERV55" s="651"/>
      <c r="ERW55" s="651"/>
      <c r="ERX55" s="651"/>
      <c r="ERY55" s="651"/>
      <c r="ERZ55" s="651"/>
      <c r="ESA55" s="651"/>
      <c r="ESB55" s="651"/>
      <c r="ESC55" s="651"/>
      <c r="ESD55" s="651"/>
      <c r="ESE55" s="651"/>
      <c r="ESF55" s="651"/>
      <c r="ESG55" s="651"/>
      <c r="ESH55" s="651"/>
      <c r="ESI55" s="651"/>
      <c r="ESJ55" s="651"/>
      <c r="ESK55" s="651"/>
      <c r="ESL55" s="651"/>
      <c r="ESM55" s="651"/>
      <c r="ESN55" s="651"/>
      <c r="ESO55" s="651"/>
      <c r="ESP55" s="651"/>
      <c r="ESQ55" s="651"/>
      <c r="ESR55" s="651"/>
      <c r="ESS55" s="651"/>
      <c r="EST55" s="651"/>
      <c r="ESU55" s="651"/>
      <c r="ESV55" s="651"/>
      <c r="ESW55" s="651"/>
      <c r="ESX55" s="651"/>
      <c r="ESY55" s="651"/>
      <c r="ESZ55" s="651"/>
      <c r="ETA55" s="651"/>
      <c r="ETB55" s="651"/>
      <c r="ETC55" s="651"/>
      <c r="ETD55" s="651"/>
      <c r="ETE55" s="651"/>
      <c r="ETF55" s="651"/>
      <c r="ETG55" s="651"/>
      <c r="ETH55" s="651"/>
      <c r="ETI55" s="651"/>
      <c r="ETJ55" s="651"/>
      <c r="ETK55" s="651"/>
      <c r="ETL55" s="651"/>
      <c r="ETM55" s="651"/>
      <c r="ETN55" s="651"/>
      <c r="ETO55" s="651"/>
      <c r="ETP55" s="651"/>
      <c r="ETQ55" s="651"/>
      <c r="ETR55" s="651"/>
      <c r="ETS55" s="651"/>
      <c r="ETT55" s="651"/>
      <c r="ETU55" s="651"/>
      <c r="ETV55" s="651"/>
      <c r="ETW55" s="651"/>
      <c r="ETX55" s="651"/>
      <c r="ETY55" s="651"/>
      <c r="ETZ55" s="651"/>
      <c r="EUA55" s="651"/>
      <c r="EUB55" s="651"/>
      <c r="EUC55" s="651"/>
      <c r="EUD55" s="651"/>
      <c r="EUE55" s="651"/>
      <c r="EUF55" s="651"/>
      <c r="EUG55" s="651"/>
      <c r="EUH55" s="651"/>
      <c r="EUI55" s="651"/>
      <c r="EUJ55" s="651"/>
      <c r="EUK55" s="651"/>
      <c r="EUL55" s="651"/>
      <c r="EUM55" s="651"/>
      <c r="EUN55" s="651"/>
      <c r="EUO55" s="651"/>
      <c r="EUP55" s="651"/>
      <c r="EUQ55" s="651"/>
      <c r="EUR55" s="651"/>
      <c r="EUS55" s="651"/>
      <c r="EUT55" s="651"/>
      <c r="EUU55" s="651"/>
      <c r="EUV55" s="651"/>
      <c r="EUW55" s="651"/>
      <c r="EUX55" s="651"/>
      <c r="EUY55" s="651"/>
      <c r="EUZ55" s="651"/>
      <c r="EVA55" s="651"/>
      <c r="EVB55" s="651"/>
      <c r="EVC55" s="651"/>
      <c r="EVD55" s="651"/>
      <c r="EVE55" s="651"/>
      <c r="EVF55" s="651"/>
      <c r="EVG55" s="651"/>
      <c r="EVH55" s="651"/>
      <c r="EVI55" s="651"/>
      <c r="EVJ55" s="651"/>
      <c r="EVK55" s="651"/>
      <c r="EVL55" s="651"/>
      <c r="EVM55" s="651"/>
      <c r="EVN55" s="651"/>
      <c r="EVO55" s="651"/>
      <c r="EVP55" s="651"/>
      <c r="EVQ55" s="651"/>
      <c r="EVR55" s="651"/>
      <c r="EVS55" s="651"/>
      <c r="EVT55" s="651"/>
      <c r="EVU55" s="651"/>
      <c r="EVV55" s="651"/>
      <c r="EVW55" s="651"/>
      <c r="EVX55" s="651"/>
      <c r="EVY55" s="651"/>
      <c r="EVZ55" s="651"/>
      <c r="EWA55" s="651"/>
      <c r="EWB55" s="651"/>
      <c r="EWC55" s="651"/>
      <c r="EWD55" s="651"/>
      <c r="EWE55" s="651"/>
      <c r="EWF55" s="651"/>
      <c r="EWG55" s="651"/>
      <c r="EWH55" s="651"/>
      <c r="EWI55" s="651"/>
      <c r="EWJ55" s="651"/>
      <c r="EWK55" s="651"/>
      <c r="EWL55" s="651"/>
      <c r="EWM55" s="651"/>
      <c r="EWN55" s="651"/>
      <c r="EWO55" s="651"/>
      <c r="EWP55" s="651"/>
      <c r="EWQ55" s="651"/>
      <c r="EWR55" s="651"/>
      <c r="EWS55" s="651"/>
      <c r="EWT55" s="651"/>
      <c r="EWU55" s="651"/>
      <c r="EWV55" s="651"/>
      <c r="EWW55" s="651"/>
      <c r="EWX55" s="651"/>
      <c r="EWY55" s="651"/>
      <c r="EWZ55" s="651"/>
      <c r="EXA55" s="651"/>
      <c r="EXB55" s="651"/>
      <c r="EXC55" s="651"/>
      <c r="EXD55" s="651"/>
      <c r="EXE55" s="651"/>
      <c r="EXF55" s="651"/>
      <c r="EXG55" s="651"/>
      <c r="EXH55" s="651"/>
      <c r="EXI55" s="651"/>
      <c r="EXJ55" s="651"/>
      <c r="EXK55" s="651"/>
      <c r="EXL55" s="651"/>
      <c r="EXM55" s="651"/>
      <c r="EXN55" s="651"/>
      <c r="EXO55" s="651"/>
      <c r="EXP55" s="651"/>
      <c r="EXQ55" s="651"/>
      <c r="EXR55" s="651"/>
      <c r="EXS55" s="651"/>
      <c r="EXT55" s="651"/>
      <c r="EXU55" s="651"/>
      <c r="EXV55" s="651"/>
      <c r="EXW55" s="651"/>
      <c r="EXX55" s="651"/>
      <c r="EXY55" s="651"/>
      <c r="EXZ55" s="651"/>
      <c r="EYA55" s="651"/>
      <c r="EYB55" s="651"/>
      <c r="EYC55" s="651"/>
      <c r="EYD55" s="651"/>
      <c r="EYE55" s="651"/>
      <c r="EYF55" s="651"/>
      <c r="EYG55" s="651"/>
      <c r="EYH55" s="651"/>
      <c r="EYI55" s="651"/>
      <c r="EYJ55" s="651"/>
      <c r="EYK55" s="651"/>
      <c r="EYL55" s="651"/>
      <c r="EYM55" s="651"/>
      <c r="EYN55" s="651"/>
      <c r="EYO55" s="651"/>
      <c r="EYP55" s="651"/>
      <c r="EYQ55" s="651"/>
      <c r="EYR55" s="651"/>
      <c r="EYS55" s="651"/>
      <c r="EYT55" s="651"/>
      <c r="EYU55" s="651"/>
      <c r="EYV55" s="651"/>
      <c r="EYW55" s="651"/>
      <c r="EYX55" s="651"/>
      <c r="EYY55" s="651"/>
      <c r="EYZ55" s="651"/>
      <c r="EZA55" s="651"/>
      <c r="EZB55" s="651"/>
      <c r="EZC55" s="651"/>
      <c r="EZD55" s="651"/>
      <c r="EZE55" s="651"/>
      <c r="EZF55" s="651"/>
      <c r="EZG55" s="651"/>
      <c r="EZH55" s="651"/>
      <c r="EZI55" s="651"/>
      <c r="EZJ55" s="651"/>
      <c r="EZK55" s="651"/>
      <c r="EZL55" s="651"/>
      <c r="EZM55" s="651"/>
      <c r="EZN55" s="651"/>
      <c r="EZO55" s="651"/>
      <c r="EZP55" s="651"/>
      <c r="EZQ55" s="651"/>
      <c r="EZR55" s="651"/>
      <c r="EZS55" s="651"/>
      <c r="EZT55" s="651"/>
      <c r="EZU55" s="651"/>
      <c r="EZV55" s="651"/>
      <c r="EZW55" s="651"/>
      <c r="EZX55" s="651"/>
      <c r="EZY55" s="651"/>
      <c r="EZZ55" s="651"/>
      <c r="FAA55" s="651"/>
      <c r="FAB55" s="651"/>
      <c r="FAC55" s="651"/>
      <c r="FAD55" s="651"/>
      <c r="FAE55" s="651"/>
      <c r="FAF55" s="651"/>
      <c r="FAG55" s="651"/>
      <c r="FAH55" s="651"/>
      <c r="FAI55" s="651"/>
      <c r="FAJ55" s="651"/>
      <c r="FAK55" s="651"/>
      <c r="FAL55" s="651"/>
      <c r="FAM55" s="651"/>
      <c r="FAN55" s="651"/>
      <c r="FAO55" s="651"/>
      <c r="FAP55" s="651"/>
      <c r="FAQ55" s="651"/>
      <c r="FAR55" s="651"/>
      <c r="FAS55" s="651"/>
      <c r="FAT55" s="651"/>
      <c r="FAU55" s="651"/>
      <c r="FAV55" s="651"/>
      <c r="FAW55" s="651"/>
      <c r="FAX55" s="651"/>
      <c r="FAY55" s="651"/>
      <c r="FAZ55" s="651"/>
      <c r="FBA55" s="651"/>
      <c r="FBB55" s="651"/>
      <c r="FBC55" s="651"/>
      <c r="FBD55" s="651"/>
      <c r="FBE55" s="651"/>
      <c r="FBF55" s="651"/>
      <c r="FBG55" s="651"/>
      <c r="FBH55" s="651"/>
      <c r="FBI55" s="651"/>
      <c r="FBJ55" s="651"/>
      <c r="FBK55" s="651"/>
      <c r="FBL55" s="651"/>
      <c r="FBM55" s="651"/>
      <c r="FBN55" s="651"/>
      <c r="FBO55" s="651"/>
      <c r="FBP55" s="651"/>
      <c r="FBQ55" s="651"/>
      <c r="FBR55" s="651"/>
      <c r="FBS55" s="651"/>
      <c r="FBT55" s="651"/>
      <c r="FBU55" s="651"/>
      <c r="FBV55" s="651"/>
      <c r="FBW55" s="651"/>
      <c r="FBX55" s="651"/>
      <c r="FBY55" s="651"/>
      <c r="FBZ55" s="651"/>
      <c r="FCA55" s="651"/>
      <c r="FCB55" s="651"/>
      <c r="FCC55" s="651"/>
      <c r="FCD55" s="651"/>
      <c r="FCE55" s="651"/>
      <c r="FCF55" s="651"/>
      <c r="FCG55" s="651"/>
      <c r="FCH55" s="651"/>
      <c r="FCI55" s="651"/>
      <c r="FCJ55" s="651"/>
      <c r="FCK55" s="651"/>
      <c r="FCL55" s="651"/>
      <c r="FCM55" s="651"/>
      <c r="FCN55" s="651"/>
      <c r="FCO55" s="651"/>
      <c r="FCP55" s="651"/>
      <c r="FCQ55" s="651"/>
      <c r="FCR55" s="651"/>
      <c r="FCS55" s="651"/>
      <c r="FCT55" s="651"/>
      <c r="FCU55" s="651"/>
      <c r="FCV55" s="651"/>
      <c r="FCW55" s="651"/>
      <c r="FCX55" s="651"/>
      <c r="FCY55" s="651"/>
      <c r="FCZ55" s="651"/>
      <c r="FDA55" s="651"/>
      <c r="FDB55" s="651"/>
      <c r="FDC55" s="651"/>
      <c r="FDD55" s="651"/>
      <c r="FDE55" s="651"/>
      <c r="FDF55" s="651"/>
      <c r="FDG55" s="651"/>
      <c r="FDH55" s="651"/>
      <c r="FDI55" s="651"/>
      <c r="FDJ55" s="651"/>
      <c r="FDK55" s="651"/>
      <c r="FDL55" s="651"/>
      <c r="FDM55" s="651"/>
      <c r="FDN55" s="651"/>
      <c r="FDO55" s="651"/>
      <c r="FDP55" s="651"/>
      <c r="FDQ55" s="651"/>
      <c r="FDR55" s="651"/>
      <c r="FDS55" s="651"/>
      <c r="FDT55" s="651"/>
      <c r="FDU55" s="651"/>
      <c r="FDV55" s="651"/>
      <c r="FDW55" s="651"/>
      <c r="FDX55" s="651"/>
      <c r="FDY55" s="651"/>
      <c r="FDZ55" s="651"/>
      <c r="FEA55" s="651"/>
      <c r="FEB55" s="651"/>
      <c r="FEC55" s="651"/>
      <c r="FED55" s="651"/>
      <c r="FEE55" s="651"/>
      <c r="FEF55" s="651"/>
      <c r="FEG55" s="651"/>
      <c r="FEH55" s="651"/>
      <c r="FEI55" s="651"/>
      <c r="FEJ55" s="651"/>
      <c r="FEK55" s="651"/>
      <c r="FEL55" s="651"/>
      <c r="FEM55" s="651"/>
      <c r="FEN55" s="651"/>
      <c r="FEO55" s="651"/>
      <c r="FEP55" s="651"/>
      <c r="FEQ55" s="651"/>
      <c r="FER55" s="651"/>
      <c r="FES55" s="651"/>
      <c r="FET55" s="651"/>
      <c r="FEU55" s="651"/>
      <c r="FEV55" s="651"/>
      <c r="FEW55" s="651"/>
      <c r="FEX55" s="651"/>
      <c r="FEY55" s="651"/>
      <c r="FEZ55" s="651"/>
      <c r="FFA55" s="651"/>
      <c r="FFB55" s="651"/>
      <c r="FFC55" s="651"/>
      <c r="FFD55" s="651"/>
      <c r="FFE55" s="651"/>
      <c r="FFF55" s="651"/>
      <c r="FFG55" s="651"/>
      <c r="FFH55" s="651"/>
      <c r="FFI55" s="651"/>
      <c r="FFJ55" s="651"/>
      <c r="FFK55" s="651"/>
      <c r="FFL55" s="651"/>
      <c r="FFM55" s="651"/>
      <c r="FFN55" s="651"/>
      <c r="FFO55" s="651"/>
      <c r="FFP55" s="651"/>
      <c r="FFQ55" s="651"/>
      <c r="FFR55" s="651"/>
      <c r="FFS55" s="651"/>
      <c r="FFT55" s="651"/>
      <c r="FFU55" s="651"/>
      <c r="FFV55" s="651"/>
      <c r="FFW55" s="651"/>
      <c r="FFX55" s="651"/>
      <c r="FFY55" s="651"/>
      <c r="FFZ55" s="651"/>
      <c r="FGA55" s="651"/>
      <c r="FGB55" s="651"/>
      <c r="FGC55" s="651"/>
      <c r="FGD55" s="651"/>
      <c r="FGE55" s="651"/>
      <c r="FGF55" s="651"/>
      <c r="FGG55" s="651"/>
      <c r="FGH55" s="651"/>
      <c r="FGI55" s="651"/>
      <c r="FGJ55" s="651"/>
      <c r="FGK55" s="651"/>
      <c r="FGL55" s="651"/>
      <c r="FGM55" s="651"/>
      <c r="FGN55" s="651"/>
      <c r="FGO55" s="651"/>
      <c r="FGP55" s="651"/>
      <c r="FGQ55" s="651"/>
      <c r="FGR55" s="651"/>
      <c r="FGS55" s="651"/>
      <c r="FGT55" s="651"/>
      <c r="FGU55" s="651"/>
      <c r="FGV55" s="651"/>
      <c r="FGW55" s="651"/>
      <c r="FGX55" s="651"/>
      <c r="FGY55" s="651"/>
      <c r="FGZ55" s="651"/>
      <c r="FHA55" s="651"/>
      <c r="FHB55" s="651"/>
      <c r="FHC55" s="651"/>
      <c r="FHD55" s="651"/>
      <c r="FHE55" s="651"/>
      <c r="FHF55" s="651"/>
      <c r="FHG55" s="651"/>
      <c r="FHH55" s="651"/>
      <c r="FHI55" s="651"/>
      <c r="FHJ55" s="651"/>
      <c r="FHK55" s="651"/>
      <c r="FHL55" s="651"/>
      <c r="FHM55" s="651"/>
      <c r="FHN55" s="651"/>
      <c r="FHO55" s="651"/>
      <c r="FHP55" s="651"/>
      <c r="FHQ55" s="651"/>
      <c r="FHR55" s="651"/>
      <c r="FHS55" s="651"/>
      <c r="FHT55" s="651"/>
      <c r="FHU55" s="651"/>
      <c r="FHV55" s="651"/>
      <c r="FHW55" s="651"/>
      <c r="FHX55" s="651"/>
      <c r="FHY55" s="651"/>
      <c r="FHZ55" s="651"/>
      <c r="FIA55" s="651"/>
      <c r="FIB55" s="651"/>
      <c r="FIC55" s="651"/>
      <c r="FID55" s="651"/>
      <c r="FIE55" s="651"/>
      <c r="FIF55" s="651"/>
      <c r="FIG55" s="651"/>
      <c r="FIH55" s="651"/>
      <c r="FII55" s="651"/>
      <c r="FIJ55" s="651"/>
      <c r="FIK55" s="651"/>
      <c r="FIL55" s="651"/>
      <c r="FIM55" s="651"/>
      <c r="FIN55" s="651"/>
      <c r="FIO55" s="651"/>
      <c r="FIP55" s="651"/>
      <c r="FIQ55" s="651"/>
      <c r="FIR55" s="651"/>
      <c r="FIS55" s="651"/>
      <c r="FIT55" s="651"/>
      <c r="FIU55" s="651"/>
      <c r="FIV55" s="651"/>
      <c r="FIW55" s="651"/>
      <c r="FIX55" s="651"/>
      <c r="FIY55" s="651"/>
      <c r="FIZ55" s="651"/>
      <c r="FJA55" s="651"/>
      <c r="FJB55" s="651"/>
      <c r="FJC55" s="651"/>
      <c r="FJD55" s="651"/>
      <c r="FJE55" s="651"/>
      <c r="FJF55" s="651"/>
      <c r="FJG55" s="651"/>
      <c r="FJH55" s="651"/>
      <c r="FJI55" s="651"/>
      <c r="FJJ55" s="651"/>
      <c r="FJK55" s="651"/>
      <c r="FJL55" s="651"/>
      <c r="FJM55" s="651"/>
      <c r="FJN55" s="651"/>
      <c r="FJO55" s="651"/>
      <c r="FJP55" s="651"/>
      <c r="FJQ55" s="651"/>
      <c r="FJR55" s="651"/>
      <c r="FJS55" s="651"/>
      <c r="FJT55" s="651"/>
      <c r="FJU55" s="651"/>
      <c r="FJV55" s="651"/>
      <c r="FJW55" s="651"/>
      <c r="FJX55" s="651"/>
      <c r="FJY55" s="651"/>
      <c r="FJZ55" s="651"/>
      <c r="FKA55" s="651"/>
      <c r="FKB55" s="651"/>
      <c r="FKC55" s="651"/>
      <c r="FKD55" s="651"/>
      <c r="FKE55" s="651"/>
      <c r="FKF55" s="651"/>
      <c r="FKG55" s="651"/>
      <c r="FKH55" s="651"/>
      <c r="FKI55" s="651"/>
      <c r="FKJ55" s="651"/>
      <c r="FKK55" s="651"/>
      <c r="FKL55" s="651"/>
      <c r="FKM55" s="651"/>
      <c r="FKN55" s="651"/>
      <c r="FKO55" s="651"/>
      <c r="FKP55" s="651"/>
      <c r="FKQ55" s="651"/>
      <c r="FKR55" s="651"/>
      <c r="FKS55" s="651"/>
      <c r="FKT55" s="651"/>
      <c r="FKU55" s="651"/>
      <c r="FKV55" s="651"/>
      <c r="FKW55" s="651"/>
      <c r="FKX55" s="651"/>
      <c r="FKY55" s="651"/>
      <c r="FKZ55" s="651"/>
      <c r="FLA55" s="651"/>
      <c r="FLB55" s="651"/>
      <c r="FLC55" s="651"/>
      <c r="FLD55" s="651"/>
      <c r="FLE55" s="651"/>
      <c r="FLF55" s="651"/>
      <c r="FLG55" s="651"/>
      <c r="FLH55" s="651"/>
      <c r="FLI55" s="651"/>
      <c r="FLJ55" s="651"/>
      <c r="FLK55" s="651"/>
      <c r="FLL55" s="651"/>
      <c r="FLM55" s="651"/>
      <c r="FLN55" s="651"/>
      <c r="FLO55" s="651"/>
      <c r="FLP55" s="651"/>
      <c r="FLQ55" s="651"/>
      <c r="FLR55" s="651"/>
      <c r="FLS55" s="651"/>
      <c r="FLT55" s="651"/>
      <c r="FLU55" s="651"/>
      <c r="FLV55" s="651"/>
      <c r="FLW55" s="651"/>
      <c r="FLX55" s="651"/>
      <c r="FLY55" s="651"/>
      <c r="FLZ55" s="651"/>
      <c r="FMA55" s="651"/>
      <c r="FMB55" s="651"/>
      <c r="FMC55" s="651"/>
      <c r="FMD55" s="651"/>
      <c r="FME55" s="651"/>
      <c r="FMF55" s="651"/>
      <c r="FMG55" s="651"/>
      <c r="FMH55" s="651"/>
      <c r="FMI55" s="651"/>
      <c r="FMJ55" s="651"/>
      <c r="FMK55" s="651"/>
      <c r="FML55" s="651"/>
      <c r="FMM55" s="651"/>
      <c r="FMN55" s="651"/>
      <c r="FMO55" s="651"/>
      <c r="FMP55" s="651"/>
      <c r="FMQ55" s="651"/>
      <c r="FMR55" s="651"/>
      <c r="FMS55" s="651"/>
      <c r="FMT55" s="651"/>
      <c r="FMU55" s="651"/>
      <c r="FMV55" s="651"/>
      <c r="FMW55" s="651"/>
      <c r="FMX55" s="651"/>
      <c r="FMY55" s="651"/>
      <c r="FMZ55" s="651"/>
      <c r="FNA55" s="651"/>
      <c r="FNB55" s="651"/>
      <c r="FNC55" s="651"/>
      <c r="FND55" s="651"/>
      <c r="FNE55" s="651"/>
      <c r="FNF55" s="651"/>
      <c r="FNG55" s="651"/>
      <c r="FNH55" s="651"/>
      <c r="FNI55" s="651"/>
      <c r="FNJ55" s="651"/>
      <c r="FNK55" s="651"/>
      <c r="FNL55" s="651"/>
      <c r="FNM55" s="651"/>
      <c r="FNN55" s="651"/>
      <c r="FNO55" s="651"/>
      <c r="FNP55" s="651"/>
      <c r="FNQ55" s="651"/>
      <c r="FNR55" s="651"/>
      <c r="FNS55" s="651"/>
      <c r="FNT55" s="651"/>
      <c r="FNU55" s="651"/>
      <c r="FNV55" s="651"/>
      <c r="FNW55" s="651"/>
      <c r="FNX55" s="651"/>
      <c r="FNY55" s="651"/>
      <c r="FNZ55" s="651"/>
      <c r="FOA55" s="651"/>
      <c r="FOB55" s="651"/>
      <c r="FOC55" s="651"/>
      <c r="FOD55" s="651"/>
      <c r="FOE55" s="651"/>
      <c r="FOF55" s="651"/>
      <c r="FOG55" s="651"/>
      <c r="FOH55" s="651"/>
      <c r="FOI55" s="651"/>
      <c r="FOJ55" s="651"/>
      <c r="FOK55" s="651"/>
      <c r="FOL55" s="651"/>
      <c r="FOM55" s="651"/>
      <c r="FON55" s="651"/>
      <c r="FOO55" s="651"/>
      <c r="FOP55" s="651"/>
      <c r="FOQ55" s="651"/>
      <c r="FOR55" s="651"/>
      <c r="FOS55" s="651"/>
      <c r="FOT55" s="651"/>
      <c r="FOU55" s="651"/>
      <c r="FOV55" s="651"/>
      <c r="FOW55" s="651"/>
      <c r="FOX55" s="651"/>
      <c r="FOY55" s="651"/>
      <c r="FOZ55" s="651"/>
      <c r="FPA55" s="651"/>
      <c r="FPB55" s="651"/>
      <c r="FPC55" s="651"/>
      <c r="FPD55" s="651"/>
      <c r="FPE55" s="651"/>
      <c r="FPF55" s="651"/>
      <c r="FPG55" s="651"/>
      <c r="FPH55" s="651"/>
      <c r="FPI55" s="651"/>
      <c r="FPJ55" s="651"/>
      <c r="FPK55" s="651"/>
      <c r="FPL55" s="651"/>
      <c r="FPM55" s="651"/>
      <c r="FPN55" s="651"/>
      <c r="FPO55" s="651"/>
      <c r="FPP55" s="651"/>
      <c r="FPQ55" s="651"/>
      <c r="FPR55" s="651"/>
      <c r="FPS55" s="651"/>
      <c r="FPT55" s="651"/>
      <c r="FPU55" s="651"/>
      <c r="FPV55" s="651"/>
      <c r="FPW55" s="651"/>
      <c r="FPX55" s="651"/>
      <c r="FPY55" s="651"/>
      <c r="FPZ55" s="651"/>
      <c r="FQA55" s="651"/>
      <c r="FQB55" s="651"/>
      <c r="FQC55" s="651"/>
      <c r="FQD55" s="651"/>
      <c r="FQE55" s="651"/>
      <c r="FQF55" s="651"/>
      <c r="FQG55" s="651"/>
      <c r="FQH55" s="651"/>
      <c r="FQI55" s="651"/>
      <c r="FQJ55" s="651"/>
      <c r="FQK55" s="651"/>
      <c r="FQL55" s="651"/>
      <c r="FQM55" s="651"/>
      <c r="FQN55" s="651"/>
      <c r="FQO55" s="651"/>
      <c r="FQP55" s="651"/>
      <c r="FQQ55" s="651"/>
      <c r="FQR55" s="651"/>
      <c r="FQS55" s="651"/>
      <c r="FQT55" s="651"/>
      <c r="FQU55" s="651"/>
      <c r="FQV55" s="651"/>
      <c r="FQW55" s="651"/>
      <c r="FQX55" s="651"/>
      <c r="FQY55" s="651"/>
      <c r="FQZ55" s="651"/>
      <c r="FRA55" s="651"/>
      <c r="FRB55" s="651"/>
      <c r="FRC55" s="651"/>
      <c r="FRD55" s="651"/>
      <c r="FRE55" s="651"/>
      <c r="FRF55" s="651"/>
      <c r="FRG55" s="651"/>
      <c r="FRH55" s="651"/>
      <c r="FRI55" s="651"/>
      <c r="FRJ55" s="651"/>
      <c r="FRK55" s="651"/>
      <c r="FRL55" s="651"/>
      <c r="FRM55" s="651"/>
      <c r="FRN55" s="651"/>
      <c r="FRO55" s="651"/>
      <c r="FRP55" s="651"/>
      <c r="FRQ55" s="651"/>
      <c r="FRR55" s="651"/>
      <c r="FRS55" s="651"/>
      <c r="FRT55" s="651"/>
      <c r="FRU55" s="651"/>
      <c r="FRV55" s="651"/>
      <c r="FRW55" s="651"/>
      <c r="FRX55" s="651"/>
      <c r="FRY55" s="651"/>
      <c r="FRZ55" s="651"/>
      <c r="FSA55" s="651"/>
      <c r="FSB55" s="651"/>
      <c r="FSC55" s="651"/>
      <c r="FSD55" s="651"/>
      <c r="FSE55" s="651"/>
      <c r="FSF55" s="651"/>
      <c r="FSG55" s="651"/>
      <c r="FSH55" s="651"/>
      <c r="FSI55" s="651"/>
      <c r="FSJ55" s="651"/>
      <c r="FSK55" s="651"/>
      <c r="FSL55" s="651"/>
      <c r="FSM55" s="651"/>
      <c r="FSN55" s="651"/>
      <c r="FSO55" s="651"/>
      <c r="FSP55" s="651"/>
      <c r="FSQ55" s="651"/>
      <c r="FSR55" s="651"/>
      <c r="FSS55" s="651"/>
      <c r="FST55" s="651"/>
      <c r="FSU55" s="651"/>
      <c r="FSV55" s="651"/>
      <c r="FSW55" s="651"/>
      <c r="FSX55" s="651"/>
      <c r="FSY55" s="651"/>
      <c r="FSZ55" s="651"/>
      <c r="FTA55" s="651"/>
      <c r="FTB55" s="651"/>
      <c r="FTC55" s="651"/>
      <c r="FTD55" s="651"/>
      <c r="FTE55" s="651"/>
      <c r="FTF55" s="651"/>
      <c r="FTG55" s="651"/>
      <c r="FTH55" s="651"/>
      <c r="FTI55" s="651"/>
      <c r="FTJ55" s="651"/>
      <c r="FTK55" s="651"/>
      <c r="FTL55" s="651"/>
      <c r="FTM55" s="651"/>
      <c r="FTN55" s="651"/>
      <c r="FTO55" s="651"/>
      <c r="FTP55" s="651"/>
      <c r="FTQ55" s="651"/>
      <c r="FTR55" s="651"/>
      <c r="FTS55" s="651"/>
      <c r="FTT55" s="651"/>
      <c r="FTU55" s="651"/>
      <c r="FTV55" s="651"/>
      <c r="FTW55" s="651"/>
      <c r="FTX55" s="651"/>
      <c r="FTY55" s="651"/>
      <c r="FTZ55" s="651"/>
      <c r="FUA55" s="651"/>
      <c r="FUB55" s="651"/>
      <c r="FUC55" s="651"/>
      <c r="FUD55" s="651"/>
      <c r="FUE55" s="651"/>
      <c r="FUF55" s="651"/>
      <c r="FUG55" s="651"/>
      <c r="FUH55" s="651"/>
      <c r="FUI55" s="651"/>
      <c r="FUJ55" s="651"/>
      <c r="FUK55" s="651"/>
      <c r="FUL55" s="651"/>
      <c r="FUM55" s="651"/>
      <c r="FUN55" s="651"/>
      <c r="FUO55" s="651"/>
      <c r="FUP55" s="651"/>
      <c r="FUQ55" s="651"/>
      <c r="FUR55" s="651"/>
      <c r="FUS55" s="651"/>
      <c r="FUT55" s="651"/>
      <c r="FUU55" s="651"/>
      <c r="FUV55" s="651"/>
      <c r="FUW55" s="651"/>
      <c r="FUX55" s="651"/>
      <c r="FUY55" s="651"/>
      <c r="FUZ55" s="651"/>
      <c r="FVA55" s="651"/>
      <c r="FVB55" s="651"/>
      <c r="FVC55" s="651"/>
      <c r="FVD55" s="651"/>
      <c r="FVE55" s="651"/>
      <c r="FVF55" s="651"/>
      <c r="FVG55" s="651"/>
      <c r="FVH55" s="651"/>
      <c r="FVI55" s="651"/>
      <c r="FVJ55" s="651"/>
      <c r="FVK55" s="651"/>
      <c r="FVL55" s="651"/>
      <c r="FVM55" s="651"/>
      <c r="FVN55" s="651"/>
      <c r="FVO55" s="651"/>
      <c r="FVP55" s="651"/>
      <c r="FVQ55" s="651"/>
      <c r="FVR55" s="651"/>
      <c r="FVS55" s="651"/>
      <c r="FVT55" s="651"/>
      <c r="FVU55" s="651"/>
      <c r="FVV55" s="651"/>
      <c r="FVW55" s="651"/>
      <c r="FVX55" s="651"/>
      <c r="FVY55" s="651"/>
      <c r="FVZ55" s="651"/>
      <c r="FWA55" s="651"/>
      <c r="FWB55" s="651"/>
      <c r="FWC55" s="651"/>
      <c r="FWD55" s="651"/>
      <c r="FWE55" s="651"/>
      <c r="FWF55" s="651"/>
      <c r="FWG55" s="651"/>
      <c r="FWH55" s="651"/>
      <c r="FWI55" s="651"/>
      <c r="FWJ55" s="651"/>
      <c r="FWK55" s="651"/>
      <c r="FWL55" s="651"/>
      <c r="FWM55" s="651"/>
      <c r="FWN55" s="651"/>
      <c r="FWO55" s="651"/>
      <c r="FWP55" s="651"/>
      <c r="FWQ55" s="651"/>
      <c r="FWR55" s="651"/>
      <c r="FWS55" s="651"/>
      <c r="FWT55" s="651"/>
      <c r="FWU55" s="651"/>
      <c r="FWV55" s="651"/>
      <c r="FWW55" s="651"/>
      <c r="FWX55" s="651"/>
      <c r="FWY55" s="651"/>
      <c r="FWZ55" s="651"/>
      <c r="FXA55" s="651"/>
      <c r="FXB55" s="651"/>
      <c r="FXC55" s="651"/>
      <c r="FXD55" s="651"/>
      <c r="FXE55" s="651"/>
      <c r="FXF55" s="651"/>
      <c r="FXG55" s="651"/>
      <c r="FXH55" s="651"/>
      <c r="FXI55" s="651"/>
      <c r="FXJ55" s="651"/>
      <c r="FXK55" s="651"/>
      <c r="FXL55" s="651"/>
      <c r="FXM55" s="651"/>
      <c r="FXN55" s="651"/>
      <c r="FXO55" s="651"/>
      <c r="FXP55" s="651"/>
      <c r="FXQ55" s="651"/>
      <c r="FXR55" s="651"/>
      <c r="FXS55" s="651"/>
      <c r="FXT55" s="651"/>
      <c r="FXU55" s="651"/>
      <c r="FXV55" s="651"/>
      <c r="FXW55" s="651"/>
      <c r="FXX55" s="651"/>
      <c r="FXY55" s="651"/>
      <c r="FXZ55" s="651"/>
      <c r="FYA55" s="651"/>
      <c r="FYB55" s="651"/>
      <c r="FYC55" s="651"/>
      <c r="FYD55" s="651"/>
      <c r="FYE55" s="651"/>
      <c r="FYF55" s="651"/>
      <c r="FYG55" s="651"/>
      <c r="FYH55" s="651"/>
      <c r="FYI55" s="651"/>
      <c r="FYJ55" s="651"/>
      <c r="FYK55" s="651"/>
      <c r="FYL55" s="651"/>
      <c r="FYM55" s="651"/>
      <c r="FYN55" s="651"/>
      <c r="FYO55" s="651"/>
      <c r="FYP55" s="651"/>
      <c r="FYQ55" s="651"/>
      <c r="FYR55" s="651"/>
      <c r="FYS55" s="651"/>
      <c r="FYT55" s="651"/>
      <c r="FYU55" s="651"/>
      <c r="FYV55" s="651"/>
      <c r="FYW55" s="651"/>
      <c r="FYX55" s="651"/>
      <c r="FYY55" s="651"/>
      <c r="FYZ55" s="651"/>
      <c r="FZA55" s="651"/>
      <c r="FZB55" s="651"/>
      <c r="FZC55" s="651"/>
      <c r="FZD55" s="651"/>
      <c r="FZE55" s="651"/>
      <c r="FZF55" s="651"/>
      <c r="FZG55" s="651"/>
      <c r="FZH55" s="651"/>
      <c r="FZI55" s="651"/>
      <c r="FZJ55" s="651"/>
      <c r="FZK55" s="651"/>
      <c r="FZL55" s="651"/>
      <c r="FZM55" s="651"/>
      <c r="FZN55" s="651"/>
      <c r="FZO55" s="651"/>
      <c r="FZP55" s="651"/>
      <c r="FZQ55" s="651"/>
      <c r="FZR55" s="651"/>
      <c r="FZS55" s="651"/>
      <c r="FZT55" s="651"/>
      <c r="FZU55" s="651"/>
      <c r="FZV55" s="651"/>
      <c r="FZW55" s="651"/>
      <c r="FZX55" s="651"/>
      <c r="FZY55" s="651"/>
      <c r="FZZ55" s="651"/>
      <c r="GAA55" s="651"/>
      <c r="GAB55" s="651"/>
      <c r="GAC55" s="651"/>
      <c r="GAD55" s="651"/>
      <c r="GAE55" s="651"/>
      <c r="GAF55" s="651"/>
      <c r="GAG55" s="651"/>
      <c r="GAH55" s="651"/>
      <c r="GAI55" s="651"/>
      <c r="GAJ55" s="651"/>
      <c r="GAK55" s="651"/>
      <c r="GAL55" s="651"/>
      <c r="GAM55" s="651"/>
      <c r="GAN55" s="651"/>
      <c r="GAO55" s="651"/>
      <c r="GAP55" s="651"/>
      <c r="GAQ55" s="651"/>
      <c r="GAR55" s="651"/>
      <c r="GAS55" s="651"/>
      <c r="GAT55" s="651"/>
      <c r="GAU55" s="651"/>
      <c r="GAV55" s="651"/>
      <c r="GAW55" s="651"/>
      <c r="GAX55" s="651"/>
      <c r="GAY55" s="651"/>
      <c r="GAZ55" s="651"/>
      <c r="GBA55" s="651"/>
      <c r="GBB55" s="651"/>
      <c r="GBC55" s="651"/>
      <c r="GBD55" s="651"/>
      <c r="GBE55" s="651"/>
      <c r="GBF55" s="651"/>
      <c r="GBG55" s="651"/>
      <c r="GBH55" s="651"/>
      <c r="GBI55" s="651"/>
      <c r="GBJ55" s="651"/>
      <c r="GBK55" s="651"/>
      <c r="GBL55" s="651"/>
      <c r="GBM55" s="651"/>
      <c r="GBN55" s="651"/>
      <c r="GBO55" s="651"/>
      <c r="GBP55" s="651"/>
      <c r="GBQ55" s="651"/>
      <c r="GBR55" s="651"/>
      <c r="GBS55" s="651"/>
      <c r="GBT55" s="651"/>
      <c r="GBU55" s="651"/>
      <c r="GBV55" s="651"/>
      <c r="GBW55" s="651"/>
      <c r="GBX55" s="651"/>
      <c r="GBY55" s="651"/>
      <c r="GBZ55" s="651"/>
      <c r="GCA55" s="651"/>
      <c r="GCB55" s="651"/>
      <c r="GCC55" s="651"/>
      <c r="GCD55" s="651"/>
      <c r="GCE55" s="651"/>
      <c r="GCF55" s="651"/>
      <c r="GCG55" s="651"/>
      <c r="GCH55" s="651"/>
      <c r="GCI55" s="651"/>
      <c r="GCJ55" s="651"/>
      <c r="GCK55" s="651"/>
      <c r="GCL55" s="651"/>
      <c r="GCM55" s="651"/>
      <c r="GCN55" s="651"/>
      <c r="GCO55" s="651"/>
      <c r="GCP55" s="651"/>
      <c r="GCQ55" s="651"/>
      <c r="GCR55" s="651"/>
      <c r="GCS55" s="651"/>
      <c r="GCT55" s="651"/>
      <c r="GCU55" s="651"/>
      <c r="GCV55" s="651"/>
      <c r="GCW55" s="651"/>
      <c r="GCX55" s="651"/>
      <c r="GCY55" s="651"/>
      <c r="GCZ55" s="651"/>
      <c r="GDA55" s="651"/>
      <c r="GDB55" s="651"/>
      <c r="GDC55" s="651"/>
      <c r="GDD55" s="651"/>
      <c r="GDE55" s="651"/>
      <c r="GDF55" s="651"/>
      <c r="GDG55" s="651"/>
      <c r="GDH55" s="651"/>
      <c r="GDI55" s="651"/>
      <c r="GDJ55" s="651"/>
      <c r="GDK55" s="651"/>
      <c r="GDL55" s="651"/>
      <c r="GDM55" s="651"/>
      <c r="GDN55" s="651"/>
      <c r="GDO55" s="651"/>
      <c r="GDP55" s="651"/>
      <c r="GDQ55" s="651"/>
      <c r="GDR55" s="651"/>
      <c r="GDS55" s="651"/>
      <c r="GDT55" s="651"/>
      <c r="GDU55" s="651"/>
      <c r="GDV55" s="651"/>
      <c r="GDW55" s="651"/>
      <c r="GDX55" s="651"/>
      <c r="GDY55" s="651"/>
      <c r="GDZ55" s="651"/>
      <c r="GEA55" s="651"/>
      <c r="GEB55" s="651"/>
      <c r="GEC55" s="651"/>
      <c r="GED55" s="651"/>
      <c r="GEE55" s="651"/>
      <c r="GEF55" s="651"/>
      <c r="GEG55" s="651"/>
      <c r="GEH55" s="651"/>
      <c r="GEI55" s="651"/>
      <c r="GEJ55" s="651"/>
      <c r="GEK55" s="651"/>
      <c r="GEL55" s="651"/>
      <c r="GEM55" s="651"/>
      <c r="GEN55" s="651"/>
      <c r="GEO55" s="651"/>
      <c r="GEP55" s="651"/>
      <c r="GEQ55" s="651"/>
      <c r="GER55" s="651"/>
      <c r="GES55" s="651"/>
      <c r="GET55" s="651"/>
      <c r="GEU55" s="651"/>
      <c r="GEV55" s="651"/>
      <c r="GEW55" s="651"/>
      <c r="GEX55" s="651"/>
      <c r="GEY55" s="651"/>
      <c r="GEZ55" s="651"/>
      <c r="GFA55" s="651"/>
      <c r="GFB55" s="651"/>
      <c r="GFC55" s="651"/>
      <c r="GFD55" s="651"/>
      <c r="GFE55" s="651"/>
      <c r="GFF55" s="651"/>
      <c r="GFG55" s="651"/>
      <c r="GFH55" s="651"/>
      <c r="GFI55" s="651"/>
      <c r="GFJ55" s="651"/>
      <c r="GFK55" s="651"/>
      <c r="GFL55" s="651"/>
      <c r="GFM55" s="651"/>
      <c r="GFN55" s="651"/>
      <c r="GFO55" s="651"/>
      <c r="GFP55" s="651"/>
      <c r="GFQ55" s="651"/>
      <c r="GFR55" s="651"/>
      <c r="GFS55" s="651"/>
      <c r="GFT55" s="651"/>
      <c r="GFU55" s="651"/>
      <c r="GFV55" s="651"/>
      <c r="GFW55" s="651"/>
      <c r="GFX55" s="651"/>
      <c r="GFY55" s="651"/>
      <c r="GFZ55" s="651"/>
      <c r="GGA55" s="651"/>
      <c r="GGB55" s="651"/>
      <c r="GGC55" s="651"/>
      <c r="GGD55" s="651"/>
      <c r="GGE55" s="651"/>
      <c r="GGF55" s="651"/>
      <c r="GGG55" s="651"/>
      <c r="GGH55" s="651"/>
      <c r="GGI55" s="651"/>
      <c r="GGJ55" s="651"/>
      <c r="GGK55" s="651"/>
      <c r="GGL55" s="651"/>
      <c r="GGM55" s="651"/>
      <c r="GGN55" s="651"/>
      <c r="GGO55" s="651"/>
      <c r="GGP55" s="651"/>
      <c r="GGQ55" s="651"/>
      <c r="GGR55" s="651"/>
      <c r="GGS55" s="651"/>
      <c r="GGT55" s="651"/>
      <c r="GGU55" s="651"/>
      <c r="GGV55" s="651"/>
      <c r="GGW55" s="651"/>
      <c r="GGX55" s="651"/>
      <c r="GGY55" s="651"/>
      <c r="GGZ55" s="651"/>
      <c r="GHA55" s="651"/>
      <c r="GHB55" s="651"/>
      <c r="GHC55" s="651"/>
      <c r="GHD55" s="651"/>
      <c r="GHE55" s="651"/>
      <c r="GHF55" s="651"/>
      <c r="GHG55" s="651"/>
      <c r="GHH55" s="651"/>
      <c r="GHI55" s="651"/>
      <c r="GHJ55" s="651"/>
      <c r="GHK55" s="651"/>
      <c r="GHL55" s="651"/>
      <c r="GHM55" s="651"/>
      <c r="GHN55" s="651"/>
      <c r="GHO55" s="651"/>
      <c r="GHP55" s="651"/>
      <c r="GHQ55" s="651"/>
      <c r="GHR55" s="651"/>
      <c r="GHS55" s="651"/>
      <c r="GHT55" s="651"/>
      <c r="GHU55" s="651"/>
      <c r="GHV55" s="651"/>
      <c r="GHW55" s="651"/>
      <c r="GHX55" s="651"/>
      <c r="GHY55" s="651"/>
      <c r="GHZ55" s="651"/>
      <c r="GIA55" s="651"/>
      <c r="GIB55" s="651"/>
      <c r="GIC55" s="651"/>
      <c r="GID55" s="651"/>
      <c r="GIE55" s="651"/>
      <c r="GIF55" s="651"/>
      <c r="GIG55" s="651"/>
      <c r="GIH55" s="651"/>
      <c r="GII55" s="651"/>
      <c r="GIJ55" s="651"/>
      <c r="GIK55" s="651"/>
      <c r="GIL55" s="651"/>
      <c r="GIM55" s="651"/>
      <c r="GIN55" s="651"/>
      <c r="GIO55" s="651"/>
      <c r="GIP55" s="651"/>
      <c r="GIQ55" s="651"/>
      <c r="GIR55" s="651"/>
      <c r="GIS55" s="651"/>
      <c r="GIT55" s="651"/>
      <c r="GIU55" s="651"/>
      <c r="GIV55" s="651"/>
      <c r="GIW55" s="651"/>
      <c r="GIX55" s="651"/>
      <c r="GIY55" s="651"/>
      <c r="GIZ55" s="651"/>
      <c r="GJA55" s="651"/>
      <c r="GJB55" s="651"/>
      <c r="GJC55" s="651"/>
      <c r="GJD55" s="651"/>
      <c r="GJE55" s="651"/>
      <c r="GJF55" s="651"/>
      <c r="GJG55" s="651"/>
      <c r="GJH55" s="651"/>
      <c r="GJI55" s="651"/>
      <c r="GJJ55" s="651"/>
      <c r="GJK55" s="651"/>
      <c r="GJL55" s="651"/>
      <c r="GJM55" s="651"/>
      <c r="GJN55" s="651"/>
      <c r="GJO55" s="651"/>
      <c r="GJP55" s="651"/>
      <c r="GJQ55" s="651"/>
      <c r="GJR55" s="651"/>
      <c r="GJS55" s="651"/>
      <c r="GJT55" s="651"/>
      <c r="GJU55" s="651"/>
      <c r="GJV55" s="651"/>
      <c r="GJW55" s="651"/>
      <c r="GJX55" s="651"/>
      <c r="GJY55" s="651"/>
      <c r="GJZ55" s="651"/>
      <c r="GKA55" s="651"/>
      <c r="GKB55" s="651"/>
      <c r="GKC55" s="651"/>
      <c r="GKD55" s="651"/>
      <c r="GKE55" s="651"/>
      <c r="GKF55" s="651"/>
      <c r="GKG55" s="651"/>
      <c r="GKH55" s="651"/>
      <c r="GKI55" s="651"/>
      <c r="GKJ55" s="651"/>
      <c r="GKK55" s="651"/>
      <c r="GKL55" s="651"/>
      <c r="GKM55" s="651"/>
      <c r="GKN55" s="651"/>
      <c r="GKO55" s="651"/>
      <c r="GKP55" s="651"/>
      <c r="GKQ55" s="651"/>
      <c r="GKR55" s="651"/>
      <c r="GKS55" s="651"/>
      <c r="GKT55" s="651"/>
      <c r="GKU55" s="651"/>
      <c r="GKV55" s="651"/>
      <c r="GKW55" s="651"/>
      <c r="GKX55" s="651"/>
      <c r="GKY55" s="651"/>
      <c r="GKZ55" s="651"/>
      <c r="GLA55" s="651"/>
      <c r="GLB55" s="651"/>
      <c r="GLC55" s="651"/>
      <c r="GLD55" s="651"/>
      <c r="GLE55" s="651"/>
      <c r="GLF55" s="651"/>
      <c r="GLG55" s="651"/>
      <c r="GLH55" s="651"/>
      <c r="GLI55" s="651"/>
      <c r="GLJ55" s="651"/>
      <c r="GLK55" s="651"/>
      <c r="GLL55" s="651"/>
      <c r="GLM55" s="651"/>
      <c r="GLN55" s="651"/>
      <c r="GLO55" s="651"/>
      <c r="GLP55" s="651"/>
      <c r="GLQ55" s="651"/>
      <c r="GLR55" s="651"/>
      <c r="GLS55" s="651"/>
      <c r="GLT55" s="651"/>
      <c r="GLU55" s="651"/>
      <c r="GLV55" s="651"/>
      <c r="GLW55" s="651"/>
      <c r="GLX55" s="651"/>
      <c r="GLY55" s="651"/>
      <c r="GLZ55" s="651"/>
      <c r="GMA55" s="651"/>
      <c r="GMB55" s="651"/>
      <c r="GMC55" s="651"/>
      <c r="GMD55" s="651"/>
      <c r="GME55" s="651"/>
      <c r="GMF55" s="651"/>
      <c r="GMG55" s="651"/>
      <c r="GMH55" s="651"/>
      <c r="GMI55" s="651"/>
      <c r="GMJ55" s="651"/>
      <c r="GMK55" s="651"/>
      <c r="GML55" s="651"/>
      <c r="GMM55" s="651"/>
      <c r="GMN55" s="651"/>
      <c r="GMO55" s="651"/>
      <c r="GMP55" s="651"/>
      <c r="GMQ55" s="651"/>
      <c r="GMR55" s="651"/>
      <c r="GMS55" s="651"/>
      <c r="GMT55" s="651"/>
      <c r="GMU55" s="651"/>
      <c r="GMV55" s="651"/>
      <c r="GMW55" s="651"/>
      <c r="GMX55" s="651"/>
      <c r="GMY55" s="651"/>
      <c r="GMZ55" s="651"/>
      <c r="GNA55" s="651"/>
      <c r="GNB55" s="651"/>
      <c r="GNC55" s="651"/>
      <c r="GND55" s="651"/>
      <c r="GNE55" s="651"/>
      <c r="GNF55" s="651"/>
      <c r="GNG55" s="651"/>
      <c r="GNH55" s="651"/>
      <c r="GNI55" s="651"/>
      <c r="GNJ55" s="651"/>
      <c r="GNK55" s="651"/>
      <c r="GNL55" s="651"/>
      <c r="GNM55" s="651"/>
      <c r="GNN55" s="651"/>
      <c r="GNO55" s="651"/>
      <c r="GNP55" s="651"/>
      <c r="GNQ55" s="651"/>
      <c r="GNR55" s="651"/>
      <c r="GNS55" s="651"/>
      <c r="GNT55" s="651"/>
      <c r="GNU55" s="651"/>
      <c r="GNV55" s="651"/>
      <c r="GNW55" s="651"/>
      <c r="GNX55" s="651"/>
      <c r="GNY55" s="651"/>
      <c r="GNZ55" s="651"/>
      <c r="GOA55" s="651"/>
      <c r="GOB55" s="651"/>
      <c r="GOC55" s="651"/>
      <c r="GOD55" s="651"/>
      <c r="GOE55" s="651"/>
      <c r="GOF55" s="651"/>
      <c r="GOG55" s="651"/>
      <c r="GOH55" s="651"/>
      <c r="GOI55" s="651"/>
      <c r="GOJ55" s="651"/>
      <c r="GOK55" s="651"/>
      <c r="GOL55" s="651"/>
      <c r="GOM55" s="651"/>
      <c r="GON55" s="651"/>
      <c r="GOO55" s="651"/>
      <c r="GOP55" s="651"/>
      <c r="GOQ55" s="651"/>
      <c r="GOR55" s="651"/>
      <c r="GOS55" s="651"/>
      <c r="GOT55" s="651"/>
      <c r="GOU55" s="651"/>
      <c r="GOV55" s="651"/>
      <c r="GOW55" s="651"/>
      <c r="GOX55" s="651"/>
      <c r="GOY55" s="651"/>
      <c r="GOZ55" s="651"/>
      <c r="GPA55" s="651"/>
      <c r="GPB55" s="651"/>
      <c r="GPC55" s="651"/>
      <c r="GPD55" s="651"/>
      <c r="GPE55" s="651"/>
      <c r="GPF55" s="651"/>
      <c r="GPG55" s="651"/>
      <c r="GPH55" s="651"/>
      <c r="GPI55" s="651"/>
      <c r="GPJ55" s="651"/>
      <c r="GPK55" s="651"/>
      <c r="GPL55" s="651"/>
      <c r="GPM55" s="651"/>
      <c r="GPN55" s="651"/>
      <c r="GPO55" s="651"/>
      <c r="GPP55" s="651"/>
      <c r="GPQ55" s="651"/>
      <c r="GPR55" s="651"/>
      <c r="GPS55" s="651"/>
      <c r="GPT55" s="651"/>
      <c r="GPU55" s="651"/>
      <c r="GPV55" s="651"/>
      <c r="GPW55" s="651"/>
      <c r="GPX55" s="651"/>
      <c r="GPY55" s="651"/>
      <c r="GPZ55" s="651"/>
      <c r="GQA55" s="651"/>
      <c r="GQB55" s="651"/>
      <c r="GQC55" s="651"/>
      <c r="GQD55" s="651"/>
      <c r="GQE55" s="651"/>
      <c r="GQF55" s="651"/>
      <c r="GQG55" s="651"/>
      <c r="GQH55" s="651"/>
      <c r="GQI55" s="651"/>
      <c r="GQJ55" s="651"/>
      <c r="GQK55" s="651"/>
      <c r="GQL55" s="651"/>
      <c r="GQM55" s="651"/>
      <c r="GQN55" s="651"/>
      <c r="GQO55" s="651"/>
      <c r="GQP55" s="651"/>
      <c r="GQQ55" s="651"/>
      <c r="GQR55" s="651"/>
      <c r="GQS55" s="651"/>
      <c r="GQT55" s="651"/>
      <c r="GQU55" s="651"/>
      <c r="GQV55" s="651"/>
      <c r="GQW55" s="651"/>
      <c r="GQX55" s="651"/>
      <c r="GQY55" s="651"/>
      <c r="GQZ55" s="651"/>
      <c r="GRA55" s="651"/>
      <c r="GRB55" s="651"/>
      <c r="GRC55" s="651"/>
      <c r="GRD55" s="651"/>
      <c r="GRE55" s="651"/>
      <c r="GRF55" s="651"/>
      <c r="GRG55" s="651"/>
      <c r="GRH55" s="651"/>
      <c r="GRI55" s="651"/>
      <c r="GRJ55" s="651"/>
      <c r="GRK55" s="651"/>
      <c r="GRL55" s="651"/>
      <c r="GRM55" s="651"/>
      <c r="GRN55" s="651"/>
      <c r="GRO55" s="651"/>
      <c r="GRP55" s="651"/>
      <c r="GRQ55" s="651"/>
      <c r="GRR55" s="651"/>
      <c r="GRS55" s="651"/>
      <c r="GRT55" s="651"/>
      <c r="GRU55" s="651"/>
      <c r="GRV55" s="651"/>
      <c r="GRW55" s="651"/>
      <c r="GRX55" s="651"/>
      <c r="GRY55" s="651"/>
      <c r="GRZ55" s="651"/>
      <c r="GSA55" s="651"/>
      <c r="GSB55" s="651"/>
      <c r="GSC55" s="651"/>
      <c r="GSD55" s="651"/>
      <c r="GSE55" s="651"/>
      <c r="GSF55" s="651"/>
      <c r="GSG55" s="651"/>
      <c r="GSH55" s="651"/>
      <c r="GSI55" s="651"/>
      <c r="GSJ55" s="651"/>
      <c r="GSK55" s="651"/>
      <c r="GSL55" s="651"/>
      <c r="GSM55" s="651"/>
      <c r="GSN55" s="651"/>
      <c r="GSO55" s="651"/>
      <c r="GSP55" s="651"/>
      <c r="GSQ55" s="651"/>
      <c r="GSR55" s="651"/>
      <c r="GSS55" s="651"/>
      <c r="GST55" s="651"/>
      <c r="GSU55" s="651"/>
      <c r="GSV55" s="651"/>
      <c r="GSW55" s="651"/>
      <c r="GSX55" s="651"/>
      <c r="GSY55" s="651"/>
      <c r="GSZ55" s="651"/>
      <c r="GTA55" s="651"/>
      <c r="GTB55" s="651"/>
      <c r="GTC55" s="651"/>
      <c r="GTD55" s="651"/>
      <c r="GTE55" s="651"/>
      <c r="GTF55" s="651"/>
      <c r="GTG55" s="651"/>
      <c r="GTH55" s="651"/>
      <c r="GTI55" s="651"/>
      <c r="GTJ55" s="651"/>
      <c r="GTK55" s="651"/>
      <c r="GTL55" s="651"/>
      <c r="GTM55" s="651"/>
      <c r="GTN55" s="651"/>
      <c r="GTO55" s="651"/>
      <c r="GTP55" s="651"/>
      <c r="GTQ55" s="651"/>
      <c r="GTR55" s="651"/>
      <c r="GTS55" s="651"/>
      <c r="GTT55" s="651"/>
      <c r="GTU55" s="651"/>
      <c r="GTV55" s="651"/>
      <c r="GTW55" s="651"/>
      <c r="GTX55" s="651"/>
      <c r="GTY55" s="651"/>
      <c r="GTZ55" s="651"/>
      <c r="GUA55" s="651"/>
      <c r="GUB55" s="651"/>
      <c r="GUC55" s="651"/>
      <c r="GUD55" s="651"/>
      <c r="GUE55" s="651"/>
      <c r="GUF55" s="651"/>
      <c r="GUG55" s="651"/>
      <c r="GUH55" s="651"/>
      <c r="GUI55" s="651"/>
      <c r="GUJ55" s="651"/>
      <c r="GUK55" s="651"/>
      <c r="GUL55" s="651"/>
      <c r="GUM55" s="651"/>
      <c r="GUN55" s="651"/>
      <c r="GUO55" s="651"/>
      <c r="GUP55" s="651"/>
      <c r="GUQ55" s="651"/>
      <c r="GUR55" s="651"/>
      <c r="GUS55" s="651"/>
      <c r="GUT55" s="651"/>
      <c r="GUU55" s="651"/>
      <c r="GUV55" s="651"/>
      <c r="GUW55" s="651"/>
      <c r="GUX55" s="651"/>
      <c r="GUY55" s="651"/>
      <c r="GUZ55" s="651"/>
      <c r="GVA55" s="651"/>
      <c r="GVB55" s="651"/>
      <c r="GVC55" s="651"/>
      <c r="GVD55" s="651"/>
      <c r="GVE55" s="651"/>
      <c r="GVF55" s="651"/>
      <c r="GVG55" s="651"/>
      <c r="GVH55" s="651"/>
      <c r="GVI55" s="651"/>
      <c r="GVJ55" s="651"/>
      <c r="GVK55" s="651"/>
      <c r="GVL55" s="651"/>
      <c r="GVM55" s="651"/>
      <c r="GVN55" s="651"/>
      <c r="GVO55" s="651"/>
      <c r="GVP55" s="651"/>
      <c r="GVQ55" s="651"/>
      <c r="GVR55" s="651"/>
      <c r="GVS55" s="651"/>
      <c r="GVT55" s="651"/>
      <c r="GVU55" s="651"/>
      <c r="GVV55" s="651"/>
      <c r="GVW55" s="651"/>
      <c r="GVX55" s="651"/>
      <c r="GVY55" s="651"/>
      <c r="GVZ55" s="651"/>
      <c r="GWA55" s="651"/>
      <c r="GWB55" s="651"/>
      <c r="GWC55" s="651"/>
      <c r="GWD55" s="651"/>
      <c r="GWE55" s="651"/>
      <c r="GWF55" s="651"/>
      <c r="GWG55" s="651"/>
      <c r="GWH55" s="651"/>
      <c r="GWI55" s="651"/>
      <c r="GWJ55" s="651"/>
      <c r="GWK55" s="651"/>
      <c r="GWL55" s="651"/>
      <c r="GWM55" s="651"/>
      <c r="GWN55" s="651"/>
      <c r="GWO55" s="651"/>
      <c r="GWP55" s="651"/>
      <c r="GWQ55" s="651"/>
      <c r="GWR55" s="651"/>
      <c r="GWS55" s="651"/>
      <c r="GWT55" s="651"/>
      <c r="GWU55" s="651"/>
      <c r="GWV55" s="651"/>
      <c r="GWW55" s="651"/>
      <c r="GWX55" s="651"/>
      <c r="GWY55" s="651"/>
      <c r="GWZ55" s="651"/>
      <c r="GXA55" s="651"/>
      <c r="GXB55" s="651"/>
      <c r="GXC55" s="651"/>
      <c r="GXD55" s="651"/>
      <c r="GXE55" s="651"/>
      <c r="GXF55" s="651"/>
      <c r="GXG55" s="651"/>
      <c r="GXH55" s="651"/>
      <c r="GXI55" s="651"/>
      <c r="GXJ55" s="651"/>
      <c r="GXK55" s="651"/>
      <c r="GXL55" s="651"/>
      <c r="GXM55" s="651"/>
      <c r="GXN55" s="651"/>
      <c r="GXO55" s="651"/>
      <c r="GXP55" s="651"/>
      <c r="GXQ55" s="651"/>
      <c r="GXR55" s="651"/>
      <c r="GXS55" s="651"/>
      <c r="GXT55" s="651"/>
      <c r="GXU55" s="651"/>
      <c r="GXV55" s="651"/>
      <c r="GXW55" s="651"/>
      <c r="GXX55" s="651"/>
      <c r="GXY55" s="651"/>
      <c r="GXZ55" s="651"/>
      <c r="GYA55" s="651"/>
      <c r="GYB55" s="651"/>
      <c r="GYC55" s="651"/>
      <c r="GYD55" s="651"/>
      <c r="GYE55" s="651"/>
      <c r="GYF55" s="651"/>
      <c r="GYG55" s="651"/>
      <c r="GYH55" s="651"/>
      <c r="GYI55" s="651"/>
      <c r="GYJ55" s="651"/>
      <c r="GYK55" s="651"/>
      <c r="GYL55" s="651"/>
      <c r="GYM55" s="651"/>
      <c r="GYN55" s="651"/>
      <c r="GYO55" s="651"/>
      <c r="GYP55" s="651"/>
      <c r="GYQ55" s="651"/>
      <c r="GYR55" s="651"/>
      <c r="GYS55" s="651"/>
      <c r="GYT55" s="651"/>
      <c r="GYU55" s="651"/>
      <c r="GYV55" s="651"/>
      <c r="GYW55" s="651"/>
      <c r="GYX55" s="651"/>
      <c r="GYY55" s="651"/>
      <c r="GYZ55" s="651"/>
      <c r="GZA55" s="651"/>
      <c r="GZB55" s="651"/>
      <c r="GZC55" s="651"/>
      <c r="GZD55" s="651"/>
      <c r="GZE55" s="651"/>
      <c r="GZF55" s="651"/>
      <c r="GZG55" s="651"/>
      <c r="GZH55" s="651"/>
      <c r="GZI55" s="651"/>
      <c r="GZJ55" s="651"/>
      <c r="GZK55" s="651"/>
      <c r="GZL55" s="651"/>
      <c r="GZM55" s="651"/>
      <c r="GZN55" s="651"/>
      <c r="GZO55" s="651"/>
      <c r="GZP55" s="651"/>
      <c r="GZQ55" s="651"/>
      <c r="GZR55" s="651"/>
      <c r="GZS55" s="651"/>
      <c r="GZT55" s="651"/>
      <c r="GZU55" s="651"/>
      <c r="GZV55" s="651"/>
      <c r="GZW55" s="651"/>
      <c r="GZX55" s="651"/>
      <c r="GZY55" s="651"/>
      <c r="GZZ55" s="651"/>
      <c r="HAA55" s="651"/>
      <c r="HAB55" s="651"/>
      <c r="HAC55" s="651"/>
      <c r="HAD55" s="651"/>
      <c r="HAE55" s="651"/>
      <c r="HAF55" s="651"/>
      <c r="HAG55" s="651"/>
      <c r="HAH55" s="651"/>
      <c r="HAI55" s="651"/>
      <c r="HAJ55" s="651"/>
      <c r="HAK55" s="651"/>
      <c r="HAL55" s="651"/>
      <c r="HAM55" s="651"/>
      <c r="HAN55" s="651"/>
      <c r="HAO55" s="651"/>
      <c r="HAP55" s="651"/>
      <c r="HAQ55" s="651"/>
      <c r="HAR55" s="651"/>
      <c r="HAS55" s="651"/>
      <c r="HAT55" s="651"/>
      <c r="HAU55" s="651"/>
      <c r="HAV55" s="651"/>
      <c r="HAW55" s="651"/>
      <c r="HAX55" s="651"/>
      <c r="HAY55" s="651"/>
      <c r="HAZ55" s="651"/>
      <c r="HBA55" s="651"/>
      <c r="HBB55" s="651"/>
      <c r="HBC55" s="651"/>
      <c r="HBD55" s="651"/>
      <c r="HBE55" s="651"/>
      <c r="HBF55" s="651"/>
      <c r="HBG55" s="651"/>
      <c r="HBH55" s="651"/>
      <c r="HBI55" s="651"/>
      <c r="HBJ55" s="651"/>
      <c r="HBK55" s="651"/>
      <c r="HBL55" s="651"/>
      <c r="HBM55" s="651"/>
      <c r="HBN55" s="651"/>
      <c r="HBO55" s="651"/>
      <c r="HBP55" s="651"/>
      <c r="HBQ55" s="651"/>
      <c r="HBR55" s="651"/>
      <c r="HBS55" s="651"/>
      <c r="HBT55" s="651"/>
      <c r="HBU55" s="651"/>
      <c r="HBV55" s="651"/>
      <c r="HBW55" s="651"/>
      <c r="HBX55" s="651"/>
      <c r="HBY55" s="651"/>
      <c r="HBZ55" s="651"/>
      <c r="HCA55" s="651"/>
      <c r="HCB55" s="651"/>
      <c r="HCC55" s="651"/>
      <c r="HCD55" s="651"/>
      <c r="HCE55" s="651"/>
      <c r="HCF55" s="651"/>
      <c r="HCG55" s="651"/>
      <c r="HCH55" s="651"/>
      <c r="HCI55" s="651"/>
      <c r="HCJ55" s="651"/>
      <c r="HCK55" s="651"/>
      <c r="HCL55" s="651"/>
      <c r="HCM55" s="651"/>
      <c r="HCN55" s="651"/>
      <c r="HCO55" s="651"/>
      <c r="HCP55" s="651"/>
      <c r="HCQ55" s="651"/>
      <c r="HCR55" s="651"/>
      <c r="HCS55" s="651"/>
      <c r="HCT55" s="651"/>
      <c r="HCU55" s="651"/>
      <c r="HCV55" s="651"/>
      <c r="HCW55" s="651"/>
      <c r="HCX55" s="651"/>
      <c r="HCY55" s="651"/>
      <c r="HCZ55" s="651"/>
      <c r="HDA55" s="651"/>
      <c r="HDB55" s="651"/>
      <c r="HDC55" s="651"/>
      <c r="HDD55" s="651"/>
      <c r="HDE55" s="651"/>
      <c r="HDF55" s="651"/>
      <c r="HDG55" s="651"/>
      <c r="HDH55" s="651"/>
      <c r="HDI55" s="651"/>
      <c r="HDJ55" s="651"/>
      <c r="HDK55" s="651"/>
      <c r="HDL55" s="651"/>
      <c r="HDM55" s="651"/>
      <c r="HDN55" s="651"/>
      <c r="HDO55" s="651"/>
      <c r="HDP55" s="651"/>
      <c r="HDQ55" s="651"/>
      <c r="HDR55" s="651"/>
      <c r="HDS55" s="651"/>
      <c r="HDT55" s="651"/>
      <c r="HDU55" s="651"/>
      <c r="HDV55" s="651"/>
      <c r="HDW55" s="651"/>
      <c r="HDX55" s="651"/>
      <c r="HDY55" s="651"/>
      <c r="HDZ55" s="651"/>
      <c r="HEA55" s="651"/>
      <c r="HEB55" s="651"/>
      <c r="HEC55" s="651"/>
      <c r="HED55" s="651"/>
      <c r="HEE55" s="651"/>
      <c r="HEF55" s="651"/>
      <c r="HEG55" s="651"/>
      <c r="HEH55" s="651"/>
      <c r="HEI55" s="651"/>
      <c r="HEJ55" s="651"/>
      <c r="HEK55" s="651"/>
      <c r="HEL55" s="651"/>
      <c r="HEM55" s="651"/>
      <c r="HEN55" s="651"/>
      <c r="HEO55" s="651"/>
      <c r="HEP55" s="651"/>
      <c r="HEQ55" s="651"/>
      <c r="HER55" s="651"/>
      <c r="HES55" s="651"/>
      <c r="HET55" s="651"/>
      <c r="HEU55" s="651"/>
      <c r="HEV55" s="651"/>
      <c r="HEW55" s="651"/>
      <c r="HEX55" s="651"/>
      <c r="HEY55" s="651"/>
      <c r="HEZ55" s="651"/>
      <c r="HFA55" s="651"/>
      <c r="HFB55" s="651"/>
      <c r="HFC55" s="651"/>
      <c r="HFD55" s="651"/>
      <c r="HFE55" s="651"/>
      <c r="HFF55" s="651"/>
      <c r="HFG55" s="651"/>
      <c r="HFH55" s="651"/>
      <c r="HFI55" s="651"/>
      <c r="HFJ55" s="651"/>
      <c r="HFK55" s="651"/>
      <c r="HFL55" s="651"/>
      <c r="HFM55" s="651"/>
      <c r="HFN55" s="651"/>
      <c r="HFO55" s="651"/>
      <c r="HFP55" s="651"/>
      <c r="HFQ55" s="651"/>
      <c r="HFR55" s="651"/>
      <c r="HFS55" s="651"/>
      <c r="HFT55" s="651"/>
      <c r="HFU55" s="651"/>
      <c r="HFV55" s="651"/>
      <c r="HFW55" s="651"/>
      <c r="HFX55" s="651"/>
      <c r="HFY55" s="651"/>
      <c r="HFZ55" s="651"/>
      <c r="HGA55" s="651"/>
      <c r="HGB55" s="651"/>
      <c r="HGC55" s="651"/>
      <c r="HGD55" s="651"/>
      <c r="HGE55" s="651"/>
      <c r="HGF55" s="651"/>
      <c r="HGG55" s="651"/>
      <c r="HGH55" s="651"/>
      <c r="HGI55" s="651"/>
      <c r="HGJ55" s="651"/>
      <c r="HGK55" s="651"/>
      <c r="HGL55" s="651"/>
      <c r="HGM55" s="651"/>
      <c r="HGN55" s="651"/>
      <c r="HGO55" s="651"/>
      <c r="HGP55" s="651"/>
      <c r="HGQ55" s="651"/>
      <c r="HGR55" s="651"/>
      <c r="HGS55" s="651"/>
      <c r="HGT55" s="651"/>
      <c r="HGU55" s="651"/>
      <c r="HGV55" s="651"/>
      <c r="HGW55" s="651"/>
      <c r="HGX55" s="651"/>
      <c r="HGY55" s="651"/>
      <c r="HGZ55" s="651"/>
      <c r="HHA55" s="651"/>
      <c r="HHB55" s="651"/>
      <c r="HHC55" s="651"/>
      <c r="HHD55" s="651"/>
      <c r="HHE55" s="651"/>
      <c r="HHF55" s="651"/>
      <c r="HHG55" s="651"/>
      <c r="HHH55" s="651"/>
      <c r="HHI55" s="651"/>
      <c r="HHJ55" s="651"/>
      <c r="HHK55" s="651"/>
      <c r="HHL55" s="651"/>
      <c r="HHM55" s="651"/>
      <c r="HHN55" s="651"/>
      <c r="HHO55" s="651"/>
      <c r="HHP55" s="651"/>
      <c r="HHQ55" s="651"/>
      <c r="HHR55" s="651"/>
      <c r="HHS55" s="651"/>
      <c r="HHT55" s="651"/>
      <c r="HHU55" s="651"/>
      <c r="HHV55" s="651"/>
      <c r="HHW55" s="651"/>
      <c r="HHX55" s="651"/>
      <c r="HHY55" s="651"/>
      <c r="HHZ55" s="651"/>
      <c r="HIA55" s="651"/>
      <c r="HIB55" s="651"/>
      <c r="HIC55" s="651"/>
      <c r="HID55" s="651"/>
      <c r="HIE55" s="651"/>
      <c r="HIF55" s="651"/>
      <c r="HIG55" s="651"/>
      <c r="HIH55" s="651"/>
      <c r="HII55" s="651"/>
      <c r="HIJ55" s="651"/>
      <c r="HIK55" s="651"/>
      <c r="HIL55" s="651"/>
      <c r="HIM55" s="651"/>
      <c r="HIN55" s="651"/>
      <c r="HIO55" s="651"/>
      <c r="HIP55" s="651"/>
      <c r="HIQ55" s="651"/>
      <c r="HIR55" s="651"/>
      <c r="HIS55" s="651"/>
      <c r="HIT55" s="651"/>
      <c r="HIU55" s="651"/>
      <c r="HIV55" s="651"/>
      <c r="HIW55" s="651"/>
      <c r="HIX55" s="651"/>
      <c r="HIY55" s="651"/>
      <c r="HIZ55" s="651"/>
      <c r="HJA55" s="651"/>
      <c r="HJB55" s="651"/>
      <c r="HJC55" s="651"/>
      <c r="HJD55" s="651"/>
      <c r="HJE55" s="651"/>
      <c r="HJF55" s="651"/>
      <c r="HJG55" s="651"/>
      <c r="HJH55" s="651"/>
      <c r="HJI55" s="651"/>
      <c r="HJJ55" s="651"/>
      <c r="HJK55" s="651"/>
      <c r="HJL55" s="651"/>
      <c r="HJM55" s="651"/>
      <c r="HJN55" s="651"/>
      <c r="HJO55" s="651"/>
      <c r="HJP55" s="651"/>
      <c r="HJQ55" s="651"/>
      <c r="HJR55" s="651"/>
      <c r="HJS55" s="651"/>
      <c r="HJT55" s="651"/>
      <c r="HJU55" s="651"/>
      <c r="HJV55" s="651"/>
      <c r="HJW55" s="651"/>
      <c r="HJX55" s="651"/>
      <c r="HJY55" s="651"/>
      <c r="HJZ55" s="651"/>
      <c r="HKA55" s="651"/>
      <c r="HKB55" s="651"/>
      <c r="HKC55" s="651"/>
      <c r="HKD55" s="651"/>
      <c r="HKE55" s="651"/>
      <c r="HKF55" s="651"/>
      <c r="HKG55" s="651"/>
      <c r="HKH55" s="651"/>
      <c r="HKI55" s="651"/>
      <c r="HKJ55" s="651"/>
      <c r="HKK55" s="651"/>
      <c r="HKL55" s="651"/>
      <c r="HKM55" s="651"/>
      <c r="HKN55" s="651"/>
      <c r="HKO55" s="651"/>
      <c r="HKP55" s="651"/>
      <c r="HKQ55" s="651"/>
      <c r="HKR55" s="651"/>
      <c r="HKS55" s="651"/>
      <c r="HKT55" s="651"/>
      <c r="HKU55" s="651"/>
      <c r="HKV55" s="651"/>
      <c r="HKW55" s="651"/>
      <c r="HKX55" s="651"/>
      <c r="HKY55" s="651"/>
      <c r="HKZ55" s="651"/>
      <c r="HLA55" s="651"/>
      <c r="HLB55" s="651"/>
      <c r="HLC55" s="651"/>
      <c r="HLD55" s="651"/>
      <c r="HLE55" s="651"/>
      <c r="HLF55" s="651"/>
      <c r="HLG55" s="651"/>
      <c r="HLH55" s="651"/>
      <c r="HLI55" s="651"/>
      <c r="HLJ55" s="651"/>
      <c r="HLK55" s="651"/>
      <c r="HLL55" s="651"/>
      <c r="HLM55" s="651"/>
      <c r="HLN55" s="651"/>
      <c r="HLO55" s="651"/>
      <c r="HLP55" s="651"/>
      <c r="HLQ55" s="651"/>
      <c r="HLR55" s="651"/>
      <c r="HLS55" s="651"/>
      <c r="HLT55" s="651"/>
      <c r="HLU55" s="651"/>
      <c r="HLV55" s="651"/>
      <c r="HLW55" s="651"/>
      <c r="HLX55" s="651"/>
      <c r="HLY55" s="651"/>
      <c r="HLZ55" s="651"/>
      <c r="HMA55" s="651"/>
      <c r="HMB55" s="651"/>
      <c r="HMC55" s="651"/>
      <c r="HMD55" s="651"/>
      <c r="HME55" s="651"/>
      <c r="HMF55" s="651"/>
      <c r="HMG55" s="651"/>
      <c r="HMH55" s="651"/>
      <c r="HMI55" s="651"/>
      <c r="HMJ55" s="651"/>
      <c r="HMK55" s="651"/>
      <c r="HML55" s="651"/>
      <c r="HMM55" s="651"/>
      <c r="HMN55" s="651"/>
      <c r="HMO55" s="651"/>
      <c r="HMP55" s="651"/>
      <c r="HMQ55" s="651"/>
      <c r="HMR55" s="651"/>
      <c r="HMS55" s="651"/>
      <c r="HMT55" s="651"/>
      <c r="HMU55" s="651"/>
      <c r="HMV55" s="651"/>
      <c r="HMW55" s="651"/>
      <c r="HMX55" s="651"/>
      <c r="HMY55" s="651"/>
      <c r="HMZ55" s="651"/>
      <c r="HNA55" s="651"/>
      <c r="HNB55" s="651"/>
      <c r="HNC55" s="651"/>
      <c r="HND55" s="651"/>
      <c r="HNE55" s="651"/>
      <c r="HNF55" s="651"/>
      <c r="HNG55" s="651"/>
      <c r="HNH55" s="651"/>
      <c r="HNI55" s="651"/>
      <c r="HNJ55" s="651"/>
      <c r="HNK55" s="651"/>
      <c r="HNL55" s="651"/>
      <c r="HNM55" s="651"/>
      <c r="HNN55" s="651"/>
      <c r="HNO55" s="651"/>
      <c r="HNP55" s="651"/>
      <c r="HNQ55" s="651"/>
      <c r="HNR55" s="651"/>
      <c r="HNS55" s="651"/>
      <c r="HNT55" s="651"/>
      <c r="HNU55" s="651"/>
      <c r="HNV55" s="651"/>
      <c r="HNW55" s="651"/>
      <c r="HNX55" s="651"/>
      <c r="HNY55" s="651"/>
      <c r="HNZ55" s="651"/>
      <c r="HOA55" s="651"/>
      <c r="HOB55" s="651"/>
      <c r="HOC55" s="651"/>
      <c r="HOD55" s="651"/>
      <c r="HOE55" s="651"/>
      <c r="HOF55" s="651"/>
      <c r="HOG55" s="651"/>
      <c r="HOH55" s="651"/>
      <c r="HOI55" s="651"/>
      <c r="HOJ55" s="651"/>
      <c r="HOK55" s="651"/>
      <c r="HOL55" s="651"/>
      <c r="HOM55" s="651"/>
      <c r="HON55" s="651"/>
      <c r="HOO55" s="651"/>
      <c r="HOP55" s="651"/>
      <c r="HOQ55" s="651"/>
      <c r="HOR55" s="651"/>
      <c r="HOS55" s="651"/>
      <c r="HOT55" s="651"/>
      <c r="HOU55" s="651"/>
      <c r="HOV55" s="651"/>
      <c r="HOW55" s="651"/>
      <c r="HOX55" s="651"/>
      <c r="HOY55" s="651"/>
      <c r="HOZ55" s="651"/>
      <c r="HPA55" s="651"/>
      <c r="HPB55" s="651"/>
      <c r="HPC55" s="651"/>
      <c r="HPD55" s="651"/>
      <c r="HPE55" s="651"/>
      <c r="HPF55" s="651"/>
      <c r="HPG55" s="651"/>
      <c r="HPH55" s="651"/>
      <c r="HPI55" s="651"/>
      <c r="HPJ55" s="651"/>
      <c r="HPK55" s="651"/>
      <c r="HPL55" s="651"/>
      <c r="HPM55" s="651"/>
      <c r="HPN55" s="651"/>
      <c r="HPO55" s="651"/>
      <c r="HPP55" s="651"/>
      <c r="HPQ55" s="651"/>
      <c r="HPR55" s="651"/>
      <c r="HPS55" s="651"/>
      <c r="HPT55" s="651"/>
      <c r="HPU55" s="651"/>
      <c r="HPV55" s="651"/>
      <c r="HPW55" s="651"/>
      <c r="HPX55" s="651"/>
      <c r="HPY55" s="651"/>
      <c r="HPZ55" s="651"/>
      <c r="HQA55" s="651"/>
      <c r="HQB55" s="651"/>
      <c r="HQC55" s="651"/>
      <c r="HQD55" s="651"/>
      <c r="HQE55" s="651"/>
      <c r="HQF55" s="651"/>
      <c r="HQG55" s="651"/>
      <c r="HQH55" s="651"/>
      <c r="HQI55" s="651"/>
      <c r="HQJ55" s="651"/>
      <c r="HQK55" s="651"/>
      <c r="HQL55" s="651"/>
      <c r="HQM55" s="651"/>
      <c r="HQN55" s="651"/>
      <c r="HQO55" s="651"/>
      <c r="HQP55" s="651"/>
      <c r="HQQ55" s="651"/>
      <c r="HQR55" s="651"/>
      <c r="HQS55" s="651"/>
      <c r="HQT55" s="651"/>
      <c r="HQU55" s="651"/>
      <c r="HQV55" s="651"/>
      <c r="HQW55" s="651"/>
      <c r="HQX55" s="651"/>
      <c r="HQY55" s="651"/>
      <c r="HQZ55" s="651"/>
      <c r="HRA55" s="651"/>
      <c r="HRB55" s="651"/>
      <c r="HRC55" s="651"/>
      <c r="HRD55" s="651"/>
      <c r="HRE55" s="651"/>
      <c r="HRF55" s="651"/>
      <c r="HRG55" s="651"/>
      <c r="HRH55" s="651"/>
      <c r="HRI55" s="651"/>
      <c r="HRJ55" s="651"/>
      <c r="HRK55" s="651"/>
      <c r="HRL55" s="651"/>
      <c r="HRM55" s="651"/>
      <c r="HRN55" s="651"/>
      <c r="HRO55" s="651"/>
      <c r="HRP55" s="651"/>
      <c r="HRQ55" s="651"/>
      <c r="HRR55" s="651"/>
      <c r="HRS55" s="651"/>
      <c r="HRT55" s="651"/>
      <c r="HRU55" s="651"/>
      <c r="HRV55" s="651"/>
      <c r="HRW55" s="651"/>
      <c r="HRX55" s="651"/>
      <c r="HRY55" s="651"/>
      <c r="HRZ55" s="651"/>
      <c r="HSA55" s="651"/>
      <c r="HSB55" s="651"/>
      <c r="HSC55" s="651"/>
      <c r="HSD55" s="651"/>
      <c r="HSE55" s="651"/>
      <c r="HSF55" s="651"/>
      <c r="HSG55" s="651"/>
      <c r="HSH55" s="651"/>
      <c r="HSI55" s="651"/>
      <c r="HSJ55" s="651"/>
      <c r="HSK55" s="651"/>
      <c r="HSL55" s="651"/>
      <c r="HSM55" s="651"/>
      <c r="HSN55" s="651"/>
      <c r="HSO55" s="651"/>
      <c r="HSP55" s="651"/>
      <c r="HSQ55" s="651"/>
      <c r="HSR55" s="651"/>
      <c r="HSS55" s="651"/>
      <c r="HST55" s="651"/>
      <c r="HSU55" s="651"/>
      <c r="HSV55" s="651"/>
      <c r="HSW55" s="651"/>
      <c r="HSX55" s="651"/>
      <c r="HSY55" s="651"/>
      <c r="HSZ55" s="651"/>
      <c r="HTA55" s="651"/>
      <c r="HTB55" s="651"/>
      <c r="HTC55" s="651"/>
      <c r="HTD55" s="651"/>
      <c r="HTE55" s="651"/>
      <c r="HTF55" s="651"/>
      <c r="HTG55" s="651"/>
      <c r="HTH55" s="651"/>
      <c r="HTI55" s="651"/>
      <c r="HTJ55" s="651"/>
      <c r="HTK55" s="651"/>
      <c r="HTL55" s="651"/>
      <c r="HTM55" s="651"/>
      <c r="HTN55" s="651"/>
      <c r="HTO55" s="651"/>
      <c r="HTP55" s="651"/>
      <c r="HTQ55" s="651"/>
      <c r="HTR55" s="651"/>
      <c r="HTS55" s="651"/>
      <c r="HTT55" s="651"/>
      <c r="HTU55" s="651"/>
      <c r="HTV55" s="651"/>
      <c r="HTW55" s="651"/>
      <c r="HTX55" s="651"/>
      <c r="HTY55" s="651"/>
      <c r="HTZ55" s="651"/>
      <c r="HUA55" s="651"/>
      <c r="HUB55" s="651"/>
      <c r="HUC55" s="651"/>
      <c r="HUD55" s="651"/>
      <c r="HUE55" s="651"/>
      <c r="HUF55" s="651"/>
      <c r="HUG55" s="651"/>
      <c r="HUH55" s="651"/>
      <c r="HUI55" s="651"/>
      <c r="HUJ55" s="651"/>
      <c r="HUK55" s="651"/>
      <c r="HUL55" s="651"/>
      <c r="HUM55" s="651"/>
      <c r="HUN55" s="651"/>
      <c r="HUO55" s="651"/>
      <c r="HUP55" s="651"/>
      <c r="HUQ55" s="651"/>
      <c r="HUR55" s="651"/>
      <c r="HUS55" s="651"/>
      <c r="HUT55" s="651"/>
      <c r="HUU55" s="651"/>
      <c r="HUV55" s="651"/>
      <c r="HUW55" s="651"/>
      <c r="HUX55" s="651"/>
      <c r="HUY55" s="651"/>
      <c r="HUZ55" s="651"/>
      <c r="HVA55" s="651"/>
      <c r="HVB55" s="651"/>
      <c r="HVC55" s="651"/>
      <c r="HVD55" s="651"/>
      <c r="HVE55" s="651"/>
      <c r="HVF55" s="651"/>
      <c r="HVG55" s="651"/>
      <c r="HVH55" s="651"/>
      <c r="HVI55" s="651"/>
      <c r="HVJ55" s="651"/>
      <c r="HVK55" s="651"/>
      <c r="HVL55" s="651"/>
      <c r="HVM55" s="651"/>
      <c r="HVN55" s="651"/>
      <c r="HVO55" s="651"/>
      <c r="HVP55" s="651"/>
      <c r="HVQ55" s="651"/>
      <c r="HVR55" s="651"/>
      <c r="HVS55" s="651"/>
      <c r="HVT55" s="651"/>
      <c r="HVU55" s="651"/>
      <c r="HVV55" s="651"/>
      <c r="HVW55" s="651"/>
      <c r="HVX55" s="651"/>
      <c r="HVY55" s="651"/>
      <c r="HVZ55" s="651"/>
      <c r="HWA55" s="651"/>
      <c r="HWB55" s="651"/>
      <c r="HWC55" s="651"/>
      <c r="HWD55" s="651"/>
      <c r="HWE55" s="651"/>
      <c r="HWF55" s="651"/>
      <c r="HWG55" s="651"/>
      <c r="HWH55" s="651"/>
      <c r="HWI55" s="651"/>
      <c r="HWJ55" s="651"/>
      <c r="HWK55" s="651"/>
      <c r="HWL55" s="651"/>
      <c r="HWM55" s="651"/>
      <c r="HWN55" s="651"/>
      <c r="HWO55" s="651"/>
      <c r="HWP55" s="651"/>
      <c r="HWQ55" s="651"/>
      <c r="HWR55" s="651"/>
      <c r="HWS55" s="651"/>
      <c r="HWT55" s="651"/>
      <c r="HWU55" s="651"/>
      <c r="HWV55" s="651"/>
      <c r="HWW55" s="651"/>
      <c r="HWX55" s="651"/>
      <c r="HWY55" s="651"/>
      <c r="HWZ55" s="651"/>
      <c r="HXA55" s="651"/>
      <c r="HXB55" s="651"/>
      <c r="HXC55" s="651"/>
      <c r="HXD55" s="651"/>
      <c r="HXE55" s="651"/>
      <c r="HXF55" s="651"/>
      <c r="HXG55" s="651"/>
      <c r="HXH55" s="651"/>
      <c r="HXI55" s="651"/>
      <c r="HXJ55" s="651"/>
      <c r="HXK55" s="651"/>
      <c r="HXL55" s="651"/>
      <c r="HXM55" s="651"/>
      <c r="HXN55" s="651"/>
      <c r="HXO55" s="651"/>
      <c r="HXP55" s="651"/>
      <c r="HXQ55" s="651"/>
      <c r="HXR55" s="651"/>
      <c r="HXS55" s="651"/>
      <c r="HXT55" s="651"/>
      <c r="HXU55" s="651"/>
      <c r="HXV55" s="651"/>
      <c r="HXW55" s="651"/>
      <c r="HXX55" s="651"/>
      <c r="HXY55" s="651"/>
      <c r="HXZ55" s="651"/>
      <c r="HYA55" s="651"/>
      <c r="HYB55" s="651"/>
      <c r="HYC55" s="651"/>
      <c r="HYD55" s="651"/>
      <c r="HYE55" s="651"/>
      <c r="HYF55" s="651"/>
      <c r="HYG55" s="651"/>
      <c r="HYH55" s="651"/>
      <c r="HYI55" s="651"/>
      <c r="HYJ55" s="651"/>
      <c r="HYK55" s="651"/>
      <c r="HYL55" s="651"/>
      <c r="HYM55" s="651"/>
      <c r="HYN55" s="651"/>
      <c r="HYO55" s="651"/>
      <c r="HYP55" s="651"/>
      <c r="HYQ55" s="651"/>
      <c r="HYR55" s="651"/>
      <c r="HYS55" s="651"/>
      <c r="HYT55" s="651"/>
      <c r="HYU55" s="651"/>
      <c r="HYV55" s="651"/>
      <c r="HYW55" s="651"/>
      <c r="HYX55" s="651"/>
      <c r="HYY55" s="651"/>
      <c r="HYZ55" s="651"/>
      <c r="HZA55" s="651"/>
      <c r="HZB55" s="651"/>
      <c r="HZC55" s="651"/>
      <c r="HZD55" s="651"/>
      <c r="HZE55" s="651"/>
      <c r="HZF55" s="651"/>
      <c r="HZG55" s="651"/>
      <c r="HZH55" s="651"/>
      <c r="HZI55" s="651"/>
      <c r="HZJ55" s="651"/>
      <c r="HZK55" s="651"/>
      <c r="HZL55" s="651"/>
      <c r="HZM55" s="651"/>
      <c r="HZN55" s="651"/>
      <c r="HZO55" s="651"/>
      <c r="HZP55" s="651"/>
      <c r="HZQ55" s="651"/>
      <c r="HZR55" s="651"/>
      <c r="HZS55" s="651"/>
      <c r="HZT55" s="651"/>
      <c r="HZU55" s="651"/>
      <c r="HZV55" s="651"/>
      <c r="HZW55" s="651"/>
      <c r="HZX55" s="651"/>
      <c r="HZY55" s="651"/>
      <c r="HZZ55" s="651"/>
      <c r="IAA55" s="651"/>
      <c r="IAB55" s="651"/>
      <c r="IAC55" s="651"/>
      <c r="IAD55" s="651"/>
      <c r="IAE55" s="651"/>
      <c r="IAF55" s="651"/>
      <c r="IAG55" s="651"/>
      <c r="IAH55" s="651"/>
      <c r="IAI55" s="651"/>
      <c r="IAJ55" s="651"/>
      <c r="IAK55" s="651"/>
      <c r="IAL55" s="651"/>
      <c r="IAM55" s="651"/>
      <c r="IAN55" s="651"/>
      <c r="IAO55" s="651"/>
      <c r="IAP55" s="651"/>
      <c r="IAQ55" s="651"/>
      <c r="IAR55" s="651"/>
      <c r="IAS55" s="651"/>
      <c r="IAT55" s="651"/>
      <c r="IAU55" s="651"/>
      <c r="IAV55" s="651"/>
      <c r="IAW55" s="651"/>
      <c r="IAX55" s="651"/>
      <c r="IAY55" s="651"/>
      <c r="IAZ55" s="651"/>
      <c r="IBA55" s="651"/>
      <c r="IBB55" s="651"/>
      <c r="IBC55" s="651"/>
      <c r="IBD55" s="651"/>
      <c r="IBE55" s="651"/>
      <c r="IBF55" s="651"/>
      <c r="IBG55" s="651"/>
      <c r="IBH55" s="651"/>
      <c r="IBI55" s="651"/>
      <c r="IBJ55" s="651"/>
      <c r="IBK55" s="651"/>
      <c r="IBL55" s="651"/>
      <c r="IBM55" s="651"/>
      <c r="IBN55" s="651"/>
      <c r="IBO55" s="651"/>
      <c r="IBP55" s="651"/>
      <c r="IBQ55" s="651"/>
      <c r="IBR55" s="651"/>
      <c r="IBS55" s="651"/>
      <c r="IBT55" s="651"/>
      <c r="IBU55" s="651"/>
      <c r="IBV55" s="651"/>
      <c r="IBW55" s="651"/>
      <c r="IBX55" s="651"/>
      <c r="IBY55" s="651"/>
      <c r="IBZ55" s="651"/>
      <c r="ICA55" s="651"/>
      <c r="ICB55" s="651"/>
      <c r="ICC55" s="651"/>
      <c r="ICD55" s="651"/>
      <c r="ICE55" s="651"/>
      <c r="ICF55" s="651"/>
      <c r="ICG55" s="651"/>
      <c r="ICH55" s="651"/>
      <c r="ICI55" s="651"/>
      <c r="ICJ55" s="651"/>
      <c r="ICK55" s="651"/>
      <c r="ICL55" s="651"/>
      <c r="ICM55" s="651"/>
      <c r="ICN55" s="651"/>
      <c r="ICO55" s="651"/>
      <c r="ICP55" s="651"/>
      <c r="ICQ55" s="651"/>
      <c r="ICR55" s="651"/>
      <c r="ICS55" s="651"/>
      <c r="ICT55" s="651"/>
      <c r="ICU55" s="651"/>
      <c r="ICV55" s="651"/>
      <c r="ICW55" s="651"/>
      <c r="ICX55" s="651"/>
      <c r="ICY55" s="651"/>
      <c r="ICZ55" s="651"/>
      <c r="IDA55" s="651"/>
      <c r="IDB55" s="651"/>
      <c r="IDC55" s="651"/>
      <c r="IDD55" s="651"/>
      <c r="IDE55" s="651"/>
      <c r="IDF55" s="651"/>
      <c r="IDG55" s="651"/>
      <c r="IDH55" s="651"/>
      <c r="IDI55" s="651"/>
      <c r="IDJ55" s="651"/>
      <c r="IDK55" s="651"/>
      <c r="IDL55" s="651"/>
      <c r="IDM55" s="651"/>
      <c r="IDN55" s="651"/>
      <c r="IDO55" s="651"/>
      <c r="IDP55" s="651"/>
      <c r="IDQ55" s="651"/>
      <c r="IDR55" s="651"/>
      <c r="IDS55" s="651"/>
      <c r="IDT55" s="651"/>
      <c r="IDU55" s="651"/>
      <c r="IDV55" s="651"/>
      <c r="IDW55" s="651"/>
      <c r="IDX55" s="651"/>
      <c r="IDY55" s="651"/>
      <c r="IDZ55" s="651"/>
      <c r="IEA55" s="651"/>
      <c r="IEB55" s="651"/>
      <c r="IEC55" s="651"/>
      <c r="IED55" s="651"/>
      <c r="IEE55" s="651"/>
      <c r="IEF55" s="651"/>
      <c r="IEG55" s="651"/>
      <c r="IEH55" s="651"/>
      <c r="IEI55" s="651"/>
      <c r="IEJ55" s="651"/>
      <c r="IEK55" s="651"/>
      <c r="IEL55" s="651"/>
      <c r="IEM55" s="651"/>
      <c r="IEN55" s="651"/>
      <c r="IEO55" s="651"/>
      <c r="IEP55" s="651"/>
      <c r="IEQ55" s="651"/>
      <c r="IER55" s="651"/>
      <c r="IES55" s="651"/>
      <c r="IET55" s="651"/>
      <c r="IEU55" s="651"/>
      <c r="IEV55" s="651"/>
      <c r="IEW55" s="651"/>
      <c r="IEX55" s="651"/>
      <c r="IEY55" s="651"/>
      <c r="IEZ55" s="651"/>
      <c r="IFA55" s="651"/>
      <c r="IFB55" s="651"/>
      <c r="IFC55" s="651"/>
      <c r="IFD55" s="651"/>
      <c r="IFE55" s="651"/>
      <c r="IFF55" s="651"/>
      <c r="IFG55" s="651"/>
      <c r="IFH55" s="651"/>
      <c r="IFI55" s="651"/>
      <c r="IFJ55" s="651"/>
      <c r="IFK55" s="651"/>
      <c r="IFL55" s="651"/>
      <c r="IFM55" s="651"/>
      <c r="IFN55" s="651"/>
      <c r="IFO55" s="651"/>
      <c r="IFP55" s="651"/>
      <c r="IFQ55" s="651"/>
      <c r="IFR55" s="651"/>
      <c r="IFS55" s="651"/>
      <c r="IFT55" s="651"/>
      <c r="IFU55" s="651"/>
      <c r="IFV55" s="651"/>
      <c r="IFW55" s="651"/>
      <c r="IFX55" s="651"/>
      <c r="IFY55" s="651"/>
      <c r="IFZ55" s="651"/>
      <c r="IGA55" s="651"/>
      <c r="IGB55" s="651"/>
      <c r="IGC55" s="651"/>
      <c r="IGD55" s="651"/>
      <c r="IGE55" s="651"/>
      <c r="IGF55" s="651"/>
      <c r="IGG55" s="651"/>
      <c r="IGH55" s="651"/>
      <c r="IGI55" s="651"/>
      <c r="IGJ55" s="651"/>
      <c r="IGK55" s="651"/>
      <c r="IGL55" s="651"/>
      <c r="IGM55" s="651"/>
      <c r="IGN55" s="651"/>
      <c r="IGO55" s="651"/>
      <c r="IGP55" s="651"/>
      <c r="IGQ55" s="651"/>
      <c r="IGR55" s="651"/>
      <c r="IGS55" s="651"/>
      <c r="IGT55" s="651"/>
      <c r="IGU55" s="651"/>
      <c r="IGV55" s="651"/>
      <c r="IGW55" s="651"/>
      <c r="IGX55" s="651"/>
      <c r="IGY55" s="651"/>
      <c r="IGZ55" s="651"/>
      <c r="IHA55" s="651"/>
      <c r="IHB55" s="651"/>
      <c r="IHC55" s="651"/>
      <c r="IHD55" s="651"/>
      <c r="IHE55" s="651"/>
      <c r="IHF55" s="651"/>
      <c r="IHG55" s="651"/>
      <c r="IHH55" s="651"/>
      <c r="IHI55" s="651"/>
      <c r="IHJ55" s="651"/>
      <c r="IHK55" s="651"/>
      <c r="IHL55" s="651"/>
      <c r="IHM55" s="651"/>
      <c r="IHN55" s="651"/>
      <c r="IHO55" s="651"/>
      <c r="IHP55" s="651"/>
      <c r="IHQ55" s="651"/>
      <c r="IHR55" s="651"/>
      <c r="IHS55" s="651"/>
      <c r="IHT55" s="651"/>
      <c r="IHU55" s="651"/>
      <c r="IHV55" s="651"/>
      <c r="IHW55" s="651"/>
      <c r="IHX55" s="651"/>
      <c r="IHY55" s="651"/>
      <c r="IHZ55" s="651"/>
      <c r="IIA55" s="651"/>
      <c r="IIB55" s="651"/>
      <c r="IIC55" s="651"/>
      <c r="IID55" s="651"/>
      <c r="IIE55" s="651"/>
      <c r="IIF55" s="651"/>
      <c r="IIG55" s="651"/>
      <c r="IIH55" s="651"/>
      <c r="III55" s="651"/>
      <c r="IIJ55" s="651"/>
      <c r="IIK55" s="651"/>
      <c r="IIL55" s="651"/>
      <c r="IIM55" s="651"/>
      <c r="IIN55" s="651"/>
      <c r="IIO55" s="651"/>
      <c r="IIP55" s="651"/>
      <c r="IIQ55" s="651"/>
      <c r="IIR55" s="651"/>
      <c r="IIS55" s="651"/>
      <c r="IIT55" s="651"/>
      <c r="IIU55" s="651"/>
      <c r="IIV55" s="651"/>
      <c r="IIW55" s="651"/>
      <c r="IIX55" s="651"/>
      <c r="IIY55" s="651"/>
      <c r="IIZ55" s="651"/>
      <c r="IJA55" s="651"/>
      <c r="IJB55" s="651"/>
      <c r="IJC55" s="651"/>
      <c r="IJD55" s="651"/>
      <c r="IJE55" s="651"/>
      <c r="IJF55" s="651"/>
      <c r="IJG55" s="651"/>
      <c r="IJH55" s="651"/>
      <c r="IJI55" s="651"/>
      <c r="IJJ55" s="651"/>
      <c r="IJK55" s="651"/>
      <c r="IJL55" s="651"/>
      <c r="IJM55" s="651"/>
      <c r="IJN55" s="651"/>
      <c r="IJO55" s="651"/>
      <c r="IJP55" s="651"/>
      <c r="IJQ55" s="651"/>
      <c r="IJR55" s="651"/>
      <c r="IJS55" s="651"/>
      <c r="IJT55" s="651"/>
      <c r="IJU55" s="651"/>
      <c r="IJV55" s="651"/>
      <c r="IJW55" s="651"/>
      <c r="IJX55" s="651"/>
      <c r="IJY55" s="651"/>
      <c r="IJZ55" s="651"/>
      <c r="IKA55" s="651"/>
      <c r="IKB55" s="651"/>
      <c r="IKC55" s="651"/>
      <c r="IKD55" s="651"/>
      <c r="IKE55" s="651"/>
      <c r="IKF55" s="651"/>
      <c r="IKG55" s="651"/>
      <c r="IKH55" s="651"/>
      <c r="IKI55" s="651"/>
      <c r="IKJ55" s="651"/>
      <c r="IKK55" s="651"/>
      <c r="IKL55" s="651"/>
      <c r="IKM55" s="651"/>
      <c r="IKN55" s="651"/>
      <c r="IKO55" s="651"/>
      <c r="IKP55" s="651"/>
      <c r="IKQ55" s="651"/>
      <c r="IKR55" s="651"/>
      <c r="IKS55" s="651"/>
      <c r="IKT55" s="651"/>
      <c r="IKU55" s="651"/>
      <c r="IKV55" s="651"/>
      <c r="IKW55" s="651"/>
      <c r="IKX55" s="651"/>
      <c r="IKY55" s="651"/>
      <c r="IKZ55" s="651"/>
      <c r="ILA55" s="651"/>
      <c r="ILB55" s="651"/>
      <c r="ILC55" s="651"/>
      <c r="ILD55" s="651"/>
      <c r="ILE55" s="651"/>
      <c r="ILF55" s="651"/>
      <c r="ILG55" s="651"/>
      <c r="ILH55" s="651"/>
      <c r="ILI55" s="651"/>
      <c r="ILJ55" s="651"/>
      <c r="ILK55" s="651"/>
      <c r="ILL55" s="651"/>
      <c r="ILM55" s="651"/>
      <c r="ILN55" s="651"/>
      <c r="ILO55" s="651"/>
      <c r="ILP55" s="651"/>
      <c r="ILQ55" s="651"/>
      <c r="ILR55" s="651"/>
      <c r="ILS55" s="651"/>
      <c r="ILT55" s="651"/>
      <c r="ILU55" s="651"/>
      <c r="ILV55" s="651"/>
      <c r="ILW55" s="651"/>
      <c r="ILX55" s="651"/>
      <c r="ILY55" s="651"/>
      <c r="ILZ55" s="651"/>
      <c r="IMA55" s="651"/>
      <c r="IMB55" s="651"/>
      <c r="IMC55" s="651"/>
      <c r="IMD55" s="651"/>
      <c r="IME55" s="651"/>
      <c r="IMF55" s="651"/>
      <c r="IMG55" s="651"/>
      <c r="IMH55" s="651"/>
      <c r="IMI55" s="651"/>
      <c r="IMJ55" s="651"/>
      <c r="IMK55" s="651"/>
      <c r="IML55" s="651"/>
      <c r="IMM55" s="651"/>
      <c r="IMN55" s="651"/>
      <c r="IMO55" s="651"/>
      <c r="IMP55" s="651"/>
      <c r="IMQ55" s="651"/>
      <c r="IMR55" s="651"/>
      <c r="IMS55" s="651"/>
      <c r="IMT55" s="651"/>
      <c r="IMU55" s="651"/>
      <c r="IMV55" s="651"/>
      <c r="IMW55" s="651"/>
      <c r="IMX55" s="651"/>
      <c r="IMY55" s="651"/>
      <c r="IMZ55" s="651"/>
      <c r="INA55" s="651"/>
      <c r="INB55" s="651"/>
      <c r="INC55" s="651"/>
      <c r="IND55" s="651"/>
      <c r="INE55" s="651"/>
      <c r="INF55" s="651"/>
      <c r="ING55" s="651"/>
      <c r="INH55" s="651"/>
      <c r="INI55" s="651"/>
      <c r="INJ55" s="651"/>
      <c r="INK55" s="651"/>
      <c r="INL55" s="651"/>
      <c r="INM55" s="651"/>
      <c r="INN55" s="651"/>
      <c r="INO55" s="651"/>
      <c r="INP55" s="651"/>
      <c r="INQ55" s="651"/>
      <c r="INR55" s="651"/>
      <c r="INS55" s="651"/>
      <c r="INT55" s="651"/>
      <c r="INU55" s="651"/>
      <c r="INV55" s="651"/>
      <c r="INW55" s="651"/>
      <c r="INX55" s="651"/>
      <c r="INY55" s="651"/>
      <c r="INZ55" s="651"/>
      <c r="IOA55" s="651"/>
      <c r="IOB55" s="651"/>
      <c r="IOC55" s="651"/>
      <c r="IOD55" s="651"/>
      <c r="IOE55" s="651"/>
      <c r="IOF55" s="651"/>
      <c r="IOG55" s="651"/>
      <c r="IOH55" s="651"/>
      <c r="IOI55" s="651"/>
      <c r="IOJ55" s="651"/>
      <c r="IOK55" s="651"/>
      <c r="IOL55" s="651"/>
      <c r="IOM55" s="651"/>
      <c r="ION55" s="651"/>
      <c r="IOO55" s="651"/>
      <c r="IOP55" s="651"/>
      <c r="IOQ55" s="651"/>
      <c r="IOR55" s="651"/>
      <c r="IOS55" s="651"/>
      <c r="IOT55" s="651"/>
      <c r="IOU55" s="651"/>
      <c r="IOV55" s="651"/>
      <c r="IOW55" s="651"/>
      <c r="IOX55" s="651"/>
      <c r="IOY55" s="651"/>
      <c r="IOZ55" s="651"/>
      <c r="IPA55" s="651"/>
      <c r="IPB55" s="651"/>
      <c r="IPC55" s="651"/>
      <c r="IPD55" s="651"/>
      <c r="IPE55" s="651"/>
      <c r="IPF55" s="651"/>
      <c r="IPG55" s="651"/>
      <c r="IPH55" s="651"/>
      <c r="IPI55" s="651"/>
      <c r="IPJ55" s="651"/>
      <c r="IPK55" s="651"/>
      <c r="IPL55" s="651"/>
      <c r="IPM55" s="651"/>
      <c r="IPN55" s="651"/>
      <c r="IPO55" s="651"/>
      <c r="IPP55" s="651"/>
      <c r="IPQ55" s="651"/>
      <c r="IPR55" s="651"/>
      <c r="IPS55" s="651"/>
      <c r="IPT55" s="651"/>
      <c r="IPU55" s="651"/>
      <c r="IPV55" s="651"/>
      <c r="IPW55" s="651"/>
      <c r="IPX55" s="651"/>
      <c r="IPY55" s="651"/>
      <c r="IPZ55" s="651"/>
      <c r="IQA55" s="651"/>
      <c r="IQB55" s="651"/>
      <c r="IQC55" s="651"/>
      <c r="IQD55" s="651"/>
      <c r="IQE55" s="651"/>
      <c r="IQF55" s="651"/>
      <c r="IQG55" s="651"/>
      <c r="IQH55" s="651"/>
      <c r="IQI55" s="651"/>
      <c r="IQJ55" s="651"/>
      <c r="IQK55" s="651"/>
      <c r="IQL55" s="651"/>
      <c r="IQM55" s="651"/>
      <c r="IQN55" s="651"/>
      <c r="IQO55" s="651"/>
      <c r="IQP55" s="651"/>
      <c r="IQQ55" s="651"/>
      <c r="IQR55" s="651"/>
      <c r="IQS55" s="651"/>
      <c r="IQT55" s="651"/>
      <c r="IQU55" s="651"/>
      <c r="IQV55" s="651"/>
      <c r="IQW55" s="651"/>
      <c r="IQX55" s="651"/>
      <c r="IQY55" s="651"/>
      <c r="IQZ55" s="651"/>
      <c r="IRA55" s="651"/>
      <c r="IRB55" s="651"/>
      <c r="IRC55" s="651"/>
      <c r="IRD55" s="651"/>
      <c r="IRE55" s="651"/>
      <c r="IRF55" s="651"/>
      <c r="IRG55" s="651"/>
      <c r="IRH55" s="651"/>
      <c r="IRI55" s="651"/>
      <c r="IRJ55" s="651"/>
      <c r="IRK55" s="651"/>
      <c r="IRL55" s="651"/>
      <c r="IRM55" s="651"/>
      <c r="IRN55" s="651"/>
      <c r="IRO55" s="651"/>
      <c r="IRP55" s="651"/>
      <c r="IRQ55" s="651"/>
      <c r="IRR55" s="651"/>
      <c r="IRS55" s="651"/>
      <c r="IRT55" s="651"/>
      <c r="IRU55" s="651"/>
      <c r="IRV55" s="651"/>
      <c r="IRW55" s="651"/>
      <c r="IRX55" s="651"/>
      <c r="IRY55" s="651"/>
      <c r="IRZ55" s="651"/>
      <c r="ISA55" s="651"/>
      <c r="ISB55" s="651"/>
      <c r="ISC55" s="651"/>
      <c r="ISD55" s="651"/>
      <c r="ISE55" s="651"/>
      <c r="ISF55" s="651"/>
      <c r="ISG55" s="651"/>
      <c r="ISH55" s="651"/>
      <c r="ISI55" s="651"/>
      <c r="ISJ55" s="651"/>
      <c r="ISK55" s="651"/>
      <c r="ISL55" s="651"/>
      <c r="ISM55" s="651"/>
      <c r="ISN55" s="651"/>
      <c r="ISO55" s="651"/>
      <c r="ISP55" s="651"/>
      <c r="ISQ55" s="651"/>
      <c r="ISR55" s="651"/>
      <c r="ISS55" s="651"/>
      <c r="IST55" s="651"/>
      <c r="ISU55" s="651"/>
      <c r="ISV55" s="651"/>
      <c r="ISW55" s="651"/>
      <c r="ISX55" s="651"/>
      <c r="ISY55" s="651"/>
      <c r="ISZ55" s="651"/>
      <c r="ITA55" s="651"/>
      <c r="ITB55" s="651"/>
      <c r="ITC55" s="651"/>
      <c r="ITD55" s="651"/>
      <c r="ITE55" s="651"/>
      <c r="ITF55" s="651"/>
      <c r="ITG55" s="651"/>
      <c r="ITH55" s="651"/>
      <c r="ITI55" s="651"/>
      <c r="ITJ55" s="651"/>
      <c r="ITK55" s="651"/>
      <c r="ITL55" s="651"/>
      <c r="ITM55" s="651"/>
      <c r="ITN55" s="651"/>
      <c r="ITO55" s="651"/>
      <c r="ITP55" s="651"/>
      <c r="ITQ55" s="651"/>
      <c r="ITR55" s="651"/>
      <c r="ITS55" s="651"/>
      <c r="ITT55" s="651"/>
      <c r="ITU55" s="651"/>
      <c r="ITV55" s="651"/>
      <c r="ITW55" s="651"/>
      <c r="ITX55" s="651"/>
      <c r="ITY55" s="651"/>
      <c r="ITZ55" s="651"/>
      <c r="IUA55" s="651"/>
      <c r="IUB55" s="651"/>
      <c r="IUC55" s="651"/>
      <c r="IUD55" s="651"/>
      <c r="IUE55" s="651"/>
      <c r="IUF55" s="651"/>
      <c r="IUG55" s="651"/>
      <c r="IUH55" s="651"/>
      <c r="IUI55" s="651"/>
      <c r="IUJ55" s="651"/>
      <c r="IUK55" s="651"/>
      <c r="IUL55" s="651"/>
      <c r="IUM55" s="651"/>
      <c r="IUN55" s="651"/>
      <c r="IUO55" s="651"/>
      <c r="IUP55" s="651"/>
      <c r="IUQ55" s="651"/>
      <c r="IUR55" s="651"/>
      <c r="IUS55" s="651"/>
      <c r="IUT55" s="651"/>
      <c r="IUU55" s="651"/>
      <c r="IUV55" s="651"/>
      <c r="IUW55" s="651"/>
      <c r="IUX55" s="651"/>
      <c r="IUY55" s="651"/>
      <c r="IUZ55" s="651"/>
      <c r="IVA55" s="651"/>
      <c r="IVB55" s="651"/>
      <c r="IVC55" s="651"/>
      <c r="IVD55" s="651"/>
      <c r="IVE55" s="651"/>
      <c r="IVF55" s="651"/>
      <c r="IVG55" s="651"/>
      <c r="IVH55" s="651"/>
      <c r="IVI55" s="651"/>
      <c r="IVJ55" s="651"/>
      <c r="IVK55" s="651"/>
      <c r="IVL55" s="651"/>
      <c r="IVM55" s="651"/>
      <c r="IVN55" s="651"/>
      <c r="IVO55" s="651"/>
      <c r="IVP55" s="651"/>
      <c r="IVQ55" s="651"/>
      <c r="IVR55" s="651"/>
      <c r="IVS55" s="651"/>
      <c r="IVT55" s="651"/>
      <c r="IVU55" s="651"/>
      <c r="IVV55" s="651"/>
      <c r="IVW55" s="651"/>
      <c r="IVX55" s="651"/>
      <c r="IVY55" s="651"/>
      <c r="IVZ55" s="651"/>
      <c r="IWA55" s="651"/>
      <c r="IWB55" s="651"/>
      <c r="IWC55" s="651"/>
      <c r="IWD55" s="651"/>
      <c r="IWE55" s="651"/>
      <c r="IWF55" s="651"/>
      <c r="IWG55" s="651"/>
      <c r="IWH55" s="651"/>
      <c r="IWI55" s="651"/>
      <c r="IWJ55" s="651"/>
      <c r="IWK55" s="651"/>
      <c r="IWL55" s="651"/>
      <c r="IWM55" s="651"/>
      <c r="IWN55" s="651"/>
      <c r="IWO55" s="651"/>
      <c r="IWP55" s="651"/>
      <c r="IWQ55" s="651"/>
      <c r="IWR55" s="651"/>
      <c r="IWS55" s="651"/>
      <c r="IWT55" s="651"/>
      <c r="IWU55" s="651"/>
      <c r="IWV55" s="651"/>
      <c r="IWW55" s="651"/>
      <c r="IWX55" s="651"/>
      <c r="IWY55" s="651"/>
      <c r="IWZ55" s="651"/>
      <c r="IXA55" s="651"/>
      <c r="IXB55" s="651"/>
      <c r="IXC55" s="651"/>
      <c r="IXD55" s="651"/>
      <c r="IXE55" s="651"/>
      <c r="IXF55" s="651"/>
      <c r="IXG55" s="651"/>
      <c r="IXH55" s="651"/>
      <c r="IXI55" s="651"/>
      <c r="IXJ55" s="651"/>
      <c r="IXK55" s="651"/>
      <c r="IXL55" s="651"/>
      <c r="IXM55" s="651"/>
      <c r="IXN55" s="651"/>
      <c r="IXO55" s="651"/>
      <c r="IXP55" s="651"/>
      <c r="IXQ55" s="651"/>
      <c r="IXR55" s="651"/>
      <c r="IXS55" s="651"/>
      <c r="IXT55" s="651"/>
      <c r="IXU55" s="651"/>
      <c r="IXV55" s="651"/>
      <c r="IXW55" s="651"/>
      <c r="IXX55" s="651"/>
      <c r="IXY55" s="651"/>
      <c r="IXZ55" s="651"/>
      <c r="IYA55" s="651"/>
      <c r="IYB55" s="651"/>
      <c r="IYC55" s="651"/>
      <c r="IYD55" s="651"/>
      <c r="IYE55" s="651"/>
      <c r="IYF55" s="651"/>
      <c r="IYG55" s="651"/>
      <c r="IYH55" s="651"/>
      <c r="IYI55" s="651"/>
      <c r="IYJ55" s="651"/>
      <c r="IYK55" s="651"/>
      <c r="IYL55" s="651"/>
      <c r="IYM55" s="651"/>
      <c r="IYN55" s="651"/>
      <c r="IYO55" s="651"/>
      <c r="IYP55" s="651"/>
      <c r="IYQ55" s="651"/>
      <c r="IYR55" s="651"/>
      <c r="IYS55" s="651"/>
      <c r="IYT55" s="651"/>
      <c r="IYU55" s="651"/>
      <c r="IYV55" s="651"/>
      <c r="IYW55" s="651"/>
      <c r="IYX55" s="651"/>
      <c r="IYY55" s="651"/>
      <c r="IYZ55" s="651"/>
      <c r="IZA55" s="651"/>
      <c r="IZB55" s="651"/>
      <c r="IZC55" s="651"/>
      <c r="IZD55" s="651"/>
      <c r="IZE55" s="651"/>
      <c r="IZF55" s="651"/>
      <c r="IZG55" s="651"/>
      <c r="IZH55" s="651"/>
      <c r="IZI55" s="651"/>
      <c r="IZJ55" s="651"/>
      <c r="IZK55" s="651"/>
      <c r="IZL55" s="651"/>
      <c r="IZM55" s="651"/>
      <c r="IZN55" s="651"/>
      <c r="IZO55" s="651"/>
      <c r="IZP55" s="651"/>
      <c r="IZQ55" s="651"/>
      <c r="IZR55" s="651"/>
      <c r="IZS55" s="651"/>
      <c r="IZT55" s="651"/>
      <c r="IZU55" s="651"/>
      <c r="IZV55" s="651"/>
      <c r="IZW55" s="651"/>
      <c r="IZX55" s="651"/>
      <c r="IZY55" s="651"/>
      <c r="IZZ55" s="651"/>
      <c r="JAA55" s="651"/>
      <c r="JAB55" s="651"/>
      <c r="JAC55" s="651"/>
      <c r="JAD55" s="651"/>
      <c r="JAE55" s="651"/>
      <c r="JAF55" s="651"/>
      <c r="JAG55" s="651"/>
      <c r="JAH55" s="651"/>
      <c r="JAI55" s="651"/>
      <c r="JAJ55" s="651"/>
      <c r="JAK55" s="651"/>
      <c r="JAL55" s="651"/>
      <c r="JAM55" s="651"/>
      <c r="JAN55" s="651"/>
      <c r="JAO55" s="651"/>
      <c r="JAP55" s="651"/>
      <c r="JAQ55" s="651"/>
      <c r="JAR55" s="651"/>
      <c r="JAS55" s="651"/>
      <c r="JAT55" s="651"/>
      <c r="JAU55" s="651"/>
      <c r="JAV55" s="651"/>
      <c r="JAW55" s="651"/>
      <c r="JAX55" s="651"/>
      <c r="JAY55" s="651"/>
      <c r="JAZ55" s="651"/>
      <c r="JBA55" s="651"/>
      <c r="JBB55" s="651"/>
      <c r="JBC55" s="651"/>
      <c r="JBD55" s="651"/>
      <c r="JBE55" s="651"/>
      <c r="JBF55" s="651"/>
      <c r="JBG55" s="651"/>
      <c r="JBH55" s="651"/>
      <c r="JBI55" s="651"/>
      <c r="JBJ55" s="651"/>
      <c r="JBK55" s="651"/>
      <c r="JBL55" s="651"/>
      <c r="JBM55" s="651"/>
      <c r="JBN55" s="651"/>
      <c r="JBO55" s="651"/>
      <c r="JBP55" s="651"/>
      <c r="JBQ55" s="651"/>
      <c r="JBR55" s="651"/>
      <c r="JBS55" s="651"/>
      <c r="JBT55" s="651"/>
      <c r="JBU55" s="651"/>
      <c r="JBV55" s="651"/>
      <c r="JBW55" s="651"/>
      <c r="JBX55" s="651"/>
      <c r="JBY55" s="651"/>
      <c r="JBZ55" s="651"/>
      <c r="JCA55" s="651"/>
      <c r="JCB55" s="651"/>
      <c r="JCC55" s="651"/>
      <c r="JCD55" s="651"/>
      <c r="JCE55" s="651"/>
      <c r="JCF55" s="651"/>
      <c r="JCG55" s="651"/>
      <c r="JCH55" s="651"/>
      <c r="JCI55" s="651"/>
      <c r="JCJ55" s="651"/>
      <c r="JCK55" s="651"/>
      <c r="JCL55" s="651"/>
      <c r="JCM55" s="651"/>
      <c r="JCN55" s="651"/>
      <c r="JCO55" s="651"/>
      <c r="JCP55" s="651"/>
      <c r="JCQ55" s="651"/>
      <c r="JCR55" s="651"/>
      <c r="JCS55" s="651"/>
      <c r="JCT55" s="651"/>
      <c r="JCU55" s="651"/>
      <c r="JCV55" s="651"/>
      <c r="JCW55" s="651"/>
      <c r="JCX55" s="651"/>
      <c r="JCY55" s="651"/>
      <c r="JCZ55" s="651"/>
      <c r="JDA55" s="651"/>
      <c r="JDB55" s="651"/>
      <c r="JDC55" s="651"/>
      <c r="JDD55" s="651"/>
      <c r="JDE55" s="651"/>
      <c r="JDF55" s="651"/>
      <c r="JDG55" s="651"/>
      <c r="JDH55" s="651"/>
      <c r="JDI55" s="651"/>
      <c r="JDJ55" s="651"/>
      <c r="JDK55" s="651"/>
      <c r="JDL55" s="651"/>
      <c r="JDM55" s="651"/>
      <c r="JDN55" s="651"/>
      <c r="JDO55" s="651"/>
      <c r="JDP55" s="651"/>
      <c r="JDQ55" s="651"/>
      <c r="JDR55" s="651"/>
      <c r="JDS55" s="651"/>
      <c r="JDT55" s="651"/>
      <c r="JDU55" s="651"/>
      <c r="JDV55" s="651"/>
      <c r="JDW55" s="651"/>
      <c r="JDX55" s="651"/>
      <c r="JDY55" s="651"/>
      <c r="JDZ55" s="651"/>
      <c r="JEA55" s="651"/>
      <c r="JEB55" s="651"/>
      <c r="JEC55" s="651"/>
      <c r="JED55" s="651"/>
      <c r="JEE55" s="651"/>
      <c r="JEF55" s="651"/>
      <c r="JEG55" s="651"/>
      <c r="JEH55" s="651"/>
      <c r="JEI55" s="651"/>
      <c r="JEJ55" s="651"/>
      <c r="JEK55" s="651"/>
      <c r="JEL55" s="651"/>
      <c r="JEM55" s="651"/>
      <c r="JEN55" s="651"/>
      <c r="JEO55" s="651"/>
      <c r="JEP55" s="651"/>
      <c r="JEQ55" s="651"/>
      <c r="JER55" s="651"/>
      <c r="JES55" s="651"/>
      <c r="JET55" s="651"/>
      <c r="JEU55" s="651"/>
      <c r="JEV55" s="651"/>
      <c r="JEW55" s="651"/>
      <c r="JEX55" s="651"/>
      <c r="JEY55" s="651"/>
      <c r="JEZ55" s="651"/>
      <c r="JFA55" s="651"/>
      <c r="JFB55" s="651"/>
      <c r="JFC55" s="651"/>
      <c r="JFD55" s="651"/>
      <c r="JFE55" s="651"/>
      <c r="JFF55" s="651"/>
      <c r="JFG55" s="651"/>
      <c r="JFH55" s="651"/>
      <c r="JFI55" s="651"/>
      <c r="JFJ55" s="651"/>
      <c r="JFK55" s="651"/>
      <c r="JFL55" s="651"/>
      <c r="JFM55" s="651"/>
      <c r="JFN55" s="651"/>
      <c r="JFO55" s="651"/>
      <c r="JFP55" s="651"/>
      <c r="JFQ55" s="651"/>
      <c r="JFR55" s="651"/>
      <c r="JFS55" s="651"/>
      <c r="JFT55" s="651"/>
      <c r="JFU55" s="651"/>
      <c r="JFV55" s="651"/>
      <c r="JFW55" s="651"/>
      <c r="JFX55" s="651"/>
      <c r="JFY55" s="651"/>
      <c r="JFZ55" s="651"/>
      <c r="JGA55" s="651"/>
      <c r="JGB55" s="651"/>
      <c r="JGC55" s="651"/>
      <c r="JGD55" s="651"/>
      <c r="JGE55" s="651"/>
      <c r="JGF55" s="651"/>
      <c r="JGG55" s="651"/>
      <c r="JGH55" s="651"/>
      <c r="JGI55" s="651"/>
      <c r="JGJ55" s="651"/>
      <c r="JGK55" s="651"/>
      <c r="JGL55" s="651"/>
      <c r="JGM55" s="651"/>
      <c r="JGN55" s="651"/>
      <c r="JGO55" s="651"/>
      <c r="JGP55" s="651"/>
      <c r="JGQ55" s="651"/>
      <c r="JGR55" s="651"/>
      <c r="JGS55" s="651"/>
      <c r="JGT55" s="651"/>
      <c r="JGU55" s="651"/>
      <c r="JGV55" s="651"/>
      <c r="JGW55" s="651"/>
      <c r="JGX55" s="651"/>
      <c r="JGY55" s="651"/>
      <c r="JGZ55" s="651"/>
      <c r="JHA55" s="651"/>
      <c r="JHB55" s="651"/>
      <c r="JHC55" s="651"/>
      <c r="JHD55" s="651"/>
      <c r="JHE55" s="651"/>
      <c r="JHF55" s="651"/>
      <c r="JHG55" s="651"/>
      <c r="JHH55" s="651"/>
      <c r="JHI55" s="651"/>
      <c r="JHJ55" s="651"/>
      <c r="JHK55" s="651"/>
      <c r="JHL55" s="651"/>
      <c r="JHM55" s="651"/>
      <c r="JHN55" s="651"/>
      <c r="JHO55" s="651"/>
      <c r="JHP55" s="651"/>
      <c r="JHQ55" s="651"/>
      <c r="JHR55" s="651"/>
      <c r="JHS55" s="651"/>
      <c r="JHT55" s="651"/>
      <c r="JHU55" s="651"/>
      <c r="JHV55" s="651"/>
      <c r="JHW55" s="651"/>
      <c r="JHX55" s="651"/>
      <c r="JHY55" s="651"/>
      <c r="JHZ55" s="651"/>
      <c r="JIA55" s="651"/>
      <c r="JIB55" s="651"/>
      <c r="JIC55" s="651"/>
      <c r="JID55" s="651"/>
      <c r="JIE55" s="651"/>
      <c r="JIF55" s="651"/>
      <c r="JIG55" s="651"/>
      <c r="JIH55" s="651"/>
      <c r="JII55" s="651"/>
      <c r="JIJ55" s="651"/>
      <c r="JIK55" s="651"/>
      <c r="JIL55" s="651"/>
      <c r="JIM55" s="651"/>
      <c r="JIN55" s="651"/>
      <c r="JIO55" s="651"/>
      <c r="JIP55" s="651"/>
      <c r="JIQ55" s="651"/>
      <c r="JIR55" s="651"/>
      <c r="JIS55" s="651"/>
      <c r="JIT55" s="651"/>
      <c r="JIU55" s="651"/>
      <c r="JIV55" s="651"/>
      <c r="JIW55" s="651"/>
      <c r="JIX55" s="651"/>
      <c r="JIY55" s="651"/>
      <c r="JIZ55" s="651"/>
      <c r="JJA55" s="651"/>
      <c r="JJB55" s="651"/>
      <c r="JJC55" s="651"/>
      <c r="JJD55" s="651"/>
      <c r="JJE55" s="651"/>
      <c r="JJF55" s="651"/>
      <c r="JJG55" s="651"/>
      <c r="JJH55" s="651"/>
      <c r="JJI55" s="651"/>
      <c r="JJJ55" s="651"/>
      <c r="JJK55" s="651"/>
      <c r="JJL55" s="651"/>
      <c r="JJM55" s="651"/>
      <c r="JJN55" s="651"/>
      <c r="JJO55" s="651"/>
      <c r="JJP55" s="651"/>
      <c r="JJQ55" s="651"/>
      <c r="JJR55" s="651"/>
      <c r="JJS55" s="651"/>
      <c r="JJT55" s="651"/>
      <c r="JJU55" s="651"/>
      <c r="JJV55" s="651"/>
      <c r="JJW55" s="651"/>
      <c r="JJX55" s="651"/>
      <c r="JJY55" s="651"/>
      <c r="JJZ55" s="651"/>
      <c r="JKA55" s="651"/>
      <c r="JKB55" s="651"/>
      <c r="JKC55" s="651"/>
      <c r="JKD55" s="651"/>
      <c r="JKE55" s="651"/>
      <c r="JKF55" s="651"/>
      <c r="JKG55" s="651"/>
      <c r="JKH55" s="651"/>
      <c r="JKI55" s="651"/>
      <c r="JKJ55" s="651"/>
      <c r="JKK55" s="651"/>
      <c r="JKL55" s="651"/>
      <c r="JKM55" s="651"/>
      <c r="JKN55" s="651"/>
      <c r="JKO55" s="651"/>
      <c r="JKP55" s="651"/>
      <c r="JKQ55" s="651"/>
      <c r="JKR55" s="651"/>
      <c r="JKS55" s="651"/>
      <c r="JKT55" s="651"/>
      <c r="JKU55" s="651"/>
      <c r="JKV55" s="651"/>
      <c r="JKW55" s="651"/>
      <c r="JKX55" s="651"/>
      <c r="JKY55" s="651"/>
      <c r="JKZ55" s="651"/>
      <c r="JLA55" s="651"/>
      <c r="JLB55" s="651"/>
      <c r="JLC55" s="651"/>
      <c r="JLD55" s="651"/>
      <c r="JLE55" s="651"/>
      <c r="JLF55" s="651"/>
      <c r="JLG55" s="651"/>
      <c r="JLH55" s="651"/>
      <c r="JLI55" s="651"/>
      <c r="JLJ55" s="651"/>
      <c r="JLK55" s="651"/>
      <c r="JLL55" s="651"/>
      <c r="JLM55" s="651"/>
      <c r="JLN55" s="651"/>
      <c r="JLO55" s="651"/>
      <c r="JLP55" s="651"/>
      <c r="JLQ55" s="651"/>
      <c r="JLR55" s="651"/>
      <c r="JLS55" s="651"/>
      <c r="JLT55" s="651"/>
      <c r="JLU55" s="651"/>
      <c r="JLV55" s="651"/>
      <c r="JLW55" s="651"/>
      <c r="JLX55" s="651"/>
      <c r="JLY55" s="651"/>
      <c r="JLZ55" s="651"/>
      <c r="JMA55" s="651"/>
      <c r="JMB55" s="651"/>
      <c r="JMC55" s="651"/>
      <c r="JMD55" s="651"/>
      <c r="JME55" s="651"/>
      <c r="JMF55" s="651"/>
      <c r="JMG55" s="651"/>
      <c r="JMH55" s="651"/>
      <c r="JMI55" s="651"/>
      <c r="JMJ55" s="651"/>
      <c r="JMK55" s="651"/>
      <c r="JML55" s="651"/>
      <c r="JMM55" s="651"/>
      <c r="JMN55" s="651"/>
      <c r="JMO55" s="651"/>
      <c r="JMP55" s="651"/>
      <c r="JMQ55" s="651"/>
      <c r="JMR55" s="651"/>
      <c r="JMS55" s="651"/>
      <c r="JMT55" s="651"/>
      <c r="JMU55" s="651"/>
      <c r="JMV55" s="651"/>
      <c r="JMW55" s="651"/>
      <c r="JMX55" s="651"/>
      <c r="JMY55" s="651"/>
      <c r="JMZ55" s="651"/>
      <c r="JNA55" s="651"/>
      <c r="JNB55" s="651"/>
      <c r="JNC55" s="651"/>
      <c r="JND55" s="651"/>
      <c r="JNE55" s="651"/>
      <c r="JNF55" s="651"/>
      <c r="JNG55" s="651"/>
      <c r="JNH55" s="651"/>
      <c r="JNI55" s="651"/>
      <c r="JNJ55" s="651"/>
      <c r="JNK55" s="651"/>
      <c r="JNL55" s="651"/>
      <c r="JNM55" s="651"/>
      <c r="JNN55" s="651"/>
      <c r="JNO55" s="651"/>
      <c r="JNP55" s="651"/>
      <c r="JNQ55" s="651"/>
      <c r="JNR55" s="651"/>
      <c r="JNS55" s="651"/>
      <c r="JNT55" s="651"/>
      <c r="JNU55" s="651"/>
      <c r="JNV55" s="651"/>
      <c r="JNW55" s="651"/>
      <c r="JNX55" s="651"/>
      <c r="JNY55" s="651"/>
      <c r="JNZ55" s="651"/>
      <c r="JOA55" s="651"/>
      <c r="JOB55" s="651"/>
      <c r="JOC55" s="651"/>
      <c r="JOD55" s="651"/>
      <c r="JOE55" s="651"/>
      <c r="JOF55" s="651"/>
      <c r="JOG55" s="651"/>
      <c r="JOH55" s="651"/>
      <c r="JOI55" s="651"/>
      <c r="JOJ55" s="651"/>
      <c r="JOK55" s="651"/>
      <c r="JOL55" s="651"/>
      <c r="JOM55" s="651"/>
      <c r="JON55" s="651"/>
      <c r="JOO55" s="651"/>
      <c r="JOP55" s="651"/>
      <c r="JOQ55" s="651"/>
      <c r="JOR55" s="651"/>
      <c r="JOS55" s="651"/>
      <c r="JOT55" s="651"/>
      <c r="JOU55" s="651"/>
      <c r="JOV55" s="651"/>
      <c r="JOW55" s="651"/>
      <c r="JOX55" s="651"/>
      <c r="JOY55" s="651"/>
      <c r="JOZ55" s="651"/>
      <c r="JPA55" s="651"/>
      <c r="JPB55" s="651"/>
      <c r="JPC55" s="651"/>
      <c r="JPD55" s="651"/>
      <c r="JPE55" s="651"/>
      <c r="JPF55" s="651"/>
      <c r="JPG55" s="651"/>
      <c r="JPH55" s="651"/>
      <c r="JPI55" s="651"/>
      <c r="JPJ55" s="651"/>
      <c r="JPK55" s="651"/>
      <c r="JPL55" s="651"/>
      <c r="JPM55" s="651"/>
      <c r="JPN55" s="651"/>
      <c r="JPO55" s="651"/>
      <c r="JPP55" s="651"/>
      <c r="JPQ55" s="651"/>
      <c r="JPR55" s="651"/>
      <c r="JPS55" s="651"/>
      <c r="JPT55" s="651"/>
      <c r="JPU55" s="651"/>
      <c r="JPV55" s="651"/>
      <c r="JPW55" s="651"/>
      <c r="JPX55" s="651"/>
      <c r="JPY55" s="651"/>
      <c r="JPZ55" s="651"/>
      <c r="JQA55" s="651"/>
      <c r="JQB55" s="651"/>
      <c r="JQC55" s="651"/>
      <c r="JQD55" s="651"/>
      <c r="JQE55" s="651"/>
      <c r="JQF55" s="651"/>
      <c r="JQG55" s="651"/>
      <c r="JQH55" s="651"/>
      <c r="JQI55" s="651"/>
      <c r="JQJ55" s="651"/>
      <c r="JQK55" s="651"/>
      <c r="JQL55" s="651"/>
      <c r="JQM55" s="651"/>
      <c r="JQN55" s="651"/>
      <c r="JQO55" s="651"/>
      <c r="JQP55" s="651"/>
      <c r="JQQ55" s="651"/>
      <c r="JQR55" s="651"/>
      <c r="JQS55" s="651"/>
      <c r="JQT55" s="651"/>
      <c r="JQU55" s="651"/>
      <c r="JQV55" s="651"/>
      <c r="JQW55" s="651"/>
      <c r="JQX55" s="651"/>
      <c r="JQY55" s="651"/>
      <c r="JQZ55" s="651"/>
      <c r="JRA55" s="651"/>
      <c r="JRB55" s="651"/>
      <c r="JRC55" s="651"/>
      <c r="JRD55" s="651"/>
      <c r="JRE55" s="651"/>
      <c r="JRF55" s="651"/>
      <c r="JRG55" s="651"/>
      <c r="JRH55" s="651"/>
      <c r="JRI55" s="651"/>
      <c r="JRJ55" s="651"/>
      <c r="JRK55" s="651"/>
      <c r="JRL55" s="651"/>
      <c r="JRM55" s="651"/>
      <c r="JRN55" s="651"/>
      <c r="JRO55" s="651"/>
      <c r="JRP55" s="651"/>
      <c r="JRQ55" s="651"/>
      <c r="JRR55" s="651"/>
      <c r="JRS55" s="651"/>
      <c r="JRT55" s="651"/>
      <c r="JRU55" s="651"/>
      <c r="JRV55" s="651"/>
      <c r="JRW55" s="651"/>
      <c r="JRX55" s="651"/>
      <c r="JRY55" s="651"/>
      <c r="JRZ55" s="651"/>
      <c r="JSA55" s="651"/>
      <c r="JSB55" s="651"/>
      <c r="JSC55" s="651"/>
      <c r="JSD55" s="651"/>
      <c r="JSE55" s="651"/>
      <c r="JSF55" s="651"/>
      <c r="JSG55" s="651"/>
      <c r="JSH55" s="651"/>
      <c r="JSI55" s="651"/>
      <c r="JSJ55" s="651"/>
      <c r="JSK55" s="651"/>
      <c r="JSL55" s="651"/>
      <c r="JSM55" s="651"/>
      <c r="JSN55" s="651"/>
      <c r="JSO55" s="651"/>
      <c r="JSP55" s="651"/>
      <c r="JSQ55" s="651"/>
      <c r="JSR55" s="651"/>
      <c r="JSS55" s="651"/>
      <c r="JST55" s="651"/>
      <c r="JSU55" s="651"/>
      <c r="JSV55" s="651"/>
      <c r="JSW55" s="651"/>
      <c r="JSX55" s="651"/>
      <c r="JSY55" s="651"/>
      <c r="JSZ55" s="651"/>
      <c r="JTA55" s="651"/>
      <c r="JTB55" s="651"/>
      <c r="JTC55" s="651"/>
      <c r="JTD55" s="651"/>
      <c r="JTE55" s="651"/>
      <c r="JTF55" s="651"/>
      <c r="JTG55" s="651"/>
      <c r="JTH55" s="651"/>
      <c r="JTI55" s="651"/>
      <c r="JTJ55" s="651"/>
      <c r="JTK55" s="651"/>
      <c r="JTL55" s="651"/>
      <c r="JTM55" s="651"/>
      <c r="JTN55" s="651"/>
      <c r="JTO55" s="651"/>
      <c r="JTP55" s="651"/>
      <c r="JTQ55" s="651"/>
      <c r="JTR55" s="651"/>
      <c r="JTS55" s="651"/>
      <c r="JTT55" s="651"/>
      <c r="JTU55" s="651"/>
      <c r="JTV55" s="651"/>
      <c r="JTW55" s="651"/>
      <c r="JTX55" s="651"/>
      <c r="JTY55" s="651"/>
      <c r="JTZ55" s="651"/>
      <c r="JUA55" s="651"/>
      <c r="JUB55" s="651"/>
      <c r="JUC55" s="651"/>
      <c r="JUD55" s="651"/>
      <c r="JUE55" s="651"/>
      <c r="JUF55" s="651"/>
      <c r="JUG55" s="651"/>
      <c r="JUH55" s="651"/>
      <c r="JUI55" s="651"/>
      <c r="JUJ55" s="651"/>
      <c r="JUK55" s="651"/>
      <c r="JUL55" s="651"/>
      <c r="JUM55" s="651"/>
      <c r="JUN55" s="651"/>
      <c r="JUO55" s="651"/>
      <c r="JUP55" s="651"/>
      <c r="JUQ55" s="651"/>
      <c r="JUR55" s="651"/>
      <c r="JUS55" s="651"/>
      <c r="JUT55" s="651"/>
      <c r="JUU55" s="651"/>
      <c r="JUV55" s="651"/>
      <c r="JUW55" s="651"/>
      <c r="JUX55" s="651"/>
      <c r="JUY55" s="651"/>
      <c r="JUZ55" s="651"/>
      <c r="JVA55" s="651"/>
      <c r="JVB55" s="651"/>
      <c r="JVC55" s="651"/>
      <c r="JVD55" s="651"/>
      <c r="JVE55" s="651"/>
      <c r="JVF55" s="651"/>
      <c r="JVG55" s="651"/>
      <c r="JVH55" s="651"/>
      <c r="JVI55" s="651"/>
      <c r="JVJ55" s="651"/>
      <c r="JVK55" s="651"/>
      <c r="JVL55" s="651"/>
      <c r="JVM55" s="651"/>
      <c r="JVN55" s="651"/>
      <c r="JVO55" s="651"/>
      <c r="JVP55" s="651"/>
      <c r="JVQ55" s="651"/>
      <c r="JVR55" s="651"/>
      <c r="JVS55" s="651"/>
      <c r="JVT55" s="651"/>
      <c r="JVU55" s="651"/>
      <c r="JVV55" s="651"/>
      <c r="JVW55" s="651"/>
      <c r="JVX55" s="651"/>
      <c r="JVY55" s="651"/>
      <c r="JVZ55" s="651"/>
      <c r="JWA55" s="651"/>
      <c r="JWB55" s="651"/>
      <c r="JWC55" s="651"/>
      <c r="JWD55" s="651"/>
      <c r="JWE55" s="651"/>
      <c r="JWF55" s="651"/>
      <c r="JWG55" s="651"/>
      <c r="JWH55" s="651"/>
      <c r="JWI55" s="651"/>
      <c r="JWJ55" s="651"/>
      <c r="JWK55" s="651"/>
      <c r="JWL55" s="651"/>
      <c r="JWM55" s="651"/>
      <c r="JWN55" s="651"/>
      <c r="JWO55" s="651"/>
      <c r="JWP55" s="651"/>
      <c r="JWQ55" s="651"/>
      <c r="JWR55" s="651"/>
      <c r="JWS55" s="651"/>
      <c r="JWT55" s="651"/>
      <c r="JWU55" s="651"/>
      <c r="JWV55" s="651"/>
      <c r="JWW55" s="651"/>
      <c r="JWX55" s="651"/>
      <c r="JWY55" s="651"/>
      <c r="JWZ55" s="651"/>
      <c r="JXA55" s="651"/>
      <c r="JXB55" s="651"/>
      <c r="JXC55" s="651"/>
      <c r="JXD55" s="651"/>
      <c r="JXE55" s="651"/>
      <c r="JXF55" s="651"/>
      <c r="JXG55" s="651"/>
      <c r="JXH55" s="651"/>
      <c r="JXI55" s="651"/>
      <c r="JXJ55" s="651"/>
      <c r="JXK55" s="651"/>
      <c r="JXL55" s="651"/>
      <c r="JXM55" s="651"/>
      <c r="JXN55" s="651"/>
      <c r="JXO55" s="651"/>
      <c r="JXP55" s="651"/>
      <c r="JXQ55" s="651"/>
      <c r="JXR55" s="651"/>
      <c r="JXS55" s="651"/>
      <c r="JXT55" s="651"/>
      <c r="JXU55" s="651"/>
      <c r="JXV55" s="651"/>
      <c r="JXW55" s="651"/>
      <c r="JXX55" s="651"/>
      <c r="JXY55" s="651"/>
      <c r="JXZ55" s="651"/>
      <c r="JYA55" s="651"/>
      <c r="JYB55" s="651"/>
      <c r="JYC55" s="651"/>
      <c r="JYD55" s="651"/>
      <c r="JYE55" s="651"/>
      <c r="JYF55" s="651"/>
      <c r="JYG55" s="651"/>
      <c r="JYH55" s="651"/>
      <c r="JYI55" s="651"/>
      <c r="JYJ55" s="651"/>
      <c r="JYK55" s="651"/>
      <c r="JYL55" s="651"/>
      <c r="JYM55" s="651"/>
      <c r="JYN55" s="651"/>
      <c r="JYO55" s="651"/>
      <c r="JYP55" s="651"/>
      <c r="JYQ55" s="651"/>
      <c r="JYR55" s="651"/>
      <c r="JYS55" s="651"/>
      <c r="JYT55" s="651"/>
      <c r="JYU55" s="651"/>
      <c r="JYV55" s="651"/>
      <c r="JYW55" s="651"/>
      <c r="JYX55" s="651"/>
      <c r="JYY55" s="651"/>
      <c r="JYZ55" s="651"/>
      <c r="JZA55" s="651"/>
      <c r="JZB55" s="651"/>
      <c r="JZC55" s="651"/>
      <c r="JZD55" s="651"/>
      <c r="JZE55" s="651"/>
      <c r="JZF55" s="651"/>
      <c r="JZG55" s="651"/>
      <c r="JZH55" s="651"/>
      <c r="JZI55" s="651"/>
      <c r="JZJ55" s="651"/>
      <c r="JZK55" s="651"/>
      <c r="JZL55" s="651"/>
      <c r="JZM55" s="651"/>
      <c r="JZN55" s="651"/>
      <c r="JZO55" s="651"/>
      <c r="JZP55" s="651"/>
      <c r="JZQ55" s="651"/>
      <c r="JZR55" s="651"/>
      <c r="JZS55" s="651"/>
      <c r="JZT55" s="651"/>
      <c r="JZU55" s="651"/>
      <c r="JZV55" s="651"/>
      <c r="JZW55" s="651"/>
      <c r="JZX55" s="651"/>
      <c r="JZY55" s="651"/>
      <c r="JZZ55" s="651"/>
      <c r="KAA55" s="651"/>
      <c r="KAB55" s="651"/>
      <c r="KAC55" s="651"/>
      <c r="KAD55" s="651"/>
      <c r="KAE55" s="651"/>
      <c r="KAF55" s="651"/>
      <c r="KAG55" s="651"/>
      <c r="KAH55" s="651"/>
      <c r="KAI55" s="651"/>
      <c r="KAJ55" s="651"/>
      <c r="KAK55" s="651"/>
      <c r="KAL55" s="651"/>
      <c r="KAM55" s="651"/>
      <c r="KAN55" s="651"/>
      <c r="KAO55" s="651"/>
      <c r="KAP55" s="651"/>
      <c r="KAQ55" s="651"/>
      <c r="KAR55" s="651"/>
      <c r="KAS55" s="651"/>
      <c r="KAT55" s="651"/>
      <c r="KAU55" s="651"/>
      <c r="KAV55" s="651"/>
      <c r="KAW55" s="651"/>
      <c r="KAX55" s="651"/>
      <c r="KAY55" s="651"/>
      <c r="KAZ55" s="651"/>
      <c r="KBA55" s="651"/>
      <c r="KBB55" s="651"/>
      <c r="KBC55" s="651"/>
      <c r="KBD55" s="651"/>
      <c r="KBE55" s="651"/>
      <c r="KBF55" s="651"/>
      <c r="KBG55" s="651"/>
      <c r="KBH55" s="651"/>
      <c r="KBI55" s="651"/>
      <c r="KBJ55" s="651"/>
      <c r="KBK55" s="651"/>
      <c r="KBL55" s="651"/>
      <c r="KBM55" s="651"/>
      <c r="KBN55" s="651"/>
      <c r="KBO55" s="651"/>
      <c r="KBP55" s="651"/>
      <c r="KBQ55" s="651"/>
      <c r="KBR55" s="651"/>
      <c r="KBS55" s="651"/>
      <c r="KBT55" s="651"/>
      <c r="KBU55" s="651"/>
      <c r="KBV55" s="651"/>
      <c r="KBW55" s="651"/>
      <c r="KBX55" s="651"/>
      <c r="KBY55" s="651"/>
      <c r="KBZ55" s="651"/>
      <c r="KCA55" s="651"/>
      <c r="KCB55" s="651"/>
      <c r="KCC55" s="651"/>
      <c r="KCD55" s="651"/>
      <c r="KCE55" s="651"/>
      <c r="KCF55" s="651"/>
      <c r="KCG55" s="651"/>
      <c r="KCH55" s="651"/>
      <c r="KCI55" s="651"/>
      <c r="KCJ55" s="651"/>
      <c r="KCK55" s="651"/>
      <c r="KCL55" s="651"/>
      <c r="KCM55" s="651"/>
      <c r="KCN55" s="651"/>
      <c r="KCO55" s="651"/>
      <c r="KCP55" s="651"/>
      <c r="KCQ55" s="651"/>
      <c r="KCR55" s="651"/>
      <c r="KCS55" s="651"/>
      <c r="KCT55" s="651"/>
      <c r="KCU55" s="651"/>
      <c r="KCV55" s="651"/>
      <c r="KCW55" s="651"/>
      <c r="KCX55" s="651"/>
      <c r="KCY55" s="651"/>
      <c r="KCZ55" s="651"/>
      <c r="KDA55" s="651"/>
      <c r="KDB55" s="651"/>
      <c r="KDC55" s="651"/>
      <c r="KDD55" s="651"/>
      <c r="KDE55" s="651"/>
      <c r="KDF55" s="651"/>
      <c r="KDG55" s="651"/>
      <c r="KDH55" s="651"/>
      <c r="KDI55" s="651"/>
      <c r="KDJ55" s="651"/>
      <c r="KDK55" s="651"/>
      <c r="KDL55" s="651"/>
      <c r="KDM55" s="651"/>
      <c r="KDN55" s="651"/>
      <c r="KDO55" s="651"/>
      <c r="KDP55" s="651"/>
      <c r="KDQ55" s="651"/>
      <c r="KDR55" s="651"/>
      <c r="KDS55" s="651"/>
      <c r="KDT55" s="651"/>
      <c r="KDU55" s="651"/>
      <c r="KDV55" s="651"/>
      <c r="KDW55" s="651"/>
      <c r="KDX55" s="651"/>
      <c r="KDY55" s="651"/>
      <c r="KDZ55" s="651"/>
      <c r="KEA55" s="651"/>
      <c r="KEB55" s="651"/>
      <c r="KEC55" s="651"/>
      <c r="KED55" s="651"/>
      <c r="KEE55" s="651"/>
      <c r="KEF55" s="651"/>
      <c r="KEG55" s="651"/>
      <c r="KEH55" s="651"/>
      <c r="KEI55" s="651"/>
      <c r="KEJ55" s="651"/>
      <c r="KEK55" s="651"/>
      <c r="KEL55" s="651"/>
      <c r="KEM55" s="651"/>
      <c r="KEN55" s="651"/>
      <c r="KEO55" s="651"/>
      <c r="KEP55" s="651"/>
      <c r="KEQ55" s="651"/>
      <c r="KER55" s="651"/>
      <c r="KES55" s="651"/>
      <c r="KET55" s="651"/>
      <c r="KEU55" s="651"/>
      <c r="KEV55" s="651"/>
      <c r="KEW55" s="651"/>
      <c r="KEX55" s="651"/>
      <c r="KEY55" s="651"/>
      <c r="KEZ55" s="651"/>
      <c r="KFA55" s="651"/>
      <c r="KFB55" s="651"/>
      <c r="KFC55" s="651"/>
      <c r="KFD55" s="651"/>
      <c r="KFE55" s="651"/>
      <c r="KFF55" s="651"/>
      <c r="KFG55" s="651"/>
      <c r="KFH55" s="651"/>
      <c r="KFI55" s="651"/>
      <c r="KFJ55" s="651"/>
      <c r="KFK55" s="651"/>
      <c r="KFL55" s="651"/>
      <c r="KFM55" s="651"/>
      <c r="KFN55" s="651"/>
      <c r="KFO55" s="651"/>
      <c r="KFP55" s="651"/>
      <c r="KFQ55" s="651"/>
      <c r="KFR55" s="651"/>
      <c r="KFS55" s="651"/>
      <c r="KFT55" s="651"/>
      <c r="KFU55" s="651"/>
      <c r="KFV55" s="651"/>
      <c r="KFW55" s="651"/>
      <c r="KFX55" s="651"/>
      <c r="KFY55" s="651"/>
      <c r="KFZ55" s="651"/>
      <c r="KGA55" s="651"/>
      <c r="KGB55" s="651"/>
      <c r="KGC55" s="651"/>
      <c r="KGD55" s="651"/>
      <c r="KGE55" s="651"/>
      <c r="KGF55" s="651"/>
      <c r="KGG55" s="651"/>
      <c r="KGH55" s="651"/>
      <c r="KGI55" s="651"/>
      <c r="KGJ55" s="651"/>
      <c r="KGK55" s="651"/>
      <c r="KGL55" s="651"/>
      <c r="KGM55" s="651"/>
      <c r="KGN55" s="651"/>
      <c r="KGO55" s="651"/>
      <c r="KGP55" s="651"/>
      <c r="KGQ55" s="651"/>
      <c r="KGR55" s="651"/>
      <c r="KGS55" s="651"/>
      <c r="KGT55" s="651"/>
      <c r="KGU55" s="651"/>
      <c r="KGV55" s="651"/>
      <c r="KGW55" s="651"/>
      <c r="KGX55" s="651"/>
      <c r="KGY55" s="651"/>
      <c r="KGZ55" s="651"/>
      <c r="KHA55" s="651"/>
      <c r="KHB55" s="651"/>
      <c r="KHC55" s="651"/>
      <c r="KHD55" s="651"/>
      <c r="KHE55" s="651"/>
      <c r="KHF55" s="651"/>
      <c r="KHG55" s="651"/>
      <c r="KHH55" s="651"/>
      <c r="KHI55" s="651"/>
      <c r="KHJ55" s="651"/>
      <c r="KHK55" s="651"/>
      <c r="KHL55" s="651"/>
      <c r="KHM55" s="651"/>
      <c r="KHN55" s="651"/>
      <c r="KHO55" s="651"/>
      <c r="KHP55" s="651"/>
      <c r="KHQ55" s="651"/>
      <c r="KHR55" s="651"/>
      <c r="KHS55" s="651"/>
      <c r="KHT55" s="651"/>
      <c r="KHU55" s="651"/>
      <c r="KHV55" s="651"/>
      <c r="KHW55" s="651"/>
      <c r="KHX55" s="651"/>
      <c r="KHY55" s="651"/>
      <c r="KHZ55" s="651"/>
      <c r="KIA55" s="651"/>
      <c r="KIB55" s="651"/>
      <c r="KIC55" s="651"/>
      <c r="KID55" s="651"/>
      <c r="KIE55" s="651"/>
      <c r="KIF55" s="651"/>
      <c r="KIG55" s="651"/>
      <c r="KIH55" s="651"/>
      <c r="KII55" s="651"/>
      <c r="KIJ55" s="651"/>
      <c r="KIK55" s="651"/>
      <c r="KIL55" s="651"/>
      <c r="KIM55" s="651"/>
      <c r="KIN55" s="651"/>
      <c r="KIO55" s="651"/>
      <c r="KIP55" s="651"/>
      <c r="KIQ55" s="651"/>
      <c r="KIR55" s="651"/>
      <c r="KIS55" s="651"/>
      <c r="KIT55" s="651"/>
      <c r="KIU55" s="651"/>
      <c r="KIV55" s="651"/>
      <c r="KIW55" s="651"/>
      <c r="KIX55" s="651"/>
      <c r="KIY55" s="651"/>
      <c r="KIZ55" s="651"/>
      <c r="KJA55" s="651"/>
      <c r="KJB55" s="651"/>
      <c r="KJC55" s="651"/>
      <c r="KJD55" s="651"/>
      <c r="KJE55" s="651"/>
      <c r="KJF55" s="651"/>
      <c r="KJG55" s="651"/>
      <c r="KJH55" s="651"/>
      <c r="KJI55" s="651"/>
      <c r="KJJ55" s="651"/>
      <c r="KJK55" s="651"/>
      <c r="KJL55" s="651"/>
      <c r="KJM55" s="651"/>
      <c r="KJN55" s="651"/>
      <c r="KJO55" s="651"/>
      <c r="KJP55" s="651"/>
      <c r="KJQ55" s="651"/>
      <c r="KJR55" s="651"/>
      <c r="KJS55" s="651"/>
      <c r="KJT55" s="651"/>
      <c r="KJU55" s="651"/>
      <c r="KJV55" s="651"/>
      <c r="KJW55" s="651"/>
      <c r="KJX55" s="651"/>
      <c r="KJY55" s="651"/>
      <c r="KJZ55" s="651"/>
      <c r="KKA55" s="651"/>
      <c r="KKB55" s="651"/>
      <c r="KKC55" s="651"/>
      <c r="KKD55" s="651"/>
      <c r="KKE55" s="651"/>
      <c r="KKF55" s="651"/>
      <c r="KKG55" s="651"/>
      <c r="KKH55" s="651"/>
      <c r="KKI55" s="651"/>
      <c r="KKJ55" s="651"/>
      <c r="KKK55" s="651"/>
      <c r="KKL55" s="651"/>
      <c r="KKM55" s="651"/>
      <c r="KKN55" s="651"/>
      <c r="KKO55" s="651"/>
      <c r="KKP55" s="651"/>
      <c r="KKQ55" s="651"/>
      <c r="KKR55" s="651"/>
      <c r="KKS55" s="651"/>
      <c r="KKT55" s="651"/>
      <c r="KKU55" s="651"/>
      <c r="KKV55" s="651"/>
      <c r="KKW55" s="651"/>
      <c r="KKX55" s="651"/>
      <c r="KKY55" s="651"/>
      <c r="KKZ55" s="651"/>
      <c r="KLA55" s="651"/>
      <c r="KLB55" s="651"/>
      <c r="KLC55" s="651"/>
      <c r="KLD55" s="651"/>
      <c r="KLE55" s="651"/>
      <c r="KLF55" s="651"/>
      <c r="KLG55" s="651"/>
      <c r="KLH55" s="651"/>
      <c r="KLI55" s="651"/>
      <c r="KLJ55" s="651"/>
      <c r="KLK55" s="651"/>
      <c r="KLL55" s="651"/>
      <c r="KLM55" s="651"/>
      <c r="KLN55" s="651"/>
      <c r="KLO55" s="651"/>
      <c r="KLP55" s="651"/>
      <c r="KLQ55" s="651"/>
      <c r="KLR55" s="651"/>
      <c r="KLS55" s="651"/>
      <c r="KLT55" s="651"/>
      <c r="KLU55" s="651"/>
      <c r="KLV55" s="651"/>
      <c r="KLW55" s="651"/>
      <c r="KLX55" s="651"/>
      <c r="KLY55" s="651"/>
      <c r="KLZ55" s="651"/>
      <c r="KMA55" s="651"/>
      <c r="KMB55" s="651"/>
      <c r="KMC55" s="651"/>
      <c r="KMD55" s="651"/>
      <c r="KME55" s="651"/>
      <c r="KMF55" s="651"/>
      <c r="KMG55" s="651"/>
      <c r="KMH55" s="651"/>
      <c r="KMI55" s="651"/>
      <c r="KMJ55" s="651"/>
      <c r="KMK55" s="651"/>
      <c r="KML55" s="651"/>
      <c r="KMM55" s="651"/>
      <c r="KMN55" s="651"/>
      <c r="KMO55" s="651"/>
      <c r="KMP55" s="651"/>
      <c r="KMQ55" s="651"/>
      <c r="KMR55" s="651"/>
      <c r="KMS55" s="651"/>
      <c r="KMT55" s="651"/>
      <c r="KMU55" s="651"/>
      <c r="KMV55" s="651"/>
      <c r="KMW55" s="651"/>
      <c r="KMX55" s="651"/>
      <c r="KMY55" s="651"/>
      <c r="KMZ55" s="651"/>
      <c r="KNA55" s="651"/>
      <c r="KNB55" s="651"/>
      <c r="KNC55" s="651"/>
      <c r="KND55" s="651"/>
      <c r="KNE55" s="651"/>
      <c r="KNF55" s="651"/>
      <c r="KNG55" s="651"/>
      <c r="KNH55" s="651"/>
      <c r="KNI55" s="651"/>
      <c r="KNJ55" s="651"/>
      <c r="KNK55" s="651"/>
      <c r="KNL55" s="651"/>
      <c r="KNM55" s="651"/>
      <c r="KNN55" s="651"/>
      <c r="KNO55" s="651"/>
      <c r="KNP55" s="651"/>
      <c r="KNQ55" s="651"/>
      <c r="KNR55" s="651"/>
      <c r="KNS55" s="651"/>
      <c r="KNT55" s="651"/>
      <c r="KNU55" s="651"/>
      <c r="KNV55" s="651"/>
      <c r="KNW55" s="651"/>
      <c r="KNX55" s="651"/>
      <c r="KNY55" s="651"/>
      <c r="KNZ55" s="651"/>
      <c r="KOA55" s="651"/>
      <c r="KOB55" s="651"/>
      <c r="KOC55" s="651"/>
      <c r="KOD55" s="651"/>
      <c r="KOE55" s="651"/>
      <c r="KOF55" s="651"/>
      <c r="KOG55" s="651"/>
      <c r="KOH55" s="651"/>
      <c r="KOI55" s="651"/>
      <c r="KOJ55" s="651"/>
      <c r="KOK55" s="651"/>
      <c r="KOL55" s="651"/>
      <c r="KOM55" s="651"/>
      <c r="KON55" s="651"/>
      <c r="KOO55" s="651"/>
      <c r="KOP55" s="651"/>
      <c r="KOQ55" s="651"/>
      <c r="KOR55" s="651"/>
      <c r="KOS55" s="651"/>
      <c r="KOT55" s="651"/>
      <c r="KOU55" s="651"/>
      <c r="KOV55" s="651"/>
      <c r="KOW55" s="651"/>
      <c r="KOX55" s="651"/>
      <c r="KOY55" s="651"/>
      <c r="KOZ55" s="651"/>
      <c r="KPA55" s="651"/>
      <c r="KPB55" s="651"/>
      <c r="KPC55" s="651"/>
      <c r="KPD55" s="651"/>
      <c r="KPE55" s="651"/>
      <c r="KPF55" s="651"/>
      <c r="KPG55" s="651"/>
      <c r="KPH55" s="651"/>
      <c r="KPI55" s="651"/>
      <c r="KPJ55" s="651"/>
      <c r="KPK55" s="651"/>
      <c r="KPL55" s="651"/>
      <c r="KPM55" s="651"/>
      <c r="KPN55" s="651"/>
      <c r="KPO55" s="651"/>
      <c r="KPP55" s="651"/>
      <c r="KPQ55" s="651"/>
      <c r="KPR55" s="651"/>
      <c r="KPS55" s="651"/>
      <c r="KPT55" s="651"/>
      <c r="KPU55" s="651"/>
      <c r="KPV55" s="651"/>
      <c r="KPW55" s="651"/>
      <c r="KPX55" s="651"/>
      <c r="KPY55" s="651"/>
      <c r="KPZ55" s="651"/>
      <c r="KQA55" s="651"/>
      <c r="KQB55" s="651"/>
      <c r="KQC55" s="651"/>
      <c r="KQD55" s="651"/>
      <c r="KQE55" s="651"/>
      <c r="KQF55" s="651"/>
      <c r="KQG55" s="651"/>
      <c r="KQH55" s="651"/>
      <c r="KQI55" s="651"/>
      <c r="KQJ55" s="651"/>
      <c r="KQK55" s="651"/>
      <c r="KQL55" s="651"/>
      <c r="KQM55" s="651"/>
      <c r="KQN55" s="651"/>
      <c r="KQO55" s="651"/>
      <c r="KQP55" s="651"/>
      <c r="KQQ55" s="651"/>
      <c r="KQR55" s="651"/>
      <c r="KQS55" s="651"/>
      <c r="KQT55" s="651"/>
      <c r="KQU55" s="651"/>
      <c r="KQV55" s="651"/>
      <c r="KQW55" s="651"/>
      <c r="KQX55" s="651"/>
      <c r="KQY55" s="651"/>
      <c r="KQZ55" s="651"/>
      <c r="KRA55" s="651"/>
      <c r="KRB55" s="651"/>
      <c r="KRC55" s="651"/>
      <c r="KRD55" s="651"/>
      <c r="KRE55" s="651"/>
      <c r="KRF55" s="651"/>
      <c r="KRG55" s="651"/>
      <c r="KRH55" s="651"/>
      <c r="KRI55" s="651"/>
      <c r="KRJ55" s="651"/>
      <c r="KRK55" s="651"/>
      <c r="KRL55" s="651"/>
      <c r="KRM55" s="651"/>
      <c r="KRN55" s="651"/>
      <c r="KRO55" s="651"/>
      <c r="KRP55" s="651"/>
      <c r="KRQ55" s="651"/>
      <c r="KRR55" s="651"/>
      <c r="KRS55" s="651"/>
      <c r="KRT55" s="651"/>
      <c r="KRU55" s="651"/>
      <c r="KRV55" s="651"/>
      <c r="KRW55" s="651"/>
      <c r="KRX55" s="651"/>
      <c r="KRY55" s="651"/>
      <c r="KRZ55" s="651"/>
      <c r="KSA55" s="651"/>
      <c r="KSB55" s="651"/>
      <c r="KSC55" s="651"/>
      <c r="KSD55" s="651"/>
      <c r="KSE55" s="651"/>
      <c r="KSF55" s="651"/>
      <c r="KSG55" s="651"/>
      <c r="KSH55" s="651"/>
      <c r="KSI55" s="651"/>
      <c r="KSJ55" s="651"/>
      <c r="KSK55" s="651"/>
      <c r="KSL55" s="651"/>
      <c r="KSM55" s="651"/>
      <c r="KSN55" s="651"/>
      <c r="KSO55" s="651"/>
      <c r="KSP55" s="651"/>
      <c r="KSQ55" s="651"/>
      <c r="KSR55" s="651"/>
      <c r="KSS55" s="651"/>
      <c r="KST55" s="651"/>
      <c r="KSU55" s="651"/>
      <c r="KSV55" s="651"/>
      <c r="KSW55" s="651"/>
      <c r="KSX55" s="651"/>
      <c r="KSY55" s="651"/>
      <c r="KSZ55" s="651"/>
      <c r="KTA55" s="651"/>
      <c r="KTB55" s="651"/>
      <c r="KTC55" s="651"/>
      <c r="KTD55" s="651"/>
      <c r="KTE55" s="651"/>
      <c r="KTF55" s="651"/>
      <c r="KTG55" s="651"/>
      <c r="KTH55" s="651"/>
      <c r="KTI55" s="651"/>
      <c r="KTJ55" s="651"/>
      <c r="KTK55" s="651"/>
      <c r="KTL55" s="651"/>
      <c r="KTM55" s="651"/>
      <c r="KTN55" s="651"/>
      <c r="KTO55" s="651"/>
      <c r="KTP55" s="651"/>
      <c r="KTQ55" s="651"/>
      <c r="KTR55" s="651"/>
      <c r="KTS55" s="651"/>
      <c r="KTT55" s="651"/>
      <c r="KTU55" s="651"/>
      <c r="KTV55" s="651"/>
      <c r="KTW55" s="651"/>
      <c r="KTX55" s="651"/>
      <c r="KTY55" s="651"/>
      <c r="KTZ55" s="651"/>
      <c r="KUA55" s="651"/>
      <c r="KUB55" s="651"/>
      <c r="KUC55" s="651"/>
      <c r="KUD55" s="651"/>
      <c r="KUE55" s="651"/>
      <c r="KUF55" s="651"/>
      <c r="KUG55" s="651"/>
      <c r="KUH55" s="651"/>
      <c r="KUI55" s="651"/>
      <c r="KUJ55" s="651"/>
      <c r="KUK55" s="651"/>
      <c r="KUL55" s="651"/>
      <c r="KUM55" s="651"/>
      <c r="KUN55" s="651"/>
      <c r="KUO55" s="651"/>
      <c r="KUP55" s="651"/>
      <c r="KUQ55" s="651"/>
      <c r="KUR55" s="651"/>
      <c r="KUS55" s="651"/>
      <c r="KUT55" s="651"/>
      <c r="KUU55" s="651"/>
      <c r="KUV55" s="651"/>
      <c r="KUW55" s="651"/>
      <c r="KUX55" s="651"/>
      <c r="KUY55" s="651"/>
      <c r="KUZ55" s="651"/>
      <c r="KVA55" s="651"/>
      <c r="KVB55" s="651"/>
      <c r="KVC55" s="651"/>
      <c r="KVD55" s="651"/>
      <c r="KVE55" s="651"/>
      <c r="KVF55" s="651"/>
      <c r="KVG55" s="651"/>
      <c r="KVH55" s="651"/>
      <c r="KVI55" s="651"/>
      <c r="KVJ55" s="651"/>
      <c r="KVK55" s="651"/>
      <c r="KVL55" s="651"/>
      <c r="KVM55" s="651"/>
      <c r="KVN55" s="651"/>
      <c r="KVO55" s="651"/>
      <c r="KVP55" s="651"/>
      <c r="KVQ55" s="651"/>
      <c r="KVR55" s="651"/>
      <c r="KVS55" s="651"/>
      <c r="KVT55" s="651"/>
      <c r="KVU55" s="651"/>
      <c r="KVV55" s="651"/>
      <c r="KVW55" s="651"/>
      <c r="KVX55" s="651"/>
      <c r="KVY55" s="651"/>
      <c r="KVZ55" s="651"/>
      <c r="KWA55" s="651"/>
      <c r="KWB55" s="651"/>
      <c r="KWC55" s="651"/>
      <c r="KWD55" s="651"/>
      <c r="KWE55" s="651"/>
      <c r="KWF55" s="651"/>
      <c r="KWG55" s="651"/>
      <c r="KWH55" s="651"/>
      <c r="KWI55" s="651"/>
      <c r="KWJ55" s="651"/>
      <c r="KWK55" s="651"/>
      <c r="KWL55" s="651"/>
      <c r="KWM55" s="651"/>
      <c r="KWN55" s="651"/>
      <c r="KWO55" s="651"/>
      <c r="KWP55" s="651"/>
      <c r="KWQ55" s="651"/>
      <c r="KWR55" s="651"/>
      <c r="KWS55" s="651"/>
      <c r="KWT55" s="651"/>
      <c r="KWU55" s="651"/>
      <c r="KWV55" s="651"/>
      <c r="KWW55" s="651"/>
      <c r="KWX55" s="651"/>
      <c r="KWY55" s="651"/>
      <c r="KWZ55" s="651"/>
      <c r="KXA55" s="651"/>
      <c r="KXB55" s="651"/>
      <c r="KXC55" s="651"/>
      <c r="KXD55" s="651"/>
      <c r="KXE55" s="651"/>
      <c r="KXF55" s="651"/>
      <c r="KXG55" s="651"/>
      <c r="KXH55" s="651"/>
      <c r="KXI55" s="651"/>
      <c r="KXJ55" s="651"/>
      <c r="KXK55" s="651"/>
      <c r="KXL55" s="651"/>
      <c r="KXM55" s="651"/>
      <c r="KXN55" s="651"/>
      <c r="KXO55" s="651"/>
      <c r="KXP55" s="651"/>
      <c r="KXQ55" s="651"/>
      <c r="KXR55" s="651"/>
      <c r="KXS55" s="651"/>
      <c r="KXT55" s="651"/>
      <c r="KXU55" s="651"/>
      <c r="KXV55" s="651"/>
      <c r="KXW55" s="651"/>
      <c r="KXX55" s="651"/>
      <c r="KXY55" s="651"/>
      <c r="KXZ55" s="651"/>
      <c r="KYA55" s="651"/>
      <c r="KYB55" s="651"/>
      <c r="KYC55" s="651"/>
      <c r="KYD55" s="651"/>
      <c r="KYE55" s="651"/>
      <c r="KYF55" s="651"/>
      <c r="KYG55" s="651"/>
      <c r="KYH55" s="651"/>
      <c r="KYI55" s="651"/>
      <c r="KYJ55" s="651"/>
      <c r="KYK55" s="651"/>
      <c r="KYL55" s="651"/>
      <c r="KYM55" s="651"/>
      <c r="KYN55" s="651"/>
      <c r="KYO55" s="651"/>
      <c r="KYP55" s="651"/>
      <c r="KYQ55" s="651"/>
      <c r="KYR55" s="651"/>
      <c r="KYS55" s="651"/>
      <c r="KYT55" s="651"/>
      <c r="KYU55" s="651"/>
      <c r="KYV55" s="651"/>
      <c r="KYW55" s="651"/>
      <c r="KYX55" s="651"/>
      <c r="KYY55" s="651"/>
      <c r="KYZ55" s="651"/>
      <c r="KZA55" s="651"/>
      <c r="KZB55" s="651"/>
      <c r="KZC55" s="651"/>
      <c r="KZD55" s="651"/>
      <c r="KZE55" s="651"/>
      <c r="KZF55" s="651"/>
      <c r="KZG55" s="651"/>
      <c r="KZH55" s="651"/>
      <c r="KZI55" s="651"/>
      <c r="KZJ55" s="651"/>
      <c r="KZK55" s="651"/>
      <c r="KZL55" s="651"/>
      <c r="KZM55" s="651"/>
      <c r="KZN55" s="651"/>
      <c r="KZO55" s="651"/>
      <c r="KZP55" s="651"/>
      <c r="KZQ55" s="651"/>
      <c r="KZR55" s="651"/>
      <c r="KZS55" s="651"/>
      <c r="KZT55" s="651"/>
      <c r="KZU55" s="651"/>
      <c r="KZV55" s="651"/>
      <c r="KZW55" s="651"/>
      <c r="KZX55" s="651"/>
      <c r="KZY55" s="651"/>
      <c r="KZZ55" s="651"/>
      <c r="LAA55" s="651"/>
      <c r="LAB55" s="651"/>
      <c r="LAC55" s="651"/>
      <c r="LAD55" s="651"/>
      <c r="LAE55" s="651"/>
      <c r="LAF55" s="651"/>
      <c r="LAG55" s="651"/>
      <c r="LAH55" s="651"/>
      <c r="LAI55" s="651"/>
      <c r="LAJ55" s="651"/>
      <c r="LAK55" s="651"/>
      <c r="LAL55" s="651"/>
      <c r="LAM55" s="651"/>
      <c r="LAN55" s="651"/>
      <c r="LAO55" s="651"/>
      <c r="LAP55" s="651"/>
      <c r="LAQ55" s="651"/>
      <c r="LAR55" s="651"/>
      <c r="LAS55" s="651"/>
      <c r="LAT55" s="651"/>
      <c r="LAU55" s="651"/>
      <c r="LAV55" s="651"/>
      <c r="LAW55" s="651"/>
      <c r="LAX55" s="651"/>
      <c r="LAY55" s="651"/>
      <c r="LAZ55" s="651"/>
      <c r="LBA55" s="651"/>
      <c r="LBB55" s="651"/>
      <c r="LBC55" s="651"/>
      <c r="LBD55" s="651"/>
      <c r="LBE55" s="651"/>
      <c r="LBF55" s="651"/>
      <c r="LBG55" s="651"/>
      <c r="LBH55" s="651"/>
      <c r="LBI55" s="651"/>
      <c r="LBJ55" s="651"/>
      <c r="LBK55" s="651"/>
      <c r="LBL55" s="651"/>
      <c r="LBM55" s="651"/>
      <c r="LBN55" s="651"/>
      <c r="LBO55" s="651"/>
      <c r="LBP55" s="651"/>
      <c r="LBQ55" s="651"/>
      <c r="LBR55" s="651"/>
      <c r="LBS55" s="651"/>
      <c r="LBT55" s="651"/>
      <c r="LBU55" s="651"/>
      <c r="LBV55" s="651"/>
      <c r="LBW55" s="651"/>
      <c r="LBX55" s="651"/>
      <c r="LBY55" s="651"/>
      <c r="LBZ55" s="651"/>
      <c r="LCA55" s="651"/>
      <c r="LCB55" s="651"/>
      <c r="LCC55" s="651"/>
      <c r="LCD55" s="651"/>
      <c r="LCE55" s="651"/>
      <c r="LCF55" s="651"/>
      <c r="LCG55" s="651"/>
      <c r="LCH55" s="651"/>
      <c r="LCI55" s="651"/>
      <c r="LCJ55" s="651"/>
      <c r="LCK55" s="651"/>
      <c r="LCL55" s="651"/>
      <c r="LCM55" s="651"/>
      <c r="LCN55" s="651"/>
      <c r="LCO55" s="651"/>
      <c r="LCP55" s="651"/>
      <c r="LCQ55" s="651"/>
      <c r="LCR55" s="651"/>
      <c r="LCS55" s="651"/>
      <c r="LCT55" s="651"/>
      <c r="LCU55" s="651"/>
      <c r="LCV55" s="651"/>
      <c r="LCW55" s="651"/>
      <c r="LCX55" s="651"/>
      <c r="LCY55" s="651"/>
      <c r="LCZ55" s="651"/>
      <c r="LDA55" s="651"/>
      <c r="LDB55" s="651"/>
      <c r="LDC55" s="651"/>
      <c r="LDD55" s="651"/>
      <c r="LDE55" s="651"/>
      <c r="LDF55" s="651"/>
      <c r="LDG55" s="651"/>
      <c r="LDH55" s="651"/>
      <c r="LDI55" s="651"/>
      <c r="LDJ55" s="651"/>
      <c r="LDK55" s="651"/>
      <c r="LDL55" s="651"/>
      <c r="LDM55" s="651"/>
      <c r="LDN55" s="651"/>
      <c r="LDO55" s="651"/>
      <c r="LDP55" s="651"/>
      <c r="LDQ55" s="651"/>
      <c r="LDR55" s="651"/>
      <c r="LDS55" s="651"/>
      <c r="LDT55" s="651"/>
      <c r="LDU55" s="651"/>
      <c r="LDV55" s="651"/>
      <c r="LDW55" s="651"/>
      <c r="LDX55" s="651"/>
      <c r="LDY55" s="651"/>
      <c r="LDZ55" s="651"/>
      <c r="LEA55" s="651"/>
      <c r="LEB55" s="651"/>
      <c r="LEC55" s="651"/>
      <c r="LED55" s="651"/>
      <c r="LEE55" s="651"/>
      <c r="LEF55" s="651"/>
      <c r="LEG55" s="651"/>
      <c r="LEH55" s="651"/>
      <c r="LEI55" s="651"/>
      <c r="LEJ55" s="651"/>
      <c r="LEK55" s="651"/>
      <c r="LEL55" s="651"/>
      <c r="LEM55" s="651"/>
      <c r="LEN55" s="651"/>
      <c r="LEO55" s="651"/>
      <c r="LEP55" s="651"/>
      <c r="LEQ55" s="651"/>
      <c r="LER55" s="651"/>
      <c r="LES55" s="651"/>
      <c r="LET55" s="651"/>
      <c r="LEU55" s="651"/>
      <c r="LEV55" s="651"/>
      <c r="LEW55" s="651"/>
      <c r="LEX55" s="651"/>
      <c r="LEY55" s="651"/>
      <c r="LEZ55" s="651"/>
      <c r="LFA55" s="651"/>
      <c r="LFB55" s="651"/>
      <c r="LFC55" s="651"/>
      <c r="LFD55" s="651"/>
      <c r="LFE55" s="651"/>
      <c r="LFF55" s="651"/>
      <c r="LFG55" s="651"/>
      <c r="LFH55" s="651"/>
      <c r="LFI55" s="651"/>
      <c r="LFJ55" s="651"/>
      <c r="LFK55" s="651"/>
      <c r="LFL55" s="651"/>
      <c r="LFM55" s="651"/>
      <c r="LFN55" s="651"/>
      <c r="LFO55" s="651"/>
      <c r="LFP55" s="651"/>
      <c r="LFQ55" s="651"/>
      <c r="LFR55" s="651"/>
      <c r="LFS55" s="651"/>
      <c r="LFT55" s="651"/>
      <c r="LFU55" s="651"/>
      <c r="LFV55" s="651"/>
      <c r="LFW55" s="651"/>
      <c r="LFX55" s="651"/>
      <c r="LFY55" s="651"/>
      <c r="LFZ55" s="651"/>
      <c r="LGA55" s="651"/>
      <c r="LGB55" s="651"/>
      <c r="LGC55" s="651"/>
      <c r="LGD55" s="651"/>
      <c r="LGE55" s="651"/>
      <c r="LGF55" s="651"/>
      <c r="LGG55" s="651"/>
      <c r="LGH55" s="651"/>
      <c r="LGI55" s="651"/>
      <c r="LGJ55" s="651"/>
      <c r="LGK55" s="651"/>
      <c r="LGL55" s="651"/>
      <c r="LGM55" s="651"/>
      <c r="LGN55" s="651"/>
      <c r="LGO55" s="651"/>
      <c r="LGP55" s="651"/>
      <c r="LGQ55" s="651"/>
      <c r="LGR55" s="651"/>
      <c r="LGS55" s="651"/>
      <c r="LGT55" s="651"/>
      <c r="LGU55" s="651"/>
      <c r="LGV55" s="651"/>
      <c r="LGW55" s="651"/>
      <c r="LGX55" s="651"/>
      <c r="LGY55" s="651"/>
      <c r="LGZ55" s="651"/>
      <c r="LHA55" s="651"/>
      <c r="LHB55" s="651"/>
      <c r="LHC55" s="651"/>
      <c r="LHD55" s="651"/>
      <c r="LHE55" s="651"/>
      <c r="LHF55" s="651"/>
      <c r="LHG55" s="651"/>
      <c r="LHH55" s="651"/>
      <c r="LHI55" s="651"/>
      <c r="LHJ55" s="651"/>
      <c r="LHK55" s="651"/>
      <c r="LHL55" s="651"/>
      <c r="LHM55" s="651"/>
      <c r="LHN55" s="651"/>
      <c r="LHO55" s="651"/>
      <c r="LHP55" s="651"/>
      <c r="LHQ55" s="651"/>
      <c r="LHR55" s="651"/>
      <c r="LHS55" s="651"/>
      <c r="LHT55" s="651"/>
      <c r="LHU55" s="651"/>
      <c r="LHV55" s="651"/>
      <c r="LHW55" s="651"/>
      <c r="LHX55" s="651"/>
      <c r="LHY55" s="651"/>
      <c r="LHZ55" s="651"/>
      <c r="LIA55" s="651"/>
      <c r="LIB55" s="651"/>
      <c r="LIC55" s="651"/>
      <c r="LID55" s="651"/>
      <c r="LIE55" s="651"/>
      <c r="LIF55" s="651"/>
      <c r="LIG55" s="651"/>
      <c r="LIH55" s="651"/>
      <c r="LII55" s="651"/>
      <c r="LIJ55" s="651"/>
      <c r="LIK55" s="651"/>
      <c r="LIL55" s="651"/>
      <c r="LIM55" s="651"/>
      <c r="LIN55" s="651"/>
      <c r="LIO55" s="651"/>
      <c r="LIP55" s="651"/>
      <c r="LIQ55" s="651"/>
      <c r="LIR55" s="651"/>
      <c r="LIS55" s="651"/>
      <c r="LIT55" s="651"/>
      <c r="LIU55" s="651"/>
      <c r="LIV55" s="651"/>
      <c r="LIW55" s="651"/>
      <c r="LIX55" s="651"/>
      <c r="LIY55" s="651"/>
      <c r="LIZ55" s="651"/>
      <c r="LJA55" s="651"/>
      <c r="LJB55" s="651"/>
      <c r="LJC55" s="651"/>
      <c r="LJD55" s="651"/>
      <c r="LJE55" s="651"/>
      <c r="LJF55" s="651"/>
      <c r="LJG55" s="651"/>
      <c r="LJH55" s="651"/>
      <c r="LJI55" s="651"/>
      <c r="LJJ55" s="651"/>
      <c r="LJK55" s="651"/>
      <c r="LJL55" s="651"/>
      <c r="LJM55" s="651"/>
      <c r="LJN55" s="651"/>
      <c r="LJO55" s="651"/>
      <c r="LJP55" s="651"/>
      <c r="LJQ55" s="651"/>
      <c r="LJR55" s="651"/>
      <c r="LJS55" s="651"/>
      <c r="LJT55" s="651"/>
      <c r="LJU55" s="651"/>
      <c r="LJV55" s="651"/>
      <c r="LJW55" s="651"/>
      <c r="LJX55" s="651"/>
      <c r="LJY55" s="651"/>
      <c r="LJZ55" s="651"/>
      <c r="LKA55" s="651"/>
      <c r="LKB55" s="651"/>
      <c r="LKC55" s="651"/>
      <c r="LKD55" s="651"/>
      <c r="LKE55" s="651"/>
      <c r="LKF55" s="651"/>
      <c r="LKG55" s="651"/>
      <c r="LKH55" s="651"/>
      <c r="LKI55" s="651"/>
      <c r="LKJ55" s="651"/>
      <c r="LKK55" s="651"/>
      <c r="LKL55" s="651"/>
      <c r="LKM55" s="651"/>
      <c r="LKN55" s="651"/>
      <c r="LKO55" s="651"/>
      <c r="LKP55" s="651"/>
      <c r="LKQ55" s="651"/>
      <c r="LKR55" s="651"/>
      <c r="LKS55" s="651"/>
      <c r="LKT55" s="651"/>
      <c r="LKU55" s="651"/>
      <c r="LKV55" s="651"/>
      <c r="LKW55" s="651"/>
      <c r="LKX55" s="651"/>
      <c r="LKY55" s="651"/>
      <c r="LKZ55" s="651"/>
      <c r="LLA55" s="651"/>
      <c r="LLB55" s="651"/>
      <c r="LLC55" s="651"/>
      <c r="LLD55" s="651"/>
      <c r="LLE55" s="651"/>
      <c r="LLF55" s="651"/>
      <c r="LLG55" s="651"/>
      <c r="LLH55" s="651"/>
      <c r="LLI55" s="651"/>
      <c r="LLJ55" s="651"/>
      <c r="LLK55" s="651"/>
      <c r="LLL55" s="651"/>
      <c r="LLM55" s="651"/>
      <c r="LLN55" s="651"/>
      <c r="LLO55" s="651"/>
      <c r="LLP55" s="651"/>
      <c r="LLQ55" s="651"/>
      <c r="LLR55" s="651"/>
      <c r="LLS55" s="651"/>
      <c r="LLT55" s="651"/>
      <c r="LLU55" s="651"/>
      <c r="LLV55" s="651"/>
      <c r="LLW55" s="651"/>
      <c r="LLX55" s="651"/>
      <c r="LLY55" s="651"/>
      <c r="LLZ55" s="651"/>
      <c r="LMA55" s="651"/>
      <c r="LMB55" s="651"/>
      <c r="LMC55" s="651"/>
      <c r="LMD55" s="651"/>
      <c r="LME55" s="651"/>
      <c r="LMF55" s="651"/>
      <c r="LMG55" s="651"/>
      <c r="LMH55" s="651"/>
      <c r="LMI55" s="651"/>
      <c r="LMJ55" s="651"/>
      <c r="LMK55" s="651"/>
      <c r="LML55" s="651"/>
      <c r="LMM55" s="651"/>
      <c r="LMN55" s="651"/>
      <c r="LMO55" s="651"/>
      <c r="LMP55" s="651"/>
      <c r="LMQ55" s="651"/>
      <c r="LMR55" s="651"/>
      <c r="LMS55" s="651"/>
      <c r="LMT55" s="651"/>
      <c r="LMU55" s="651"/>
      <c r="LMV55" s="651"/>
      <c r="LMW55" s="651"/>
      <c r="LMX55" s="651"/>
      <c r="LMY55" s="651"/>
      <c r="LMZ55" s="651"/>
      <c r="LNA55" s="651"/>
      <c r="LNB55" s="651"/>
      <c r="LNC55" s="651"/>
      <c r="LND55" s="651"/>
      <c r="LNE55" s="651"/>
      <c r="LNF55" s="651"/>
      <c r="LNG55" s="651"/>
      <c r="LNH55" s="651"/>
      <c r="LNI55" s="651"/>
      <c r="LNJ55" s="651"/>
      <c r="LNK55" s="651"/>
      <c r="LNL55" s="651"/>
      <c r="LNM55" s="651"/>
      <c r="LNN55" s="651"/>
      <c r="LNO55" s="651"/>
      <c r="LNP55" s="651"/>
      <c r="LNQ55" s="651"/>
      <c r="LNR55" s="651"/>
      <c r="LNS55" s="651"/>
      <c r="LNT55" s="651"/>
      <c r="LNU55" s="651"/>
      <c r="LNV55" s="651"/>
      <c r="LNW55" s="651"/>
      <c r="LNX55" s="651"/>
      <c r="LNY55" s="651"/>
      <c r="LNZ55" s="651"/>
      <c r="LOA55" s="651"/>
      <c r="LOB55" s="651"/>
      <c r="LOC55" s="651"/>
      <c r="LOD55" s="651"/>
      <c r="LOE55" s="651"/>
      <c r="LOF55" s="651"/>
      <c r="LOG55" s="651"/>
      <c r="LOH55" s="651"/>
      <c r="LOI55" s="651"/>
      <c r="LOJ55" s="651"/>
      <c r="LOK55" s="651"/>
      <c r="LOL55" s="651"/>
      <c r="LOM55" s="651"/>
      <c r="LON55" s="651"/>
      <c r="LOO55" s="651"/>
      <c r="LOP55" s="651"/>
      <c r="LOQ55" s="651"/>
      <c r="LOR55" s="651"/>
      <c r="LOS55" s="651"/>
      <c r="LOT55" s="651"/>
      <c r="LOU55" s="651"/>
      <c r="LOV55" s="651"/>
      <c r="LOW55" s="651"/>
      <c r="LOX55" s="651"/>
      <c r="LOY55" s="651"/>
      <c r="LOZ55" s="651"/>
      <c r="LPA55" s="651"/>
      <c r="LPB55" s="651"/>
      <c r="LPC55" s="651"/>
      <c r="LPD55" s="651"/>
      <c r="LPE55" s="651"/>
      <c r="LPF55" s="651"/>
      <c r="LPG55" s="651"/>
      <c r="LPH55" s="651"/>
      <c r="LPI55" s="651"/>
      <c r="LPJ55" s="651"/>
      <c r="LPK55" s="651"/>
      <c r="LPL55" s="651"/>
      <c r="LPM55" s="651"/>
      <c r="LPN55" s="651"/>
      <c r="LPO55" s="651"/>
      <c r="LPP55" s="651"/>
      <c r="LPQ55" s="651"/>
      <c r="LPR55" s="651"/>
      <c r="LPS55" s="651"/>
      <c r="LPT55" s="651"/>
      <c r="LPU55" s="651"/>
      <c r="LPV55" s="651"/>
      <c r="LPW55" s="651"/>
      <c r="LPX55" s="651"/>
      <c r="LPY55" s="651"/>
      <c r="LPZ55" s="651"/>
      <c r="LQA55" s="651"/>
      <c r="LQB55" s="651"/>
      <c r="LQC55" s="651"/>
      <c r="LQD55" s="651"/>
      <c r="LQE55" s="651"/>
      <c r="LQF55" s="651"/>
      <c r="LQG55" s="651"/>
      <c r="LQH55" s="651"/>
      <c r="LQI55" s="651"/>
      <c r="LQJ55" s="651"/>
      <c r="LQK55" s="651"/>
      <c r="LQL55" s="651"/>
      <c r="LQM55" s="651"/>
      <c r="LQN55" s="651"/>
      <c r="LQO55" s="651"/>
      <c r="LQP55" s="651"/>
      <c r="LQQ55" s="651"/>
      <c r="LQR55" s="651"/>
      <c r="LQS55" s="651"/>
      <c r="LQT55" s="651"/>
      <c r="LQU55" s="651"/>
      <c r="LQV55" s="651"/>
      <c r="LQW55" s="651"/>
      <c r="LQX55" s="651"/>
      <c r="LQY55" s="651"/>
      <c r="LQZ55" s="651"/>
      <c r="LRA55" s="651"/>
      <c r="LRB55" s="651"/>
      <c r="LRC55" s="651"/>
      <c r="LRD55" s="651"/>
      <c r="LRE55" s="651"/>
      <c r="LRF55" s="651"/>
      <c r="LRG55" s="651"/>
      <c r="LRH55" s="651"/>
      <c r="LRI55" s="651"/>
      <c r="LRJ55" s="651"/>
      <c r="LRK55" s="651"/>
      <c r="LRL55" s="651"/>
      <c r="LRM55" s="651"/>
      <c r="LRN55" s="651"/>
      <c r="LRO55" s="651"/>
      <c r="LRP55" s="651"/>
      <c r="LRQ55" s="651"/>
      <c r="LRR55" s="651"/>
      <c r="LRS55" s="651"/>
      <c r="LRT55" s="651"/>
      <c r="LRU55" s="651"/>
      <c r="LRV55" s="651"/>
      <c r="LRW55" s="651"/>
      <c r="LRX55" s="651"/>
      <c r="LRY55" s="651"/>
      <c r="LRZ55" s="651"/>
      <c r="LSA55" s="651"/>
      <c r="LSB55" s="651"/>
      <c r="LSC55" s="651"/>
      <c r="LSD55" s="651"/>
      <c r="LSE55" s="651"/>
      <c r="LSF55" s="651"/>
      <c r="LSG55" s="651"/>
      <c r="LSH55" s="651"/>
      <c r="LSI55" s="651"/>
      <c r="LSJ55" s="651"/>
      <c r="LSK55" s="651"/>
      <c r="LSL55" s="651"/>
      <c r="LSM55" s="651"/>
      <c r="LSN55" s="651"/>
      <c r="LSO55" s="651"/>
      <c r="LSP55" s="651"/>
      <c r="LSQ55" s="651"/>
      <c r="LSR55" s="651"/>
      <c r="LSS55" s="651"/>
      <c r="LST55" s="651"/>
      <c r="LSU55" s="651"/>
      <c r="LSV55" s="651"/>
      <c r="LSW55" s="651"/>
      <c r="LSX55" s="651"/>
      <c r="LSY55" s="651"/>
      <c r="LSZ55" s="651"/>
      <c r="LTA55" s="651"/>
      <c r="LTB55" s="651"/>
      <c r="LTC55" s="651"/>
      <c r="LTD55" s="651"/>
      <c r="LTE55" s="651"/>
      <c r="LTF55" s="651"/>
      <c r="LTG55" s="651"/>
      <c r="LTH55" s="651"/>
      <c r="LTI55" s="651"/>
      <c r="LTJ55" s="651"/>
      <c r="LTK55" s="651"/>
      <c r="LTL55" s="651"/>
      <c r="LTM55" s="651"/>
      <c r="LTN55" s="651"/>
      <c r="LTO55" s="651"/>
      <c r="LTP55" s="651"/>
      <c r="LTQ55" s="651"/>
      <c r="LTR55" s="651"/>
      <c r="LTS55" s="651"/>
      <c r="LTT55" s="651"/>
      <c r="LTU55" s="651"/>
      <c r="LTV55" s="651"/>
      <c r="LTW55" s="651"/>
      <c r="LTX55" s="651"/>
      <c r="LTY55" s="651"/>
      <c r="LTZ55" s="651"/>
      <c r="LUA55" s="651"/>
      <c r="LUB55" s="651"/>
      <c r="LUC55" s="651"/>
      <c r="LUD55" s="651"/>
      <c r="LUE55" s="651"/>
      <c r="LUF55" s="651"/>
      <c r="LUG55" s="651"/>
      <c r="LUH55" s="651"/>
      <c r="LUI55" s="651"/>
      <c r="LUJ55" s="651"/>
      <c r="LUK55" s="651"/>
      <c r="LUL55" s="651"/>
      <c r="LUM55" s="651"/>
      <c r="LUN55" s="651"/>
      <c r="LUO55" s="651"/>
      <c r="LUP55" s="651"/>
      <c r="LUQ55" s="651"/>
      <c r="LUR55" s="651"/>
      <c r="LUS55" s="651"/>
      <c r="LUT55" s="651"/>
      <c r="LUU55" s="651"/>
      <c r="LUV55" s="651"/>
      <c r="LUW55" s="651"/>
      <c r="LUX55" s="651"/>
      <c r="LUY55" s="651"/>
      <c r="LUZ55" s="651"/>
      <c r="LVA55" s="651"/>
      <c r="LVB55" s="651"/>
      <c r="LVC55" s="651"/>
      <c r="LVD55" s="651"/>
      <c r="LVE55" s="651"/>
      <c r="LVF55" s="651"/>
      <c r="LVG55" s="651"/>
      <c r="LVH55" s="651"/>
      <c r="LVI55" s="651"/>
      <c r="LVJ55" s="651"/>
      <c r="LVK55" s="651"/>
      <c r="LVL55" s="651"/>
      <c r="LVM55" s="651"/>
      <c r="LVN55" s="651"/>
      <c r="LVO55" s="651"/>
      <c r="LVP55" s="651"/>
      <c r="LVQ55" s="651"/>
      <c r="LVR55" s="651"/>
      <c r="LVS55" s="651"/>
      <c r="LVT55" s="651"/>
      <c r="LVU55" s="651"/>
      <c r="LVV55" s="651"/>
      <c r="LVW55" s="651"/>
      <c r="LVX55" s="651"/>
      <c r="LVY55" s="651"/>
      <c r="LVZ55" s="651"/>
      <c r="LWA55" s="651"/>
      <c r="LWB55" s="651"/>
      <c r="LWC55" s="651"/>
      <c r="LWD55" s="651"/>
      <c r="LWE55" s="651"/>
      <c r="LWF55" s="651"/>
      <c r="LWG55" s="651"/>
      <c r="LWH55" s="651"/>
      <c r="LWI55" s="651"/>
      <c r="LWJ55" s="651"/>
      <c r="LWK55" s="651"/>
      <c r="LWL55" s="651"/>
      <c r="LWM55" s="651"/>
      <c r="LWN55" s="651"/>
      <c r="LWO55" s="651"/>
      <c r="LWP55" s="651"/>
      <c r="LWQ55" s="651"/>
      <c r="LWR55" s="651"/>
      <c r="LWS55" s="651"/>
      <c r="LWT55" s="651"/>
      <c r="LWU55" s="651"/>
      <c r="LWV55" s="651"/>
      <c r="LWW55" s="651"/>
      <c r="LWX55" s="651"/>
      <c r="LWY55" s="651"/>
      <c r="LWZ55" s="651"/>
      <c r="LXA55" s="651"/>
      <c r="LXB55" s="651"/>
      <c r="LXC55" s="651"/>
      <c r="LXD55" s="651"/>
      <c r="LXE55" s="651"/>
      <c r="LXF55" s="651"/>
      <c r="LXG55" s="651"/>
      <c r="LXH55" s="651"/>
      <c r="LXI55" s="651"/>
      <c r="LXJ55" s="651"/>
      <c r="LXK55" s="651"/>
      <c r="LXL55" s="651"/>
      <c r="LXM55" s="651"/>
      <c r="LXN55" s="651"/>
      <c r="LXO55" s="651"/>
      <c r="LXP55" s="651"/>
      <c r="LXQ55" s="651"/>
      <c r="LXR55" s="651"/>
      <c r="LXS55" s="651"/>
      <c r="LXT55" s="651"/>
      <c r="LXU55" s="651"/>
      <c r="LXV55" s="651"/>
      <c r="LXW55" s="651"/>
      <c r="LXX55" s="651"/>
      <c r="LXY55" s="651"/>
      <c r="LXZ55" s="651"/>
      <c r="LYA55" s="651"/>
      <c r="LYB55" s="651"/>
      <c r="LYC55" s="651"/>
      <c r="LYD55" s="651"/>
      <c r="LYE55" s="651"/>
      <c r="LYF55" s="651"/>
      <c r="LYG55" s="651"/>
      <c r="LYH55" s="651"/>
      <c r="LYI55" s="651"/>
      <c r="LYJ55" s="651"/>
      <c r="LYK55" s="651"/>
      <c r="LYL55" s="651"/>
      <c r="LYM55" s="651"/>
      <c r="LYN55" s="651"/>
      <c r="LYO55" s="651"/>
      <c r="LYP55" s="651"/>
      <c r="LYQ55" s="651"/>
      <c r="LYR55" s="651"/>
      <c r="LYS55" s="651"/>
      <c r="LYT55" s="651"/>
      <c r="LYU55" s="651"/>
      <c r="LYV55" s="651"/>
      <c r="LYW55" s="651"/>
      <c r="LYX55" s="651"/>
      <c r="LYY55" s="651"/>
      <c r="LYZ55" s="651"/>
      <c r="LZA55" s="651"/>
      <c r="LZB55" s="651"/>
      <c r="LZC55" s="651"/>
      <c r="LZD55" s="651"/>
      <c r="LZE55" s="651"/>
      <c r="LZF55" s="651"/>
      <c r="LZG55" s="651"/>
      <c r="LZH55" s="651"/>
      <c r="LZI55" s="651"/>
      <c r="LZJ55" s="651"/>
      <c r="LZK55" s="651"/>
      <c r="LZL55" s="651"/>
      <c r="LZM55" s="651"/>
      <c r="LZN55" s="651"/>
      <c r="LZO55" s="651"/>
      <c r="LZP55" s="651"/>
      <c r="LZQ55" s="651"/>
      <c r="LZR55" s="651"/>
      <c r="LZS55" s="651"/>
      <c r="LZT55" s="651"/>
      <c r="LZU55" s="651"/>
      <c r="LZV55" s="651"/>
      <c r="LZW55" s="651"/>
      <c r="LZX55" s="651"/>
      <c r="LZY55" s="651"/>
      <c r="LZZ55" s="651"/>
      <c r="MAA55" s="651"/>
      <c r="MAB55" s="651"/>
      <c r="MAC55" s="651"/>
      <c r="MAD55" s="651"/>
      <c r="MAE55" s="651"/>
      <c r="MAF55" s="651"/>
      <c r="MAG55" s="651"/>
      <c r="MAH55" s="651"/>
      <c r="MAI55" s="651"/>
      <c r="MAJ55" s="651"/>
      <c r="MAK55" s="651"/>
      <c r="MAL55" s="651"/>
      <c r="MAM55" s="651"/>
      <c r="MAN55" s="651"/>
      <c r="MAO55" s="651"/>
      <c r="MAP55" s="651"/>
      <c r="MAQ55" s="651"/>
      <c r="MAR55" s="651"/>
      <c r="MAS55" s="651"/>
      <c r="MAT55" s="651"/>
      <c r="MAU55" s="651"/>
      <c r="MAV55" s="651"/>
      <c r="MAW55" s="651"/>
      <c r="MAX55" s="651"/>
      <c r="MAY55" s="651"/>
      <c r="MAZ55" s="651"/>
      <c r="MBA55" s="651"/>
      <c r="MBB55" s="651"/>
      <c r="MBC55" s="651"/>
      <c r="MBD55" s="651"/>
      <c r="MBE55" s="651"/>
      <c r="MBF55" s="651"/>
      <c r="MBG55" s="651"/>
      <c r="MBH55" s="651"/>
      <c r="MBI55" s="651"/>
      <c r="MBJ55" s="651"/>
      <c r="MBK55" s="651"/>
      <c r="MBL55" s="651"/>
      <c r="MBM55" s="651"/>
      <c r="MBN55" s="651"/>
      <c r="MBO55" s="651"/>
      <c r="MBP55" s="651"/>
      <c r="MBQ55" s="651"/>
      <c r="MBR55" s="651"/>
      <c r="MBS55" s="651"/>
      <c r="MBT55" s="651"/>
      <c r="MBU55" s="651"/>
      <c r="MBV55" s="651"/>
      <c r="MBW55" s="651"/>
      <c r="MBX55" s="651"/>
      <c r="MBY55" s="651"/>
      <c r="MBZ55" s="651"/>
      <c r="MCA55" s="651"/>
      <c r="MCB55" s="651"/>
      <c r="MCC55" s="651"/>
      <c r="MCD55" s="651"/>
      <c r="MCE55" s="651"/>
      <c r="MCF55" s="651"/>
      <c r="MCG55" s="651"/>
      <c r="MCH55" s="651"/>
      <c r="MCI55" s="651"/>
      <c r="MCJ55" s="651"/>
      <c r="MCK55" s="651"/>
      <c r="MCL55" s="651"/>
      <c r="MCM55" s="651"/>
      <c r="MCN55" s="651"/>
      <c r="MCO55" s="651"/>
      <c r="MCP55" s="651"/>
      <c r="MCQ55" s="651"/>
      <c r="MCR55" s="651"/>
      <c r="MCS55" s="651"/>
      <c r="MCT55" s="651"/>
      <c r="MCU55" s="651"/>
      <c r="MCV55" s="651"/>
      <c r="MCW55" s="651"/>
      <c r="MCX55" s="651"/>
      <c r="MCY55" s="651"/>
      <c r="MCZ55" s="651"/>
      <c r="MDA55" s="651"/>
      <c r="MDB55" s="651"/>
      <c r="MDC55" s="651"/>
      <c r="MDD55" s="651"/>
      <c r="MDE55" s="651"/>
      <c r="MDF55" s="651"/>
      <c r="MDG55" s="651"/>
      <c r="MDH55" s="651"/>
      <c r="MDI55" s="651"/>
      <c r="MDJ55" s="651"/>
      <c r="MDK55" s="651"/>
      <c r="MDL55" s="651"/>
      <c r="MDM55" s="651"/>
      <c r="MDN55" s="651"/>
      <c r="MDO55" s="651"/>
      <c r="MDP55" s="651"/>
      <c r="MDQ55" s="651"/>
      <c r="MDR55" s="651"/>
      <c r="MDS55" s="651"/>
      <c r="MDT55" s="651"/>
      <c r="MDU55" s="651"/>
      <c r="MDV55" s="651"/>
      <c r="MDW55" s="651"/>
      <c r="MDX55" s="651"/>
      <c r="MDY55" s="651"/>
      <c r="MDZ55" s="651"/>
      <c r="MEA55" s="651"/>
      <c r="MEB55" s="651"/>
      <c r="MEC55" s="651"/>
      <c r="MED55" s="651"/>
      <c r="MEE55" s="651"/>
      <c r="MEF55" s="651"/>
      <c r="MEG55" s="651"/>
      <c r="MEH55" s="651"/>
      <c r="MEI55" s="651"/>
      <c r="MEJ55" s="651"/>
      <c r="MEK55" s="651"/>
      <c r="MEL55" s="651"/>
      <c r="MEM55" s="651"/>
      <c r="MEN55" s="651"/>
      <c r="MEO55" s="651"/>
      <c r="MEP55" s="651"/>
      <c r="MEQ55" s="651"/>
      <c r="MER55" s="651"/>
      <c r="MES55" s="651"/>
      <c r="MET55" s="651"/>
      <c r="MEU55" s="651"/>
      <c r="MEV55" s="651"/>
      <c r="MEW55" s="651"/>
      <c r="MEX55" s="651"/>
      <c r="MEY55" s="651"/>
      <c r="MEZ55" s="651"/>
      <c r="MFA55" s="651"/>
      <c r="MFB55" s="651"/>
      <c r="MFC55" s="651"/>
      <c r="MFD55" s="651"/>
      <c r="MFE55" s="651"/>
      <c r="MFF55" s="651"/>
      <c r="MFG55" s="651"/>
      <c r="MFH55" s="651"/>
      <c r="MFI55" s="651"/>
      <c r="MFJ55" s="651"/>
      <c r="MFK55" s="651"/>
      <c r="MFL55" s="651"/>
      <c r="MFM55" s="651"/>
      <c r="MFN55" s="651"/>
      <c r="MFO55" s="651"/>
      <c r="MFP55" s="651"/>
      <c r="MFQ55" s="651"/>
      <c r="MFR55" s="651"/>
      <c r="MFS55" s="651"/>
      <c r="MFT55" s="651"/>
      <c r="MFU55" s="651"/>
      <c r="MFV55" s="651"/>
      <c r="MFW55" s="651"/>
      <c r="MFX55" s="651"/>
      <c r="MFY55" s="651"/>
      <c r="MFZ55" s="651"/>
      <c r="MGA55" s="651"/>
      <c r="MGB55" s="651"/>
      <c r="MGC55" s="651"/>
      <c r="MGD55" s="651"/>
      <c r="MGE55" s="651"/>
      <c r="MGF55" s="651"/>
      <c r="MGG55" s="651"/>
      <c r="MGH55" s="651"/>
      <c r="MGI55" s="651"/>
      <c r="MGJ55" s="651"/>
      <c r="MGK55" s="651"/>
      <c r="MGL55" s="651"/>
      <c r="MGM55" s="651"/>
      <c r="MGN55" s="651"/>
      <c r="MGO55" s="651"/>
      <c r="MGP55" s="651"/>
      <c r="MGQ55" s="651"/>
      <c r="MGR55" s="651"/>
      <c r="MGS55" s="651"/>
      <c r="MGT55" s="651"/>
      <c r="MGU55" s="651"/>
      <c r="MGV55" s="651"/>
      <c r="MGW55" s="651"/>
      <c r="MGX55" s="651"/>
      <c r="MGY55" s="651"/>
      <c r="MGZ55" s="651"/>
      <c r="MHA55" s="651"/>
      <c r="MHB55" s="651"/>
      <c r="MHC55" s="651"/>
      <c r="MHD55" s="651"/>
      <c r="MHE55" s="651"/>
      <c r="MHF55" s="651"/>
      <c r="MHG55" s="651"/>
      <c r="MHH55" s="651"/>
      <c r="MHI55" s="651"/>
      <c r="MHJ55" s="651"/>
      <c r="MHK55" s="651"/>
      <c r="MHL55" s="651"/>
      <c r="MHM55" s="651"/>
      <c r="MHN55" s="651"/>
      <c r="MHO55" s="651"/>
      <c r="MHP55" s="651"/>
      <c r="MHQ55" s="651"/>
      <c r="MHR55" s="651"/>
      <c r="MHS55" s="651"/>
      <c r="MHT55" s="651"/>
      <c r="MHU55" s="651"/>
      <c r="MHV55" s="651"/>
      <c r="MHW55" s="651"/>
      <c r="MHX55" s="651"/>
      <c r="MHY55" s="651"/>
      <c r="MHZ55" s="651"/>
      <c r="MIA55" s="651"/>
      <c r="MIB55" s="651"/>
      <c r="MIC55" s="651"/>
      <c r="MID55" s="651"/>
      <c r="MIE55" s="651"/>
      <c r="MIF55" s="651"/>
      <c r="MIG55" s="651"/>
      <c r="MIH55" s="651"/>
      <c r="MII55" s="651"/>
      <c r="MIJ55" s="651"/>
      <c r="MIK55" s="651"/>
      <c r="MIL55" s="651"/>
      <c r="MIM55" s="651"/>
      <c r="MIN55" s="651"/>
      <c r="MIO55" s="651"/>
      <c r="MIP55" s="651"/>
      <c r="MIQ55" s="651"/>
      <c r="MIR55" s="651"/>
      <c r="MIS55" s="651"/>
      <c r="MIT55" s="651"/>
      <c r="MIU55" s="651"/>
      <c r="MIV55" s="651"/>
      <c r="MIW55" s="651"/>
      <c r="MIX55" s="651"/>
      <c r="MIY55" s="651"/>
      <c r="MIZ55" s="651"/>
      <c r="MJA55" s="651"/>
      <c r="MJB55" s="651"/>
      <c r="MJC55" s="651"/>
      <c r="MJD55" s="651"/>
      <c r="MJE55" s="651"/>
      <c r="MJF55" s="651"/>
      <c r="MJG55" s="651"/>
      <c r="MJH55" s="651"/>
      <c r="MJI55" s="651"/>
      <c r="MJJ55" s="651"/>
      <c r="MJK55" s="651"/>
      <c r="MJL55" s="651"/>
      <c r="MJM55" s="651"/>
      <c r="MJN55" s="651"/>
      <c r="MJO55" s="651"/>
      <c r="MJP55" s="651"/>
      <c r="MJQ55" s="651"/>
      <c r="MJR55" s="651"/>
      <c r="MJS55" s="651"/>
      <c r="MJT55" s="651"/>
      <c r="MJU55" s="651"/>
      <c r="MJV55" s="651"/>
      <c r="MJW55" s="651"/>
      <c r="MJX55" s="651"/>
      <c r="MJY55" s="651"/>
      <c r="MJZ55" s="651"/>
      <c r="MKA55" s="651"/>
      <c r="MKB55" s="651"/>
      <c r="MKC55" s="651"/>
      <c r="MKD55" s="651"/>
      <c r="MKE55" s="651"/>
      <c r="MKF55" s="651"/>
      <c r="MKG55" s="651"/>
      <c r="MKH55" s="651"/>
      <c r="MKI55" s="651"/>
      <c r="MKJ55" s="651"/>
      <c r="MKK55" s="651"/>
      <c r="MKL55" s="651"/>
      <c r="MKM55" s="651"/>
      <c r="MKN55" s="651"/>
      <c r="MKO55" s="651"/>
      <c r="MKP55" s="651"/>
      <c r="MKQ55" s="651"/>
      <c r="MKR55" s="651"/>
      <c r="MKS55" s="651"/>
      <c r="MKT55" s="651"/>
      <c r="MKU55" s="651"/>
      <c r="MKV55" s="651"/>
      <c r="MKW55" s="651"/>
      <c r="MKX55" s="651"/>
      <c r="MKY55" s="651"/>
      <c r="MKZ55" s="651"/>
      <c r="MLA55" s="651"/>
      <c r="MLB55" s="651"/>
      <c r="MLC55" s="651"/>
      <c r="MLD55" s="651"/>
      <c r="MLE55" s="651"/>
      <c r="MLF55" s="651"/>
      <c r="MLG55" s="651"/>
      <c r="MLH55" s="651"/>
      <c r="MLI55" s="651"/>
      <c r="MLJ55" s="651"/>
      <c r="MLK55" s="651"/>
      <c r="MLL55" s="651"/>
      <c r="MLM55" s="651"/>
      <c r="MLN55" s="651"/>
      <c r="MLO55" s="651"/>
      <c r="MLP55" s="651"/>
      <c r="MLQ55" s="651"/>
      <c r="MLR55" s="651"/>
      <c r="MLS55" s="651"/>
      <c r="MLT55" s="651"/>
      <c r="MLU55" s="651"/>
      <c r="MLV55" s="651"/>
      <c r="MLW55" s="651"/>
      <c r="MLX55" s="651"/>
      <c r="MLY55" s="651"/>
      <c r="MLZ55" s="651"/>
      <c r="MMA55" s="651"/>
      <c r="MMB55" s="651"/>
      <c r="MMC55" s="651"/>
      <c r="MMD55" s="651"/>
      <c r="MME55" s="651"/>
      <c r="MMF55" s="651"/>
      <c r="MMG55" s="651"/>
      <c r="MMH55" s="651"/>
      <c r="MMI55" s="651"/>
      <c r="MMJ55" s="651"/>
      <c r="MMK55" s="651"/>
      <c r="MML55" s="651"/>
      <c r="MMM55" s="651"/>
      <c r="MMN55" s="651"/>
      <c r="MMO55" s="651"/>
      <c r="MMP55" s="651"/>
      <c r="MMQ55" s="651"/>
      <c r="MMR55" s="651"/>
      <c r="MMS55" s="651"/>
      <c r="MMT55" s="651"/>
      <c r="MMU55" s="651"/>
      <c r="MMV55" s="651"/>
      <c r="MMW55" s="651"/>
      <c r="MMX55" s="651"/>
      <c r="MMY55" s="651"/>
      <c r="MMZ55" s="651"/>
      <c r="MNA55" s="651"/>
      <c r="MNB55" s="651"/>
      <c r="MNC55" s="651"/>
      <c r="MND55" s="651"/>
      <c r="MNE55" s="651"/>
      <c r="MNF55" s="651"/>
      <c r="MNG55" s="651"/>
      <c r="MNH55" s="651"/>
      <c r="MNI55" s="651"/>
      <c r="MNJ55" s="651"/>
      <c r="MNK55" s="651"/>
      <c r="MNL55" s="651"/>
      <c r="MNM55" s="651"/>
      <c r="MNN55" s="651"/>
      <c r="MNO55" s="651"/>
      <c r="MNP55" s="651"/>
      <c r="MNQ55" s="651"/>
      <c r="MNR55" s="651"/>
      <c r="MNS55" s="651"/>
      <c r="MNT55" s="651"/>
      <c r="MNU55" s="651"/>
      <c r="MNV55" s="651"/>
      <c r="MNW55" s="651"/>
      <c r="MNX55" s="651"/>
      <c r="MNY55" s="651"/>
      <c r="MNZ55" s="651"/>
      <c r="MOA55" s="651"/>
      <c r="MOB55" s="651"/>
      <c r="MOC55" s="651"/>
      <c r="MOD55" s="651"/>
      <c r="MOE55" s="651"/>
      <c r="MOF55" s="651"/>
      <c r="MOG55" s="651"/>
      <c r="MOH55" s="651"/>
      <c r="MOI55" s="651"/>
      <c r="MOJ55" s="651"/>
      <c r="MOK55" s="651"/>
      <c r="MOL55" s="651"/>
      <c r="MOM55" s="651"/>
      <c r="MON55" s="651"/>
      <c r="MOO55" s="651"/>
      <c r="MOP55" s="651"/>
      <c r="MOQ55" s="651"/>
      <c r="MOR55" s="651"/>
      <c r="MOS55" s="651"/>
      <c r="MOT55" s="651"/>
      <c r="MOU55" s="651"/>
      <c r="MOV55" s="651"/>
      <c r="MOW55" s="651"/>
      <c r="MOX55" s="651"/>
      <c r="MOY55" s="651"/>
      <c r="MOZ55" s="651"/>
      <c r="MPA55" s="651"/>
      <c r="MPB55" s="651"/>
      <c r="MPC55" s="651"/>
      <c r="MPD55" s="651"/>
      <c r="MPE55" s="651"/>
      <c r="MPF55" s="651"/>
      <c r="MPG55" s="651"/>
      <c r="MPH55" s="651"/>
      <c r="MPI55" s="651"/>
      <c r="MPJ55" s="651"/>
      <c r="MPK55" s="651"/>
      <c r="MPL55" s="651"/>
      <c r="MPM55" s="651"/>
      <c r="MPN55" s="651"/>
      <c r="MPO55" s="651"/>
      <c r="MPP55" s="651"/>
      <c r="MPQ55" s="651"/>
      <c r="MPR55" s="651"/>
      <c r="MPS55" s="651"/>
      <c r="MPT55" s="651"/>
      <c r="MPU55" s="651"/>
      <c r="MPV55" s="651"/>
      <c r="MPW55" s="651"/>
      <c r="MPX55" s="651"/>
      <c r="MPY55" s="651"/>
      <c r="MPZ55" s="651"/>
      <c r="MQA55" s="651"/>
      <c r="MQB55" s="651"/>
      <c r="MQC55" s="651"/>
      <c r="MQD55" s="651"/>
      <c r="MQE55" s="651"/>
      <c r="MQF55" s="651"/>
      <c r="MQG55" s="651"/>
      <c r="MQH55" s="651"/>
      <c r="MQI55" s="651"/>
      <c r="MQJ55" s="651"/>
      <c r="MQK55" s="651"/>
      <c r="MQL55" s="651"/>
      <c r="MQM55" s="651"/>
      <c r="MQN55" s="651"/>
      <c r="MQO55" s="651"/>
      <c r="MQP55" s="651"/>
      <c r="MQQ55" s="651"/>
      <c r="MQR55" s="651"/>
      <c r="MQS55" s="651"/>
      <c r="MQT55" s="651"/>
      <c r="MQU55" s="651"/>
      <c r="MQV55" s="651"/>
      <c r="MQW55" s="651"/>
      <c r="MQX55" s="651"/>
      <c r="MQY55" s="651"/>
      <c r="MQZ55" s="651"/>
      <c r="MRA55" s="651"/>
      <c r="MRB55" s="651"/>
      <c r="MRC55" s="651"/>
      <c r="MRD55" s="651"/>
      <c r="MRE55" s="651"/>
      <c r="MRF55" s="651"/>
      <c r="MRG55" s="651"/>
      <c r="MRH55" s="651"/>
      <c r="MRI55" s="651"/>
      <c r="MRJ55" s="651"/>
      <c r="MRK55" s="651"/>
      <c r="MRL55" s="651"/>
      <c r="MRM55" s="651"/>
      <c r="MRN55" s="651"/>
      <c r="MRO55" s="651"/>
      <c r="MRP55" s="651"/>
      <c r="MRQ55" s="651"/>
      <c r="MRR55" s="651"/>
      <c r="MRS55" s="651"/>
      <c r="MRT55" s="651"/>
      <c r="MRU55" s="651"/>
      <c r="MRV55" s="651"/>
      <c r="MRW55" s="651"/>
      <c r="MRX55" s="651"/>
      <c r="MRY55" s="651"/>
      <c r="MRZ55" s="651"/>
      <c r="MSA55" s="651"/>
      <c r="MSB55" s="651"/>
      <c r="MSC55" s="651"/>
      <c r="MSD55" s="651"/>
      <c r="MSE55" s="651"/>
      <c r="MSF55" s="651"/>
      <c r="MSG55" s="651"/>
      <c r="MSH55" s="651"/>
      <c r="MSI55" s="651"/>
      <c r="MSJ55" s="651"/>
      <c r="MSK55" s="651"/>
      <c r="MSL55" s="651"/>
      <c r="MSM55" s="651"/>
      <c r="MSN55" s="651"/>
      <c r="MSO55" s="651"/>
      <c r="MSP55" s="651"/>
      <c r="MSQ55" s="651"/>
      <c r="MSR55" s="651"/>
      <c r="MSS55" s="651"/>
      <c r="MST55" s="651"/>
      <c r="MSU55" s="651"/>
      <c r="MSV55" s="651"/>
      <c r="MSW55" s="651"/>
      <c r="MSX55" s="651"/>
      <c r="MSY55" s="651"/>
      <c r="MSZ55" s="651"/>
      <c r="MTA55" s="651"/>
      <c r="MTB55" s="651"/>
      <c r="MTC55" s="651"/>
      <c r="MTD55" s="651"/>
      <c r="MTE55" s="651"/>
      <c r="MTF55" s="651"/>
      <c r="MTG55" s="651"/>
      <c r="MTH55" s="651"/>
      <c r="MTI55" s="651"/>
      <c r="MTJ55" s="651"/>
      <c r="MTK55" s="651"/>
      <c r="MTL55" s="651"/>
      <c r="MTM55" s="651"/>
      <c r="MTN55" s="651"/>
      <c r="MTO55" s="651"/>
      <c r="MTP55" s="651"/>
      <c r="MTQ55" s="651"/>
      <c r="MTR55" s="651"/>
      <c r="MTS55" s="651"/>
      <c r="MTT55" s="651"/>
      <c r="MTU55" s="651"/>
      <c r="MTV55" s="651"/>
      <c r="MTW55" s="651"/>
      <c r="MTX55" s="651"/>
      <c r="MTY55" s="651"/>
      <c r="MTZ55" s="651"/>
      <c r="MUA55" s="651"/>
      <c r="MUB55" s="651"/>
      <c r="MUC55" s="651"/>
      <c r="MUD55" s="651"/>
      <c r="MUE55" s="651"/>
      <c r="MUF55" s="651"/>
      <c r="MUG55" s="651"/>
      <c r="MUH55" s="651"/>
      <c r="MUI55" s="651"/>
      <c r="MUJ55" s="651"/>
      <c r="MUK55" s="651"/>
      <c r="MUL55" s="651"/>
      <c r="MUM55" s="651"/>
      <c r="MUN55" s="651"/>
      <c r="MUO55" s="651"/>
      <c r="MUP55" s="651"/>
      <c r="MUQ55" s="651"/>
      <c r="MUR55" s="651"/>
      <c r="MUS55" s="651"/>
      <c r="MUT55" s="651"/>
      <c r="MUU55" s="651"/>
      <c r="MUV55" s="651"/>
      <c r="MUW55" s="651"/>
      <c r="MUX55" s="651"/>
      <c r="MUY55" s="651"/>
      <c r="MUZ55" s="651"/>
      <c r="MVA55" s="651"/>
      <c r="MVB55" s="651"/>
      <c r="MVC55" s="651"/>
      <c r="MVD55" s="651"/>
      <c r="MVE55" s="651"/>
      <c r="MVF55" s="651"/>
      <c r="MVG55" s="651"/>
      <c r="MVH55" s="651"/>
      <c r="MVI55" s="651"/>
      <c r="MVJ55" s="651"/>
      <c r="MVK55" s="651"/>
      <c r="MVL55" s="651"/>
      <c r="MVM55" s="651"/>
      <c r="MVN55" s="651"/>
      <c r="MVO55" s="651"/>
      <c r="MVP55" s="651"/>
      <c r="MVQ55" s="651"/>
      <c r="MVR55" s="651"/>
      <c r="MVS55" s="651"/>
      <c r="MVT55" s="651"/>
      <c r="MVU55" s="651"/>
      <c r="MVV55" s="651"/>
      <c r="MVW55" s="651"/>
      <c r="MVX55" s="651"/>
      <c r="MVY55" s="651"/>
      <c r="MVZ55" s="651"/>
      <c r="MWA55" s="651"/>
      <c r="MWB55" s="651"/>
      <c r="MWC55" s="651"/>
      <c r="MWD55" s="651"/>
      <c r="MWE55" s="651"/>
      <c r="MWF55" s="651"/>
      <c r="MWG55" s="651"/>
      <c r="MWH55" s="651"/>
      <c r="MWI55" s="651"/>
      <c r="MWJ55" s="651"/>
      <c r="MWK55" s="651"/>
      <c r="MWL55" s="651"/>
      <c r="MWM55" s="651"/>
      <c r="MWN55" s="651"/>
      <c r="MWO55" s="651"/>
      <c r="MWP55" s="651"/>
      <c r="MWQ55" s="651"/>
      <c r="MWR55" s="651"/>
      <c r="MWS55" s="651"/>
      <c r="MWT55" s="651"/>
      <c r="MWU55" s="651"/>
      <c r="MWV55" s="651"/>
      <c r="MWW55" s="651"/>
      <c r="MWX55" s="651"/>
      <c r="MWY55" s="651"/>
      <c r="MWZ55" s="651"/>
      <c r="MXA55" s="651"/>
      <c r="MXB55" s="651"/>
      <c r="MXC55" s="651"/>
      <c r="MXD55" s="651"/>
      <c r="MXE55" s="651"/>
      <c r="MXF55" s="651"/>
      <c r="MXG55" s="651"/>
      <c r="MXH55" s="651"/>
      <c r="MXI55" s="651"/>
      <c r="MXJ55" s="651"/>
      <c r="MXK55" s="651"/>
      <c r="MXL55" s="651"/>
      <c r="MXM55" s="651"/>
      <c r="MXN55" s="651"/>
      <c r="MXO55" s="651"/>
      <c r="MXP55" s="651"/>
      <c r="MXQ55" s="651"/>
      <c r="MXR55" s="651"/>
      <c r="MXS55" s="651"/>
      <c r="MXT55" s="651"/>
      <c r="MXU55" s="651"/>
      <c r="MXV55" s="651"/>
      <c r="MXW55" s="651"/>
      <c r="MXX55" s="651"/>
      <c r="MXY55" s="651"/>
      <c r="MXZ55" s="651"/>
      <c r="MYA55" s="651"/>
      <c r="MYB55" s="651"/>
      <c r="MYC55" s="651"/>
      <c r="MYD55" s="651"/>
      <c r="MYE55" s="651"/>
      <c r="MYF55" s="651"/>
      <c r="MYG55" s="651"/>
      <c r="MYH55" s="651"/>
      <c r="MYI55" s="651"/>
      <c r="MYJ55" s="651"/>
      <c r="MYK55" s="651"/>
      <c r="MYL55" s="651"/>
      <c r="MYM55" s="651"/>
      <c r="MYN55" s="651"/>
      <c r="MYO55" s="651"/>
      <c r="MYP55" s="651"/>
      <c r="MYQ55" s="651"/>
      <c r="MYR55" s="651"/>
      <c r="MYS55" s="651"/>
      <c r="MYT55" s="651"/>
      <c r="MYU55" s="651"/>
      <c r="MYV55" s="651"/>
      <c r="MYW55" s="651"/>
      <c r="MYX55" s="651"/>
      <c r="MYY55" s="651"/>
      <c r="MYZ55" s="651"/>
      <c r="MZA55" s="651"/>
      <c r="MZB55" s="651"/>
      <c r="MZC55" s="651"/>
      <c r="MZD55" s="651"/>
      <c r="MZE55" s="651"/>
      <c r="MZF55" s="651"/>
      <c r="MZG55" s="651"/>
      <c r="MZH55" s="651"/>
      <c r="MZI55" s="651"/>
      <c r="MZJ55" s="651"/>
      <c r="MZK55" s="651"/>
      <c r="MZL55" s="651"/>
      <c r="MZM55" s="651"/>
      <c r="MZN55" s="651"/>
      <c r="MZO55" s="651"/>
      <c r="MZP55" s="651"/>
      <c r="MZQ55" s="651"/>
      <c r="MZR55" s="651"/>
      <c r="MZS55" s="651"/>
      <c r="MZT55" s="651"/>
      <c r="MZU55" s="651"/>
      <c r="MZV55" s="651"/>
      <c r="MZW55" s="651"/>
      <c r="MZX55" s="651"/>
      <c r="MZY55" s="651"/>
      <c r="MZZ55" s="651"/>
      <c r="NAA55" s="651"/>
      <c r="NAB55" s="651"/>
      <c r="NAC55" s="651"/>
      <c r="NAD55" s="651"/>
      <c r="NAE55" s="651"/>
      <c r="NAF55" s="651"/>
      <c r="NAG55" s="651"/>
      <c r="NAH55" s="651"/>
      <c r="NAI55" s="651"/>
      <c r="NAJ55" s="651"/>
      <c r="NAK55" s="651"/>
      <c r="NAL55" s="651"/>
      <c r="NAM55" s="651"/>
      <c r="NAN55" s="651"/>
      <c r="NAO55" s="651"/>
      <c r="NAP55" s="651"/>
      <c r="NAQ55" s="651"/>
      <c r="NAR55" s="651"/>
      <c r="NAS55" s="651"/>
      <c r="NAT55" s="651"/>
      <c r="NAU55" s="651"/>
      <c r="NAV55" s="651"/>
      <c r="NAW55" s="651"/>
      <c r="NAX55" s="651"/>
      <c r="NAY55" s="651"/>
      <c r="NAZ55" s="651"/>
      <c r="NBA55" s="651"/>
      <c r="NBB55" s="651"/>
      <c r="NBC55" s="651"/>
      <c r="NBD55" s="651"/>
      <c r="NBE55" s="651"/>
      <c r="NBF55" s="651"/>
      <c r="NBG55" s="651"/>
      <c r="NBH55" s="651"/>
      <c r="NBI55" s="651"/>
      <c r="NBJ55" s="651"/>
      <c r="NBK55" s="651"/>
      <c r="NBL55" s="651"/>
      <c r="NBM55" s="651"/>
      <c r="NBN55" s="651"/>
      <c r="NBO55" s="651"/>
      <c r="NBP55" s="651"/>
      <c r="NBQ55" s="651"/>
      <c r="NBR55" s="651"/>
      <c r="NBS55" s="651"/>
      <c r="NBT55" s="651"/>
      <c r="NBU55" s="651"/>
      <c r="NBV55" s="651"/>
      <c r="NBW55" s="651"/>
      <c r="NBX55" s="651"/>
      <c r="NBY55" s="651"/>
      <c r="NBZ55" s="651"/>
      <c r="NCA55" s="651"/>
      <c r="NCB55" s="651"/>
      <c r="NCC55" s="651"/>
      <c r="NCD55" s="651"/>
      <c r="NCE55" s="651"/>
      <c r="NCF55" s="651"/>
      <c r="NCG55" s="651"/>
      <c r="NCH55" s="651"/>
      <c r="NCI55" s="651"/>
      <c r="NCJ55" s="651"/>
      <c r="NCK55" s="651"/>
      <c r="NCL55" s="651"/>
      <c r="NCM55" s="651"/>
      <c r="NCN55" s="651"/>
      <c r="NCO55" s="651"/>
      <c r="NCP55" s="651"/>
      <c r="NCQ55" s="651"/>
      <c r="NCR55" s="651"/>
      <c r="NCS55" s="651"/>
      <c r="NCT55" s="651"/>
      <c r="NCU55" s="651"/>
      <c r="NCV55" s="651"/>
      <c r="NCW55" s="651"/>
      <c r="NCX55" s="651"/>
      <c r="NCY55" s="651"/>
      <c r="NCZ55" s="651"/>
      <c r="NDA55" s="651"/>
      <c r="NDB55" s="651"/>
      <c r="NDC55" s="651"/>
      <c r="NDD55" s="651"/>
      <c r="NDE55" s="651"/>
      <c r="NDF55" s="651"/>
      <c r="NDG55" s="651"/>
      <c r="NDH55" s="651"/>
      <c r="NDI55" s="651"/>
      <c r="NDJ55" s="651"/>
      <c r="NDK55" s="651"/>
      <c r="NDL55" s="651"/>
      <c r="NDM55" s="651"/>
      <c r="NDN55" s="651"/>
      <c r="NDO55" s="651"/>
      <c r="NDP55" s="651"/>
      <c r="NDQ55" s="651"/>
      <c r="NDR55" s="651"/>
      <c r="NDS55" s="651"/>
      <c r="NDT55" s="651"/>
      <c r="NDU55" s="651"/>
      <c r="NDV55" s="651"/>
      <c r="NDW55" s="651"/>
      <c r="NDX55" s="651"/>
      <c r="NDY55" s="651"/>
      <c r="NDZ55" s="651"/>
      <c r="NEA55" s="651"/>
      <c r="NEB55" s="651"/>
      <c r="NEC55" s="651"/>
      <c r="NED55" s="651"/>
      <c r="NEE55" s="651"/>
      <c r="NEF55" s="651"/>
      <c r="NEG55" s="651"/>
      <c r="NEH55" s="651"/>
      <c r="NEI55" s="651"/>
      <c r="NEJ55" s="651"/>
      <c r="NEK55" s="651"/>
      <c r="NEL55" s="651"/>
      <c r="NEM55" s="651"/>
      <c r="NEN55" s="651"/>
      <c r="NEO55" s="651"/>
      <c r="NEP55" s="651"/>
      <c r="NEQ55" s="651"/>
      <c r="NER55" s="651"/>
      <c r="NES55" s="651"/>
      <c r="NET55" s="651"/>
      <c r="NEU55" s="651"/>
      <c r="NEV55" s="651"/>
      <c r="NEW55" s="651"/>
      <c r="NEX55" s="651"/>
      <c r="NEY55" s="651"/>
      <c r="NEZ55" s="651"/>
      <c r="NFA55" s="651"/>
      <c r="NFB55" s="651"/>
      <c r="NFC55" s="651"/>
      <c r="NFD55" s="651"/>
      <c r="NFE55" s="651"/>
      <c r="NFF55" s="651"/>
      <c r="NFG55" s="651"/>
      <c r="NFH55" s="651"/>
      <c r="NFI55" s="651"/>
      <c r="NFJ55" s="651"/>
      <c r="NFK55" s="651"/>
      <c r="NFL55" s="651"/>
      <c r="NFM55" s="651"/>
      <c r="NFN55" s="651"/>
      <c r="NFO55" s="651"/>
      <c r="NFP55" s="651"/>
      <c r="NFQ55" s="651"/>
      <c r="NFR55" s="651"/>
      <c r="NFS55" s="651"/>
      <c r="NFT55" s="651"/>
      <c r="NFU55" s="651"/>
      <c r="NFV55" s="651"/>
      <c r="NFW55" s="651"/>
      <c r="NFX55" s="651"/>
      <c r="NFY55" s="651"/>
      <c r="NFZ55" s="651"/>
      <c r="NGA55" s="651"/>
      <c r="NGB55" s="651"/>
      <c r="NGC55" s="651"/>
      <c r="NGD55" s="651"/>
      <c r="NGE55" s="651"/>
      <c r="NGF55" s="651"/>
      <c r="NGG55" s="651"/>
      <c r="NGH55" s="651"/>
      <c r="NGI55" s="651"/>
      <c r="NGJ55" s="651"/>
      <c r="NGK55" s="651"/>
      <c r="NGL55" s="651"/>
      <c r="NGM55" s="651"/>
      <c r="NGN55" s="651"/>
      <c r="NGO55" s="651"/>
      <c r="NGP55" s="651"/>
      <c r="NGQ55" s="651"/>
      <c r="NGR55" s="651"/>
      <c r="NGS55" s="651"/>
      <c r="NGT55" s="651"/>
      <c r="NGU55" s="651"/>
      <c r="NGV55" s="651"/>
      <c r="NGW55" s="651"/>
      <c r="NGX55" s="651"/>
      <c r="NGY55" s="651"/>
      <c r="NGZ55" s="651"/>
      <c r="NHA55" s="651"/>
      <c r="NHB55" s="651"/>
      <c r="NHC55" s="651"/>
      <c r="NHD55" s="651"/>
      <c r="NHE55" s="651"/>
      <c r="NHF55" s="651"/>
      <c r="NHG55" s="651"/>
      <c r="NHH55" s="651"/>
      <c r="NHI55" s="651"/>
      <c r="NHJ55" s="651"/>
      <c r="NHK55" s="651"/>
      <c r="NHL55" s="651"/>
      <c r="NHM55" s="651"/>
      <c r="NHN55" s="651"/>
      <c r="NHO55" s="651"/>
      <c r="NHP55" s="651"/>
      <c r="NHQ55" s="651"/>
      <c r="NHR55" s="651"/>
      <c r="NHS55" s="651"/>
      <c r="NHT55" s="651"/>
      <c r="NHU55" s="651"/>
      <c r="NHV55" s="651"/>
      <c r="NHW55" s="651"/>
      <c r="NHX55" s="651"/>
      <c r="NHY55" s="651"/>
      <c r="NHZ55" s="651"/>
      <c r="NIA55" s="651"/>
      <c r="NIB55" s="651"/>
      <c r="NIC55" s="651"/>
      <c r="NID55" s="651"/>
      <c r="NIE55" s="651"/>
      <c r="NIF55" s="651"/>
      <c r="NIG55" s="651"/>
      <c r="NIH55" s="651"/>
      <c r="NII55" s="651"/>
      <c r="NIJ55" s="651"/>
      <c r="NIK55" s="651"/>
      <c r="NIL55" s="651"/>
      <c r="NIM55" s="651"/>
      <c r="NIN55" s="651"/>
      <c r="NIO55" s="651"/>
      <c r="NIP55" s="651"/>
      <c r="NIQ55" s="651"/>
      <c r="NIR55" s="651"/>
      <c r="NIS55" s="651"/>
      <c r="NIT55" s="651"/>
      <c r="NIU55" s="651"/>
      <c r="NIV55" s="651"/>
      <c r="NIW55" s="651"/>
      <c r="NIX55" s="651"/>
      <c r="NIY55" s="651"/>
      <c r="NIZ55" s="651"/>
      <c r="NJA55" s="651"/>
      <c r="NJB55" s="651"/>
      <c r="NJC55" s="651"/>
      <c r="NJD55" s="651"/>
      <c r="NJE55" s="651"/>
      <c r="NJF55" s="651"/>
      <c r="NJG55" s="651"/>
      <c r="NJH55" s="651"/>
      <c r="NJI55" s="651"/>
      <c r="NJJ55" s="651"/>
      <c r="NJK55" s="651"/>
      <c r="NJL55" s="651"/>
      <c r="NJM55" s="651"/>
      <c r="NJN55" s="651"/>
      <c r="NJO55" s="651"/>
      <c r="NJP55" s="651"/>
      <c r="NJQ55" s="651"/>
      <c r="NJR55" s="651"/>
      <c r="NJS55" s="651"/>
      <c r="NJT55" s="651"/>
      <c r="NJU55" s="651"/>
      <c r="NJV55" s="651"/>
      <c r="NJW55" s="651"/>
      <c r="NJX55" s="651"/>
      <c r="NJY55" s="651"/>
      <c r="NJZ55" s="651"/>
      <c r="NKA55" s="651"/>
      <c r="NKB55" s="651"/>
      <c r="NKC55" s="651"/>
      <c r="NKD55" s="651"/>
      <c r="NKE55" s="651"/>
      <c r="NKF55" s="651"/>
      <c r="NKG55" s="651"/>
      <c r="NKH55" s="651"/>
      <c r="NKI55" s="651"/>
      <c r="NKJ55" s="651"/>
      <c r="NKK55" s="651"/>
      <c r="NKL55" s="651"/>
      <c r="NKM55" s="651"/>
      <c r="NKN55" s="651"/>
      <c r="NKO55" s="651"/>
      <c r="NKP55" s="651"/>
      <c r="NKQ55" s="651"/>
      <c r="NKR55" s="651"/>
      <c r="NKS55" s="651"/>
      <c r="NKT55" s="651"/>
      <c r="NKU55" s="651"/>
      <c r="NKV55" s="651"/>
      <c r="NKW55" s="651"/>
      <c r="NKX55" s="651"/>
      <c r="NKY55" s="651"/>
      <c r="NKZ55" s="651"/>
      <c r="NLA55" s="651"/>
      <c r="NLB55" s="651"/>
      <c r="NLC55" s="651"/>
      <c r="NLD55" s="651"/>
      <c r="NLE55" s="651"/>
      <c r="NLF55" s="651"/>
      <c r="NLG55" s="651"/>
      <c r="NLH55" s="651"/>
      <c r="NLI55" s="651"/>
      <c r="NLJ55" s="651"/>
      <c r="NLK55" s="651"/>
      <c r="NLL55" s="651"/>
      <c r="NLM55" s="651"/>
      <c r="NLN55" s="651"/>
      <c r="NLO55" s="651"/>
      <c r="NLP55" s="651"/>
      <c r="NLQ55" s="651"/>
      <c r="NLR55" s="651"/>
      <c r="NLS55" s="651"/>
      <c r="NLT55" s="651"/>
      <c r="NLU55" s="651"/>
      <c r="NLV55" s="651"/>
      <c r="NLW55" s="651"/>
      <c r="NLX55" s="651"/>
      <c r="NLY55" s="651"/>
      <c r="NLZ55" s="651"/>
      <c r="NMA55" s="651"/>
      <c r="NMB55" s="651"/>
      <c r="NMC55" s="651"/>
      <c r="NMD55" s="651"/>
      <c r="NME55" s="651"/>
      <c r="NMF55" s="651"/>
      <c r="NMG55" s="651"/>
      <c r="NMH55" s="651"/>
      <c r="NMI55" s="651"/>
      <c r="NMJ55" s="651"/>
      <c r="NMK55" s="651"/>
      <c r="NML55" s="651"/>
      <c r="NMM55" s="651"/>
      <c r="NMN55" s="651"/>
      <c r="NMO55" s="651"/>
      <c r="NMP55" s="651"/>
      <c r="NMQ55" s="651"/>
      <c r="NMR55" s="651"/>
      <c r="NMS55" s="651"/>
      <c r="NMT55" s="651"/>
      <c r="NMU55" s="651"/>
      <c r="NMV55" s="651"/>
      <c r="NMW55" s="651"/>
      <c r="NMX55" s="651"/>
      <c r="NMY55" s="651"/>
      <c r="NMZ55" s="651"/>
      <c r="NNA55" s="651"/>
      <c r="NNB55" s="651"/>
      <c r="NNC55" s="651"/>
      <c r="NND55" s="651"/>
      <c r="NNE55" s="651"/>
      <c r="NNF55" s="651"/>
      <c r="NNG55" s="651"/>
      <c r="NNH55" s="651"/>
      <c r="NNI55" s="651"/>
      <c r="NNJ55" s="651"/>
      <c r="NNK55" s="651"/>
      <c r="NNL55" s="651"/>
      <c r="NNM55" s="651"/>
      <c r="NNN55" s="651"/>
      <c r="NNO55" s="651"/>
      <c r="NNP55" s="651"/>
      <c r="NNQ55" s="651"/>
      <c r="NNR55" s="651"/>
      <c r="NNS55" s="651"/>
      <c r="NNT55" s="651"/>
      <c r="NNU55" s="651"/>
      <c r="NNV55" s="651"/>
      <c r="NNW55" s="651"/>
      <c r="NNX55" s="651"/>
      <c r="NNY55" s="651"/>
      <c r="NNZ55" s="651"/>
      <c r="NOA55" s="651"/>
      <c r="NOB55" s="651"/>
      <c r="NOC55" s="651"/>
      <c r="NOD55" s="651"/>
      <c r="NOE55" s="651"/>
      <c r="NOF55" s="651"/>
      <c r="NOG55" s="651"/>
      <c r="NOH55" s="651"/>
      <c r="NOI55" s="651"/>
      <c r="NOJ55" s="651"/>
      <c r="NOK55" s="651"/>
      <c r="NOL55" s="651"/>
      <c r="NOM55" s="651"/>
      <c r="NON55" s="651"/>
      <c r="NOO55" s="651"/>
      <c r="NOP55" s="651"/>
      <c r="NOQ55" s="651"/>
      <c r="NOR55" s="651"/>
      <c r="NOS55" s="651"/>
      <c r="NOT55" s="651"/>
      <c r="NOU55" s="651"/>
      <c r="NOV55" s="651"/>
      <c r="NOW55" s="651"/>
      <c r="NOX55" s="651"/>
      <c r="NOY55" s="651"/>
      <c r="NOZ55" s="651"/>
      <c r="NPA55" s="651"/>
      <c r="NPB55" s="651"/>
      <c r="NPC55" s="651"/>
      <c r="NPD55" s="651"/>
      <c r="NPE55" s="651"/>
      <c r="NPF55" s="651"/>
      <c r="NPG55" s="651"/>
      <c r="NPH55" s="651"/>
      <c r="NPI55" s="651"/>
      <c r="NPJ55" s="651"/>
      <c r="NPK55" s="651"/>
      <c r="NPL55" s="651"/>
      <c r="NPM55" s="651"/>
      <c r="NPN55" s="651"/>
      <c r="NPO55" s="651"/>
      <c r="NPP55" s="651"/>
      <c r="NPQ55" s="651"/>
      <c r="NPR55" s="651"/>
      <c r="NPS55" s="651"/>
      <c r="NPT55" s="651"/>
      <c r="NPU55" s="651"/>
      <c r="NPV55" s="651"/>
      <c r="NPW55" s="651"/>
      <c r="NPX55" s="651"/>
      <c r="NPY55" s="651"/>
      <c r="NPZ55" s="651"/>
      <c r="NQA55" s="651"/>
      <c r="NQB55" s="651"/>
      <c r="NQC55" s="651"/>
      <c r="NQD55" s="651"/>
      <c r="NQE55" s="651"/>
      <c r="NQF55" s="651"/>
      <c r="NQG55" s="651"/>
      <c r="NQH55" s="651"/>
      <c r="NQI55" s="651"/>
      <c r="NQJ55" s="651"/>
      <c r="NQK55" s="651"/>
      <c r="NQL55" s="651"/>
      <c r="NQM55" s="651"/>
      <c r="NQN55" s="651"/>
      <c r="NQO55" s="651"/>
      <c r="NQP55" s="651"/>
      <c r="NQQ55" s="651"/>
      <c r="NQR55" s="651"/>
      <c r="NQS55" s="651"/>
      <c r="NQT55" s="651"/>
      <c r="NQU55" s="651"/>
      <c r="NQV55" s="651"/>
      <c r="NQW55" s="651"/>
      <c r="NQX55" s="651"/>
      <c r="NQY55" s="651"/>
      <c r="NQZ55" s="651"/>
      <c r="NRA55" s="651"/>
      <c r="NRB55" s="651"/>
      <c r="NRC55" s="651"/>
      <c r="NRD55" s="651"/>
      <c r="NRE55" s="651"/>
      <c r="NRF55" s="651"/>
      <c r="NRG55" s="651"/>
      <c r="NRH55" s="651"/>
      <c r="NRI55" s="651"/>
      <c r="NRJ55" s="651"/>
      <c r="NRK55" s="651"/>
      <c r="NRL55" s="651"/>
      <c r="NRM55" s="651"/>
      <c r="NRN55" s="651"/>
      <c r="NRO55" s="651"/>
      <c r="NRP55" s="651"/>
      <c r="NRQ55" s="651"/>
      <c r="NRR55" s="651"/>
      <c r="NRS55" s="651"/>
      <c r="NRT55" s="651"/>
      <c r="NRU55" s="651"/>
      <c r="NRV55" s="651"/>
      <c r="NRW55" s="651"/>
      <c r="NRX55" s="651"/>
      <c r="NRY55" s="651"/>
      <c r="NRZ55" s="651"/>
      <c r="NSA55" s="651"/>
      <c r="NSB55" s="651"/>
      <c r="NSC55" s="651"/>
      <c r="NSD55" s="651"/>
      <c r="NSE55" s="651"/>
      <c r="NSF55" s="651"/>
      <c r="NSG55" s="651"/>
      <c r="NSH55" s="651"/>
      <c r="NSI55" s="651"/>
      <c r="NSJ55" s="651"/>
      <c r="NSK55" s="651"/>
      <c r="NSL55" s="651"/>
      <c r="NSM55" s="651"/>
      <c r="NSN55" s="651"/>
      <c r="NSO55" s="651"/>
      <c r="NSP55" s="651"/>
      <c r="NSQ55" s="651"/>
      <c r="NSR55" s="651"/>
      <c r="NSS55" s="651"/>
      <c r="NST55" s="651"/>
      <c r="NSU55" s="651"/>
      <c r="NSV55" s="651"/>
      <c r="NSW55" s="651"/>
      <c r="NSX55" s="651"/>
      <c r="NSY55" s="651"/>
      <c r="NSZ55" s="651"/>
      <c r="NTA55" s="651"/>
      <c r="NTB55" s="651"/>
      <c r="NTC55" s="651"/>
      <c r="NTD55" s="651"/>
      <c r="NTE55" s="651"/>
      <c r="NTF55" s="651"/>
      <c r="NTG55" s="651"/>
      <c r="NTH55" s="651"/>
      <c r="NTI55" s="651"/>
      <c r="NTJ55" s="651"/>
      <c r="NTK55" s="651"/>
      <c r="NTL55" s="651"/>
      <c r="NTM55" s="651"/>
      <c r="NTN55" s="651"/>
      <c r="NTO55" s="651"/>
      <c r="NTP55" s="651"/>
      <c r="NTQ55" s="651"/>
      <c r="NTR55" s="651"/>
      <c r="NTS55" s="651"/>
      <c r="NTT55" s="651"/>
      <c r="NTU55" s="651"/>
      <c r="NTV55" s="651"/>
      <c r="NTW55" s="651"/>
      <c r="NTX55" s="651"/>
      <c r="NTY55" s="651"/>
      <c r="NTZ55" s="651"/>
      <c r="NUA55" s="651"/>
      <c r="NUB55" s="651"/>
      <c r="NUC55" s="651"/>
      <c r="NUD55" s="651"/>
      <c r="NUE55" s="651"/>
      <c r="NUF55" s="651"/>
      <c r="NUG55" s="651"/>
      <c r="NUH55" s="651"/>
      <c r="NUI55" s="651"/>
      <c r="NUJ55" s="651"/>
      <c r="NUK55" s="651"/>
      <c r="NUL55" s="651"/>
      <c r="NUM55" s="651"/>
      <c r="NUN55" s="651"/>
      <c r="NUO55" s="651"/>
      <c r="NUP55" s="651"/>
      <c r="NUQ55" s="651"/>
      <c r="NUR55" s="651"/>
      <c r="NUS55" s="651"/>
      <c r="NUT55" s="651"/>
      <c r="NUU55" s="651"/>
      <c r="NUV55" s="651"/>
      <c r="NUW55" s="651"/>
      <c r="NUX55" s="651"/>
      <c r="NUY55" s="651"/>
      <c r="NUZ55" s="651"/>
      <c r="NVA55" s="651"/>
      <c r="NVB55" s="651"/>
      <c r="NVC55" s="651"/>
      <c r="NVD55" s="651"/>
      <c r="NVE55" s="651"/>
      <c r="NVF55" s="651"/>
      <c r="NVG55" s="651"/>
      <c r="NVH55" s="651"/>
      <c r="NVI55" s="651"/>
      <c r="NVJ55" s="651"/>
      <c r="NVK55" s="651"/>
      <c r="NVL55" s="651"/>
      <c r="NVM55" s="651"/>
      <c r="NVN55" s="651"/>
      <c r="NVO55" s="651"/>
      <c r="NVP55" s="651"/>
      <c r="NVQ55" s="651"/>
      <c r="NVR55" s="651"/>
      <c r="NVS55" s="651"/>
      <c r="NVT55" s="651"/>
      <c r="NVU55" s="651"/>
      <c r="NVV55" s="651"/>
      <c r="NVW55" s="651"/>
      <c r="NVX55" s="651"/>
      <c r="NVY55" s="651"/>
      <c r="NVZ55" s="651"/>
      <c r="NWA55" s="651"/>
      <c r="NWB55" s="651"/>
      <c r="NWC55" s="651"/>
      <c r="NWD55" s="651"/>
      <c r="NWE55" s="651"/>
      <c r="NWF55" s="651"/>
      <c r="NWG55" s="651"/>
      <c r="NWH55" s="651"/>
      <c r="NWI55" s="651"/>
      <c r="NWJ55" s="651"/>
      <c r="NWK55" s="651"/>
      <c r="NWL55" s="651"/>
      <c r="NWM55" s="651"/>
      <c r="NWN55" s="651"/>
      <c r="NWO55" s="651"/>
      <c r="NWP55" s="651"/>
      <c r="NWQ55" s="651"/>
      <c r="NWR55" s="651"/>
      <c r="NWS55" s="651"/>
      <c r="NWT55" s="651"/>
      <c r="NWU55" s="651"/>
      <c r="NWV55" s="651"/>
      <c r="NWW55" s="651"/>
      <c r="NWX55" s="651"/>
      <c r="NWY55" s="651"/>
      <c r="NWZ55" s="651"/>
      <c r="NXA55" s="651"/>
      <c r="NXB55" s="651"/>
      <c r="NXC55" s="651"/>
      <c r="NXD55" s="651"/>
      <c r="NXE55" s="651"/>
      <c r="NXF55" s="651"/>
      <c r="NXG55" s="651"/>
      <c r="NXH55" s="651"/>
      <c r="NXI55" s="651"/>
      <c r="NXJ55" s="651"/>
      <c r="NXK55" s="651"/>
      <c r="NXL55" s="651"/>
      <c r="NXM55" s="651"/>
      <c r="NXN55" s="651"/>
      <c r="NXO55" s="651"/>
      <c r="NXP55" s="651"/>
      <c r="NXQ55" s="651"/>
      <c r="NXR55" s="651"/>
      <c r="NXS55" s="651"/>
      <c r="NXT55" s="651"/>
      <c r="NXU55" s="651"/>
      <c r="NXV55" s="651"/>
      <c r="NXW55" s="651"/>
      <c r="NXX55" s="651"/>
      <c r="NXY55" s="651"/>
      <c r="NXZ55" s="651"/>
      <c r="NYA55" s="651"/>
      <c r="NYB55" s="651"/>
      <c r="NYC55" s="651"/>
      <c r="NYD55" s="651"/>
      <c r="NYE55" s="651"/>
      <c r="NYF55" s="651"/>
      <c r="NYG55" s="651"/>
      <c r="NYH55" s="651"/>
      <c r="NYI55" s="651"/>
      <c r="NYJ55" s="651"/>
      <c r="NYK55" s="651"/>
      <c r="NYL55" s="651"/>
      <c r="NYM55" s="651"/>
      <c r="NYN55" s="651"/>
      <c r="NYO55" s="651"/>
      <c r="NYP55" s="651"/>
      <c r="NYQ55" s="651"/>
      <c r="NYR55" s="651"/>
      <c r="NYS55" s="651"/>
      <c r="NYT55" s="651"/>
      <c r="NYU55" s="651"/>
      <c r="NYV55" s="651"/>
      <c r="NYW55" s="651"/>
      <c r="NYX55" s="651"/>
      <c r="NYY55" s="651"/>
      <c r="NYZ55" s="651"/>
      <c r="NZA55" s="651"/>
      <c r="NZB55" s="651"/>
      <c r="NZC55" s="651"/>
      <c r="NZD55" s="651"/>
      <c r="NZE55" s="651"/>
      <c r="NZF55" s="651"/>
      <c r="NZG55" s="651"/>
      <c r="NZH55" s="651"/>
      <c r="NZI55" s="651"/>
      <c r="NZJ55" s="651"/>
      <c r="NZK55" s="651"/>
      <c r="NZL55" s="651"/>
      <c r="NZM55" s="651"/>
      <c r="NZN55" s="651"/>
      <c r="NZO55" s="651"/>
      <c r="NZP55" s="651"/>
      <c r="NZQ55" s="651"/>
      <c r="NZR55" s="651"/>
      <c r="NZS55" s="651"/>
      <c r="NZT55" s="651"/>
      <c r="NZU55" s="651"/>
      <c r="NZV55" s="651"/>
      <c r="NZW55" s="651"/>
      <c r="NZX55" s="651"/>
      <c r="NZY55" s="651"/>
      <c r="NZZ55" s="651"/>
      <c r="OAA55" s="651"/>
      <c r="OAB55" s="651"/>
      <c r="OAC55" s="651"/>
      <c r="OAD55" s="651"/>
      <c r="OAE55" s="651"/>
      <c r="OAF55" s="651"/>
      <c r="OAG55" s="651"/>
      <c r="OAH55" s="651"/>
      <c r="OAI55" s="651"/>
      <c r="OAJ55" s="651"/>
      <c r="OAK55" s="651"/>
      <c r="OAL55" s="651"/>
      <c r="OAM55" s="651"/>
      <c r="OAN55" s="651"/>
      <c r="OAO55" s="651"/>
      <c r="OAP55" s="651"/>
      <c r="OAQ55" s="651"/>
      <c r="OAR55" s="651"/>
      <c r="OAS55" s="651"/>
      <c r="OAT55" s="651"/>
      <c r="OAU55" s="651"/>
      <c r="OAV55" s="651"/>
      <c r="OAW55" s="651"/>
      <c r="OAX55" s="651"/>
      <c r="OAY55" s="651"/>
      <c r="OAZ55" s="651"/>
      <c r="OBA55" s="651"/>
      <c r="OBB55" s="651"/>
      <c r="OBC55" s="651"/>
      <c r="OBD55" s="651"/>
      <c r="OBE55" s="651"/>
      <c r="OBF55" s="651"/>
      <c r="OBG55" s="651"/>
      <c r="OBH55" s="651"/>
      <c r="OBI55" s="651"/>
      <c r="OBJ55" s="651"/>
      <c r="OBK55" s="651"/>
      <c r="OBL55" s="651"/>
      <c r="OBM55" s="651"/>
      <c r="OBN55" s="651"/>
      <c r="OBO55" s="651"/>
      <c r="OBP55" s="651"/>
      <c r="OBQ55" s="651"/>
      <c r="OBR55" s="651"/>
      <c r="OBS55" s="651"/>
      <c r="OBT55" s="651"/>
      <c r="OBU55" s="651"/>
      <c r="OBV55" s="651"/>
      <c r="OBW55" s="651"/>
      <c r="OBX55" s="651"/>
      <c r="OBY55" s="651"/>
      <c r="OBZ55" s="651"/>
      <c r="OCA55" s="651"/>
      <c r="OCB55" s="651"/>
      <c r="OCC55" s="651"/>
      <c r="OCD55" s="651"/>
      <c r="OCE55" s="651"/>
      <c r="OCF55" s="651"/>
      <c r="OCG55" s="651"/>
      <c r="OCH55" s="651"/>
      <c r="OCI55" s="651"/>
      <c r="OCJ55" s="651"/>
      <c r="OCK55" s="651"/>
      <c r="OCL55" s="651"/>
      <c r="OCM55" s="651"/>
      <c r="OCN55" s="651"/>
      <c r="OCO55" s="651"/>
      <c r="OCP55" s="651"/>
      <c r="OCQ55" s="651"/>
      <c r="OCR55" s="651"/>
      <c r="OCS55" s="651"/>
      <c r="OCT55" s="651"/>
      <c r="OCU55" s="651"/>
      <c r="OCV55" s="651"/>
      <c r="OCW55" s="651"/>
      <c r="OCX55" s="651"/>
      <c r="OCY55" s="651"/>
      <c r="OCZ55" s="651"/>
      <c r="ODA55" s="651"/>
      <c r="ODB55" s="651"/>
      <c r="ODC55" s="651"/>
      <c r="ODD55" s="651"/>
      <c r="ODE55" s="651"/>
      <c r="ODF55" s="651"/>
      <c r="ODG55" s="651"/>
      <c r="ODH55" s="651"/>
      <c r="ODI55" s="651"/>
      <c r="ODJ55" s="651"/>
      <c r="ODK55" s="651"/>
      <c r="ODL55" s="651"/>
      <c r="ODM55" s="651"/>
      <c r="ODN55" s="651"/>
      <c r="ODO55" s="651"/>
      <c r="ODP55" s="651"/>
      <c r="ODQ55" s="651"/>
      <c r="ODR55" s="651"/>
      <c r="ODS55" s="651"/>
      <c r="ODT55" s="651"/>
      <c r="ODU55" s="651"/>
      <c r="ODV55" s="651"/>
      <c r="ODW55" s="651"/>
      <c r="ODX55" s="651"/>
      <c r="ODY55" s="651"/>
      <c r="ODZ55" s="651"/>
      <c r="OEA55" s="651"/>
      <c r="OEB55" s="651"/>
      <c r="OEC55" s="651"/>
      <c r="OED55" s="651"/>
      <c r="OEE55" s="651"/>
      <c r="OEF55" s="651"/>
      <c r="OEG55" s="651"/>
      <c r="OEH55" s="651"/>
      <c r="OEI55" s="651"/>
      <c r="OEJ55" s="651"/>
      <c r="OEK55" s="651"/>
      <c r="OEL55" s="651"/>
      <c r="OEM55" s="651"/>
      <c r="OEN55" s="651"/>
      <c r="OEO55" s="651"/>
      <c r="OEP55" s="651"/>
      <c r="OEQ55" s="651"/>
      <c r="OER55" s="651"/>
      <c r="OES55" s="651"/>
      <c r="OET55" s="651"/>
      <c r="OEU55" s="651"/>
      <c r="OEV55" s="651"/>
      <c r="OEW55" s="651"/>
      <c r="OEX55" s="651"/>
      <c r="OEY55" s="651"/>
      <c r="OEZ55" s="651"/>
      <c r="OFA55" s="651"/>
      <c r="OFB55" s="651"/>
      <c r="OFC55" s="651"/>
      <c r="OFD55" s="651"/>
      <c r="OFE55" s="651"/>
      <c r="OFF55" s="651"/>
      <c r="OFG55" s="651"/>
      <c r="OFH55" s="651"/>
      <c r="OFI55" s="651"/>
      <c r="OFJ55" s="651"/>
      <c r="OFK55" s="651"/>
      <c r="OFL55" s="651"/>
      <c r="OFM55" s="651"/>
      <c r="OFN55" s="651"/>
      <c r="OFO55" s="651"/>
      <c r="OFP55" s="651"/>
      <c r="OFQ55" s="651"/>
      <c r="OFR55" s="651"/>
      <c r="OFS55" s="651"/>
      <c r="OFT55" s="651"/>
      <c r="OFU55" s="651"/>
      <c r="OFV55" s="651"/>
      <c r="OFW55" s="651"/>
      <c r="OFX55" s="651"/>
      <c r="OFY55" s="651"/>
      <c r="OFZ55" s="651"/>
      <c r="OGA55" s="651"/>
      <c r="OGB55" s="651"/>
      <c r="OGC55" s="651"/>
      <c r="OGD55" s="651"/>
      <c r="OGE55" s="651"/>
      <c r="OGF55" s="651"/>
      <c r="OGG55" s="651"/>
      <c r="OGH55" s="651"/>
      <c r="OGI55" s="651"/>
      <c r="OGJ55" s="651"/>
      <c r="OGK55" s="651"/>
      <c r="OGL55" s="651"/>
      <c r="OGM55" s="651"/>
      <c r="OGN55" s="651"/>
      <c r="OGO55" s="651"/>
      <c r="OGP55" s="651"/>
      <c r="OGQ55" s="651"/>
      <c r="OGR55" s="651"/>
      <c r="OGS55" s="651"/>
      <c r="OGT55" s="651"/>
      <c r="OGU55" s="651"/>
      <c r="OGV55" s="651"/>
      <c r="OGW55" s="651"/>
      <c r="OGX55" s="651"/>
      <c r="OGY55" s="651"/>
      <c r="OGZ55" s="651"/>
      <c r="OHA55" s="651"/>
      <c r="OHB55" s="651"/>
      <c r="OHC55" s="651"/>
      <c r="OHD55" s="651"/>
      <c r="OHE55" s="651"/>
      <c r="OHF55" s="651"/>
      <c r="OHG55" s="651"/>
      <c r="OHH55" s="651"/>
      <c r="OHI55" s="651"/>
      <c r="OHJ55" s="651"/>
      <c r="OHK55" s="651"/>
      <c r="OHL55" s="651"/>
      <c r="OHM55" s="651"/>
      <c r="OHN55" s="651"/>
      <c r="OHO55" s="651"/>
      <c r="OHP55" s="651"/>
      <c r="OHQ55" s="651"/>
      <c r="OHR55" s="651"/>
      <c r="OHS55" s="651"/>
      <c r="OHT55" s="651"/>
      <c r="OHU55" s="651"/>
      <c r="OHV55" s="651"/>
      <c r="OHW55" s="651"/>
      <c r="OHX55" s="651"/>
      <c r="OHY55" s="651"/>
      <c r="OHZ55" s="651"/>
      <c r="OIA55" s="651"/>
      <c r="OIB55" s="651"/>
      <c r="OIC55" s="651"/>
      <c r="OID55" s="651"/>
      <c r="OIE55" s="651"/>
      <c r="OIF55" s="651"/>
      <c r="OIG55" s="651"/>
      <c r="OIH55" s="651"/>
      <c r="OII55" s="651"/>
      <c r="OIJ55" s="651"/>
      <c r="OIK55" s="651"/>
      <c r="OIL55" s="651"/>
      <c r="OIM55" s="651"/>
      <c r="OIN55" s="651"/>
      <c r="OIO55" s="651"/>
      <c r="OIP55" s="651"/>
      <c r="OIQ55" s="651"/>
      <c r="OIR55" s="651"/>
      <c r="OIS55" s="651"/>
      <c r="OIT55" s="651"/>
      <c r="OIU55" s="651"/>
      <c r="OIV55" s="651"/>
      <c r="OIW55" s="651"/>
      <c r="OIX55" s="651"/>
      <c r="OIY55" s="651"/>
      <c r="OIZ55" s="651"/>
      <c r="OJA55" s="651"/>
      <c r="OJB55" s="651"/>
      <c r="OJC55" s="651"/>
      <c r="OJD55" s="651"/>
      <c r="OJE55" s="651"/>
      <c r="OJF55" s="651"/>
      <c r="OJG55" s="651"/>
      <c r="OJH55" s="651"/>
      <c r="OJI55" s="651"/>
      <c r="OJJ55" s="651"/>
      <c r="OJK55" s="651"/>
      <c r="OJL55" s="651"/>
      <c r="OJM55" s="651"/>
      <c r="OJN55" s="651"/>
      <c r="OJO55" s="651"/>
      <c r="OJP55" s="651"/>
      <c r="OJQ55" s="651"/>
      <c r="OJR55" s="651"/>
      <c r="OJS55" s="651"/>
      <c r="OJT55" s="651"/>
      <c r="OJU55" s="651"/>
      <c r="OJV55" s="651"/>
      <c r="OJW55" s="651"/>
      <c r="OJX55" s="651"/>
      <c r="OJY55" s="651"/>
      <c r="OJZ55" s="651"/>
      <c r="OKA55" s="651"/>
      <c r="OKB55" s="651"/>
      <c r="OKC55" s="651"/>
      <c r="OKD55" s="651"/>
      <c r="OKE55" s="651"/>
      <c r="OKF55" s="651"/>
      <c r="OKG55" s="651"/>
      <c r="OKH55" s="651"/>
      <c r="OKI55" s="651"/>
      <c r="OKJ55" s="651"/>
      <c r="OKK55" s="651"/>
      <c r="OKL55" s="651"/>
      <c r="OKM55" s="651"/>
      <c r="OKN55" s="651"/>
      <c r="OKO55" s="651"/>
      <c r="OKP55" s="651"/>
      <c r="OKQ55" s="651"/>
      <c r="OKR55" s="651"/>
      <c r="OKS55" s="651"/>
      <c r="OKT55" s="651"/>
      <c r="OKU55" s="651"/>
      <c r="OKV55" s="651"/>
      <c r="OKW55" s="651"/>
      <c r="OKX55" s="651"/>
      <c r="OKY55" s="651"/>
      <c r="OKZ55" s="651"/>
      <c r="OLA55" s="651"/>
      <c r="OLB55" s="651"/>
      <c r="OLC55" s="651"/>
      <c r="OLD55" s="651"/>
      <c r="OLE55" s="651"/>
      <c r="OLF55" s="651"/>
      <c r="OLG55" s="651"/>
      <c r="OLH55" s="651"/>
      <c r="OLI55" s="651"/>
      <c r="OLJ55" s="651"/>
      <c r="OLK55" s="651"/>
      <c r="OLL55" s="651"/>
      <c r="OLM55" s="651"/>
      <c r="OLN55" s="651"/>
      <c r="OLO55" s="651"/>
      <c r="OLP55" s="651"/>
      <c r="OLQ55" s="651"/>
      <c r="OLR55" s="651"/>
      <c r="OLS55" s="651"/>
      <c r="OLT55" s="651"/>
      <c r="OLU55" s="651"/>
      <c r="OLV55" s="651"/>
      <c r="OLW55" s="651"/>
      <c r="OLX55" s="651"/>
      <c r="OLY55" s="651"/>
      <c r="OLZ55" s="651"/>
      <c r="OMA55" s="651"/>
      <c r="OMB55" s="651"/>
      <c r="OMC55" s="651"/>
      <c r="OMD55" s="651"/>
      <c r="OME55" s="651"/>
      <c r="OMF55" s="651"/>
      <c r="OMG55" s="651"/>
      <c r="OMH55" s="651"/>
      <c r="OMI55" s="651"/>
      <c r="OMJ55" s="651"/>
      <c r="OMK55" s="651"/>
      <c r="OML55" s="651"/>
      <c r="OMM55" s="651"/>
      <c r="OMN55" s="651"/>
      <c r="OMO55" s="651"/>
      <c r="OMP55" s="651"/>
      <c r="OMQ55" s="651"/>
      <c r="OMR55" s="651"/>
      <c r="OMS55" s="651"/>
      <c r="OMT55" s="651"/>
      <c r="OMU55" s="651"/>
      <c r="OMV55" s="651"/>
      <c r="OMW55" s="651"/>
      <c r="OMX55" s="651"/>
      <c r="OMY55" s="651"/>
      <c r="OMZ55" s="651"/>
      <c r="ONA55" s="651"/>
      <c r="ONB55" s="651"/>
      <c r="ONC55" s="651"/>
      <c r="OND55" s="651"/>
      <c r="ONE55" s="651"/>
      <c r="ONF55" s="651"/>
      <c r="ONG55" s="651"/>
      <c r="ONH55" s="651"/>
      <c r="ONI55" s="651"/>
      <c r="ONJ55" s="651"/>
      <c r="ONK55" s="651"/>
      <c r="ONL55" s="651"/>
      <c r="ONM55" s="651"/>
      <c r="ONN55" s="651"/>
      <c r="ONO55" s="651"/>
      <c r="ONP55" s="651"/>
      <c r="ONQ55" s="651"/>
      <c r="ONR55" s="651"/>
      <c r="ONS55" s="651"/>
      <c r="ONT55" s="651"/>
      <c r="ONU55" s="651"/>
      <c r="ONV55" s="651"/>
      <c r="ONW55" s="651"/>
      <c r="ONX55" s="651"/>
      <c r="ONY55" s="651"/>
      <c r="ONZ55" s="651"/>
      <c r="OOA55" s="651"/>
      <c r="OOB55" s="651"/>
      <c r="OOC55" s="651"/>
      <c r="OOD55" s="651"/>
      <c r="OOE55" s="651"/>
      <c r="OOF55" s="651"/>
      <c r="OOG55" s="651"/>
      <c r="OOH55" s="651"/>
      <c r="OOI55" s="651"/>
      <c r="OOJ55" s="651"/>
      <c r="OOK55" s="651"/>
      <c r="OOL55" s="651"/>
      <c r="OOM55" s="651"/>
      <c r="OON55" s="651"/>
      <c r="OOO55" s="651"/>
      <c r="OOP55" s="651"/>
      <c r="OOQ55" s="651"/>
      <c r="OOR55" s="651"/>
      <c r="OOS55" s="651"/>
      <c r="OOT55" s="651"/>
      <c r="OOU55" s="651"/>
      <c r="OOV55" s="651"/>
      <c r="OOW55" s="651"/>
      <c r="OOX55" s="651"/>
      <c r="OOY55" s="651"/>
      <c r="OOZ55" s="651"/>
      <c r="OPA55" s="651"/>
      <c r="OPB55" s="651"/>
      <c r="OPC55" s="651"/>
      <c r="OPD55" s="651"/>
      <c r="OPE55" s="651"/>
      <c r="OPF55" s="651"/>
      <c r="OPG55" s="651"/>
      <c r="OPH55" s="651"/>
      <c r="OPI55" s="651"/>
      <c r="OPJ55" s="651"/>
      <c r="OPK55" s="651"/>
      <c r="OPL55" s="651"/>
      <c r="OPM55" s="651"/>
      <c r="OPN55" s="651"/>
      <c r="OPO55" s="651"/>
      <c r="OPP55" s="651"/>
      <c r="OPQ55" s="651"/>
      <c r="OPR55" s="651"/>
      <c r="OPS55" s="651"/>
      <c r="OPT55" s="651"/>
      <c r="OPU55" s="651"/>
      <c r="OPV55" s="651"/>
      <c r="OPW55" s="651"/>
      <c r="OPX55" s="651"/>
      <c r="OPY55" s="651"/>
      <c r="OPZ55" s="651"/>
      <c r="OQA55" s="651"/>
      <c r="OQB55" s="651"/>
      <c r="OQC55" s="651"/>
      <c r="OQD55" s="651"/>
      <c r="OQE55" s="651"/>
      <c r="OQF55" s="651"/>
      <c r="OQG55" s="651"/>
      <c r="OQH55" s="651"/>
      <c r="OQI55" s="651"/>
      <c r="OQJ55" s="651"/>
      <c r="OQK55" s="651"/>
      <c r="OQL55" s="651"/>
      <c r="OQM55" s="651"/>
      <c r="OQN55" s="651"/>
      <c r="OQO55" s="651"/>
      <c r="OQP55" s="651"/>
      <c r="OQQ55" s="651"/>
      <c r="OQR55" s="651"/>
      <c r="OQS55" s="651"/>
      <c r="OQT55" s="651"/>
      <c r="OQU55" s="651"/>
      <c r="OQV55" s="651"/>
      <c r="OQW55" s="651"/>
      <c r="OQX55" s="651"/>
      <c r="OQY55" s="651"/>
      <c r="OQZ55" s="651"/>
      <c r="ORA55" s="651"/>
      <c r="ORB55" s="651"/>
      <c r="ORC55" s="651"/>
      <c r="ORD55" s="651"/>
      <c r="ORE55" s="651"/>
      <c r="ORF55" s="651"/>
      <c r="ORG55" s="651"/>
      <c r="ORH55" s="651"/>
      <c r="ORI55" s="651"/>
      <c r="ORJ55" s="651"/>
      <c r="ORK55" s="651"/>
      <c r="ORL55" s="651"/>
      <c r="ORM55" s="651"/>
      <c r="ORN55" s="651"/>
      <c r="ORO55" s="651"/>
      <c r="ORP55" s="651"/>
      <c r="ORQ55" s="651"/>
      <c r="ORR55" s="651"/>
      <c r="ORS55" s="651"/>
      <c r="ORT55" s="651"/>
      <c r="ORU55" s="651"/>
      <c r="ORV55" s="651"/>
      <c r="ORW55" s="651"/>
      <c r="ORX55" s="651"/>
      <c r="ORY55" s="651"/>
      <c r="ORZ55" s="651"/>
      <c r="OSA55" s="651"/>
      <c r="OSB55" s="651"/>
      <c r="OSC55" s="651"/>
      <c r="OSD55" s="651"/>
      <c r="OSE55" s="651"/>
      <c r="OSF55" s="651"/>
      <c r="OSG55" s="651"/>
      <c r="OSH55" s="651"/>
      <c r="OSI55" s="651"/>
      <c r="OSJ55" s="651"/>
      <c r="OSK55" s="651"/>
      <c r="OSL55" s="651"/>
      <c r="OSM55" s="651"/>
      <c r="OSN55" s="651"/>
      <c r="OSO55" s="651"/>
      <c r="OSP55" s="651"/>
      <c r="OSQ55" s="651"/>
      <c r="OSR55" s="651"/>
      <c r="OSS55" s="651"/>
      <c r="OST55" s="651"/>
      <c r="OSU55" s="651"/>
      <c r="OSV55" s="651"/>
      <c r="OSW55" s="651"/>
      <c r="OSX55" s="651"/>
      <c r="OSY55" s="651"/>
      <c r="OSZ55" s="651"/>
      <c r="OTA55" s="651"/>
      <c r="OTB55" s="651"/>
      <c r="OTC55" s="651"/>
      <c r="OTD55" s="651"/>
      <c r="OTE55" s="651"/>
      <c r="OTF55" s="651"/>
      <c r="OTG55" s="651"/>
      <c r="OTH55" s="651"/>
      <c r="OTI55" s="651"/>
      <c r="OTJ55" s="651"/>
      <c r="OTK55" s="651"/>
      <c r="OTL55" s="651"/>
      <c r="OTM55" s="651"/>
      <c r="OTN55" s="651"/>
      <c r="OTO55" s="651"/>
      <c r="OTP55" s="651"/>
      <c r="OTQ55" s="651"/>
      <c r="OTR55" s="651"/>
      <c r="OTS55" s="651"/>
      <c r="OTT55" s="651"/>
      <c r="OTU55" s="651"/>
      <c r="OTV55" s="651"/>
      <c r="OTW55" s="651"/>
      <c r="OTX55" s="651"/>
      <c r="OTY55" s="651"/>
      <c r="OTZ55" s="651"/>
      <c r="OUA55" s="651"/>
      <c r="OUB55" s="651"/>
      <c r="OUC55" s="651"/>
      <c r="OUD55" s="651"/>
      <c r="OUE55" s="651"/>
      <c r="OUF55" s="651"/>
      <c r="OUG55" s="651"/>
      <c r="OUH55" s="651"/>
      <c r="OUI55" s="651"/>
      <c r="OUJ55" s="651"/>
      <c r="OUK55" s="651"/>
      <c r="OUL55" s="651"/>
      <c r="OUM55" s="651"/>
      <c r="OUN55" s="651"/>
      <c r="OUO55" s="651"/>
      <c r="OUP55" s="651"/>
      <c r="OUQ55" s="651"/>
      <c r="OUR55" s="651"/>
      <c r="OUS55" s="651"/>
      <c r="OUT55" s="651"/>
      <c r="OUU55" s="651"/>
      <c r="OUV55" s="651"/>
      <c r="OUW55" s="651"/>
      <c r="OUX55" s="651"/>
      <c r="OUY55" s="651"/>
      <c r="OUZ55" s="651"/>
      <c r="OVA55" s="651"/>
      <c r="OVB55" s="651"/>
      <c r="OVC55" s="651"/>
      <c r="OVD55" s="651"/>
      <c r="OVE55" s="651"/>
      <c r="OVF55" s="651"/>
      <c r="OVG55" s="651"/>
      <c r="OVH55" s="651"/>
      <c r="OVI55" s="651"/>
      <c r="OVJ55" s="651"/>
      <c r="OVK55" s="651"/>
      <c r="OVL55" s="651"/>
      <c r="OVM55" s="651"/>
      <c r="OVN55" s="651"/>
      <c r="OVO55" s="651"/>
      <c r="OVP55" s="651"/>
      <c r="OVQ55" s="651"/>
      <c r="OVR55" s="651"/>
      <c r="OVS55" s="651"/>
      <c r="OVT55" s="651"/>
      <c r="OVU55" s="651"/>
      <c r="OVV55" s="651"/>
      <c r="OVW55" s="651"/>
      <c r="OVX55" s="651"/>
      <c r="OVY55" s="651"/>
      <c r="OVZ55" s="651"/>
      <c r="OWA55" s="651"/>
      <c r="OWB55" s="651"/>
      <c r="OWC55" s="651"/>
      <c r="OWD55" s="651"/>
      <c r="OWE55" s="651"/>
      <c r="OWF55" s="651"/>
      <c r="OWG55" s="651"/>
      <c r="OWH55" s="651"/>
      <c r="OWI55" s="651"/>
      <c r="OWJ55" s="651"/>
      <c r="OWK55" s="651"/>
      <c r="OWL55" s="651"/>
      <c r="OWM55" s="651"/>
      <c r="OWN55" s="651"/>
      <c r="OWO55" s="651"/>
      <c r="OWP55" s="651"/>
      <c r="OWQ55" s="651"/>
      <c r="OWR55" s="651"/>
      <c r="OWS55" s="651"/>
      <c r="OWT55" s="651"/>
      <c r="OWU55" s="651"/>
      <c r="OWV55" s="651"/>
      <c r="OWW55" s="651"/>
      <c r="OWX55" s="651"/>
      <c r="OWY55" s="651"/>
      <c r="OWZ55" s="651"/>
      <c r="OXA55" s="651"/>
      <c r="OXB55" s="651"/>
      <c r="OXC55" s="651"/>
      <c r="OXD55" s="651"/>
      <c r="OXE55" s="651"/>
      <c r="OXF55" s="651"/>
      <c r="OXG55" s="651"/>
      <c r="OXH55" s="651"/>
      <c r="OXI55" s="651"/>
      <c r="OXJ55" s="651"/>
      <c r="OXK55" s="651"/>
      <c r="OXL55" s="651"/>
      <c r="OXM55" s="651"/>
      <c r="OXN55" s="651"/>
      <c r="OXO55" s="651"/>
      <c r="OXP55" s="651"/>
      <c r="OXQ55" s="651"/>
      <c r="OXR55" s="651"/>
      <c r="OXS55" s="651"/>
      <c r="OXT55" s="651"/>
      <c r="OXU55" s="651"/>
      <c r="OXV55" s="651"/>
      <c r="OXW55" s="651"/>
      <c r="OXX55" s="651"/>
      <c r="OXY55" s="651"/>
      <c r="OXZ55" s="651"/>
      <c r="OYA55" s="651"/>
      <c r="OYB55" s="651"/>
      <c r="OYC55" s="651"/>
      <c r="OYD55" s="651"/>
      <c r="OYE55" s="651"/>
      <c r="OYF55" s="651"/>
      <c r="OYG55" s="651"/>
      <c r="OYH55" s="651"/>
      <c r="OYI55" s="651"/>
      <c r="OYJ55" s="651"/>
      <c r="OYK55" s="651"/>
      <c r="OYL55" s="651"/>
      <c r="OYM55" s="651"/>
      <c r="OYN55" s="651"/>
      <c r="OYO55" s="651"/>
      <c r="OYP55" s="651"/>
      <c r="OYQ55" s="651"/>
      <c r="OYR55" s="651"/>
      <c r="OYS55" s="651"/>
      <c r="OYT55" s="651"/>
      <c r="OYU55" s="651"/>
      <c r="OYV55" s="651"/>
      <c r="OYW55" s="651"/>
      <c r="OYX55" s="651"/>
      <c r="OYY55" s="651"/>
      <c r="OYZ55" s="651"/>
      <c r="OZA55" s="651"/>
      <c r="OZB55" s="651"/>
      <c r="OZC55" s="651"/>
      <c r="OZD55" s="651"/>
      <c r="OZE55" s="651"/>
      <c r="OZF55" s="651"/>
      <c r="OZG55" s="651"/>
      <c r="OZH55" s="651"/>
      <c r="OZI55" s="651"/>
      <c r="OZJ55" s="651"/>
      <c r="OZK55" s="651"/>
      <c r="OZL55" s="651"/>
      <c r="OZM55" s="651"/>
      <c r="OZN55" s="651"/>
      <c r="OZO55" s="651"/>
      <c r="OZP55" s="651"/>
      <c r="OZQ55" s="651"/>
      <c r="OZR55" s="651"/>
      <c r="OZS55" s="651"/>
      <c r="OZT55" s="651"/>
      <c r="OZU55" s="651"/>
      <c r="OZV55" s="651"/>
      <c r="OZW55" s="651"/>
      <c r="OZX55" s="651"/>
      <c r="OZY55" s="651"/>
      <c r="OZZ55" s="651"/>
      <c r="PAA55" s="651"/>
      <c r="PAB55" s="651"/>
      <c r="PAC55" s="651"/>
      <c r="PAD55" s="651"/>
      <c r="PAE55" s="651"/>
      <c r="PAF55" s="651"/>
      <c r="PAG55" s="651"/>
      <c r="PAH55" s="651"/>
      <c r="PAI55" s="651"/>
      <c r="PAJ55" s="651"/>
      <c r="PAK55" s="651"/>
      <c r="PAL55" s="651"/>
      <c r="PAM55" s="651"/>
      <c r="PAN55" s="651"/>
      <c r="PAO55" s="651"/>
      <c r="PAP55" s="651"/>
      <c r="PAQ55" s="651"/>
      <c r="PAR55" s="651"/>
      <c r="PAS55" s="651"/>
      <c r="PAT55" s="651"/>
      <c r="PAU55" s="651"/>
      <c r="PAV55" s="651"/>
      <c r="PAW55" s="651"/>
      <c r="PAX55" s="651"/>
      <c r="PAY55" s="651"/>
      <c r="PAZ55" s="651"/>
      <c r="PBA55" s="651"/>
      <c r="PBB55" s="651"/>
      <c r="PBC55" s="651"/>
      <c r="PBD55" s="651"/>
      <c r="PBE55" s="651"/>
      <c r="PBF55" s="651"/>
      <c r="PBG55" s="651"/>
      <c r="PBH55" s="651"/>
      <c r="PBI55" s="651"/>
      <c r="PBJ55" s="651"/>
      <c r="PBK55" s="651"/>
      <c r="PBL55" s="651"/>
      <c r="PBM55" s="651"/>
      <c r="PBN55" s="651"/>
      <c r="PBO55" s="651"/>
      <c r="PBP55" s="651"/>
      <c r="PBQ55" s="651"/>
      <c r="PBR55" s="651"/>
      <c r="PBS55" s="651"/>
      <c r="PBT55" s="651"/>
      <c r="PBU55" s="651"/>
      <c r="PBV55" s="651"/>
      <c r="PBW55" s="651"/>
      <c r="PBX55" s="651"/>
      <c r="PBY55" s="651"/>
      <c r="PBZ55" s="651"/>
      <c r="PCA55" s="651"/>
      <c r="PCB55" s="651"/>
      <c r="PCC55" s="651"/>
      <c r="PCD55" s="651"/>
      <c r="PCE55" s="651"/>
      <c r="PCF55" s="651"/>
      <c r="PCG55" s="651"/>
      <c r="PCH55" s="651"/>
      <c r="PCI55" s="651"/>
      <c r="PCJ55" s="651"/>
      <c r="PCK55" s="651"/>
      <c r="PCL55" s="651"/>
      <c r="PCM55" s="651"/>
      <c r="PCN55" s="651"/>
      <c r="PCO55" s="651"/>
      <c r="PCP55" s="651"/>
      <c r="PCQ55" s="651"/>
      <c r="PCR55" s="651"/>
      <c r="PCS55" s="651"/>
      <c r="PCT55" s="651"/>
      <c r="PCU55" s="651"/>
      <c r="PCV55" s="651"/>
      <c r="PCW55" s="651"/>
      <c r="PCX55" s="651"/>
      <c r="PCY55" s="651"/>
      <c r="PCZ55" s="651"/>
      <c r="PDA55" s="651"/>
      <c r="PDB55" s="651"/>
      <c r="PDC55" s="651"/>
      <c r="PDD55" s="651"/>
      <c r="PDE55" s="651"/>
      <c r="PDF55" s="651"/>
      <c r="PDG55" s="651"/>
      <c r="PDH55" s="651"/>
      <c r="PDI55" s="651"/>
      <c r="PDJ55" s="651"/>
      <c r="PDK55" s="651"/>
      <c r="PDL55" s="651"/>
      <c r="PDM55" s="651"/>
      <c r="PDN55" s="651"/>
      <c r="PDO55" s="651"/>
      <c r="PDP55" s="651"/>
      <c r="PDQ55" s="651"/>
      <c r="PDR55" s="651"/>
      <c r="PDS55" s="651"/>
      <c r="PDT55" s="651"/>
      <c r="PDU55" s="651"/>
      <c r="PDV55" s="651"/>
      <c r="PDW55" s="651"/>
      <c r="PDX55" s="651"/>
      <c r="PDY55" s="651"/>
      <c r="PDZ55" s="651"/>
      <c r="PEA55" s="651"/>
      <c r="PEB55" s="651"/>
      <c r="PEC55" s="651"/>
      <c r="PED55" s="651"/>
      <c r="PEE55" s="651"/>
      <c r="PEF55" s="651"/>
      <c r="PEG55" s="651"/>
      <c r="PEH55" s="651"/>
      <c r="PEI55" s="651"/>
      <c r="PEJ55" s="651"/>
      <c r="PEK55" s="651"/>
      <c r="PEL55" s="651"/>
      <c r="PEM55" s="651"/>
      <c r="PEN55" s="651"/>
      <c r="PEO55" s="651"/>
      <c r="PEP55" s="651"/>
      <c r="PEQ55" s="651"/>
      <c r="PER55" s="651"/>
      <c r="PES55" s="651"/>
      <c r="PET55" s="651"/>
      <c r="PEU55" s="651"/>
      <c r="PEV55" s="651"/>
      <c r="PEW55" s="651"/>
      <c r="PEX55" s="651"/>
      <c r="PEY55" s="651"/>
      <c r="PEZ55" s="651"/>
      <c r="PFA55" s="651"/>
      <c r="PFB55" s="651"/>
      <c r="PFC55" s="651"/>
      <c r="PFD55" s="651"/>
      <c r="PFE55" s="651"/>
      <c r="PFF55" s="651"/>
      <c r="PFG55" s="651"/>
      <c r="PFH55" s="651"/>
      <c r="PFI55" s="651"/>
      <c r="PFJ55" s="651"/>
      <c r="PFK55" s="651"/>
      <c r="PFL55" s="651"/>
      <c r="PFM55" s="651"/>
      <c r="PFN55" s="651"/>
      <c r="PFO55" s="651"/>
      <c r="PFP55" s="651"/>
      <c r="PFQ55" s="651"/>
      <c r="PFR55" s="651"/>
      <c r="PFS55" s="651"/>
      <c r="PFT55" s="651"/>
      <c r="PFU55" s="651"/>
      <c r="PFV55" s="651"/>
      <c r="PFW55" s="651"/>
      <c r="PFX55" s="651"/>
      <c r="PFY55" s="651"/>
      <c r="PFZ55" s="651"/>
      <c r="PGA55" s="651"/>
      <c r="PGB55" s="651"/>
      <c r="PGC55" s="651"/>
      <c r="PGD55" s="651"/>
      <c r="PGE55" s="651"/>
      <c r="PGF55" s="651"/>
      <c r="PGG55" s="651"/>
      <c r="PGH55" s="651"/>
      <c r="PGI55" s="651"/>
      <c r="PGJ55" s="651"/>
      <c r="PGK55" s="651"/>
      <c r="PGL55" s="651"/>
      <c r="PGM55" s="651"/>
      <c r="PGN55" s="651"/>
      <c r="PGO55" s="651"/>
      <c r="PGP55" s="651"/>
      <c r="PGQ55" s="651"/>
      <c r="PGR55" s="651"/>
      <c r="PGS55" s="651"/>
      <c r="PGT55" s="651"/>
      <c r="PGU55" s="651"/>
      <c r="PGV55" s="651"/>
      <c r="PGW55" s="651"/>
      <c r="PGX55" s="651"/>
      <c r="PGY55" s="651"/>
      <c r="PGZ55" s="651"/>
      <c r="PHA55" s="651"/>
      <c r="PHB55" s="651"/>
      <c r="PHC55" s="651"/>
      <c r="PHD55" s="651"/>
      <c r="PHE55" s="651"/>
      <c r="PHF55" s="651"/>
      <c r="PHG55" s="651"/>
      <c r="PHH55" s="651"/>
      <c r="PHI55" s="651"/>
      <c r="PHJ55" s="651"/>
      <c r="PHK55" s="651"/>
      <c r="PHL55" s="651"/>
      <c r="PHM55" s="651"/>
      <c r="PHN55" s="651"/>
      <c r="PHO55" s="651"/>
      <c r="PHP55" s="651"/>
      <c r="PHQ55" s="651"/>
      <c r="PHR55" s="651"/>
      <c r="PHS55" s="651"/>
      <c r="PHT55" s="651"/>
      <c r="PHU55" s="651"/>
      <c r="PHV55" s="651"/>
      <c r="PHW55" s="651"/>
      <c r="PHX55" s="651"/>
      <c r="PHY55" s="651"/>
      <c r="PHZ55" s="651"/>
      <c r="PIA55" s="651"/>
      <c r="PIB55" s="651"/>
      <c r="PIC55" s="651"/>
      <c r="PID55" s="651"/>
      <c r="PIE55" s="651"/>
      <c r="PIF55" s="651"/>
      <c r="PIG55" s="651"/>
      <c r="PIH55" s="651"/>
      <c r="PII55" s="651"/>
      <c r="PIJ55" s="651"/>
      <c r="PIK55" s="651"/>
      <c r="PIL55" s="651"/>
      <c r="PIM55" s="651"/>
      <c r="PIN55" s="651"/>
      <c r="PIO55" s="651"/>
      <c r="PIP55" s="651"/>
      <c r="PIQ55" s="651"/>
      <c r="PIR55" s="651"/>
      <c r="PIS55" s="651"/>
      <c r="PIT55" s="651"/>
      <c r="PIU55" s="651"/>
      <c r="PIV55" s="651"/>
      <c r="PIW55" s="651"/>
      <c r="PIX55" s="651"/>
      <c r="PIY55" s="651"/>
      <c r="PIZ55" s="651"/>
      <c r="PJA55" s="651"/>
      <c r="PJB55" s="651"/>
      <c r="PJC55" s="651"/>
      <c r="PJD55" s="651"/>
      <c r="PJE55" s="651"/>
      <c r="PJF55" s="651"/>
      <c r="PJG55" s="651"/>
      <c r="PJH55" s="651"/>
      <c r="PJI55" s="651"/>
      <c r="PJJ55" s="651"/>
      <c r="PJK55" s="651"/>
      <c r="PJL55" s="651"/>
      <c r="PJM55" s="651"/>
      <c r="PJN55" s="651"/>
      <c r="PJO55" s="651"/>
      <c r="PJP55" s="651"/>
      <c r="PJQ55" s="651"/>
      <c r="PJR55" s="651"/>
      <c r="PJS55" s="651"/>
      <c r="PJT55" s="651"/>
      <c r="PJU55" s="651"/>
      <c r="PJV55" s="651"/>
      <c r="PJW55" s="651"/>
      <c r="PJX55" s="651"/>
      <c r="PJY55" s="651"/>
      <c r="PJZ55" s="651"/>
      <c r="PKA55" s="651"/>
      <c r="PKB55" s="651"/>
      <c r="PKC55" s="651"/>
      <c r="PKD55" s="651"/>
      <c r="PKE55" s="651"/>
      <c r="PKF55" s="651"/>
      <c r="PKG55" s="651"/>
      <c r="PKH55" s="651"/>
      <c r="PKI55" s="651"/>
      <c r="PKJ55" s="651"/>
      <c r="PKK55" s="651"/>
      <c r="PKL55" s="651"/>
      <c r="PKM55" s="651"/>
      <c r="PKN55" s="651"/>
      <c r="PKO55" s="651"/>
      <c r="PKP55" s="651"/>
      <c r="PKQ55" s="651"/>
      <c r="PKR55" s="651"/>
      <c r="PKS55" s="651"/>
      <c r="PKT55" s="651"/>
      <c r="PKU55" s="651"/>
      <c r="PKV55" s="651"/>
      <c r="PKW55" s="651"/>
      <c r="PKX55" s="651"/>
      <c r="PKY55" s="651"/>
      <c r="PKZ55" s="651"/>
      <c r="PLA55" s="651"/>
      <c r="PLB55" s="651"/>
      <c r="PLC55" s="651"/>
      <c r="PLD55" s="651"/>
      <c r="PLE55" s="651"/>
      <c r="PLF55" s="651"/>
      <c r="PLG55" s="651"/>
      <c r="PLH55" s="651"/>
      <c r="PLI55" s="651"/>
      <c r="PLJ55" s="651"/>
      <c r="PLK55" s="651"/>
      <c r="PLL55" s="651"/>
      <c r="PLM55" s="651"/>
      <c r="PLN55" s="651"/>
      <c r="PLO55" s="651"/>
      <c r="PLP55" s="651"/>
      <c r="PLQ55" s="651"/>
      <c r="PLR55" s="651"/>
      <c r="PLS55" s="651"/>
      <c r="PLT55" s="651"/>
      <c r="PLU55" s="651"/>
      <c r="PLV55" s="651"/>
      <c r="PLW55" s="651"/>
      <c r="PLX55" s="651"/>
      <c r="PLY55" s="651"/>
      <c r="PLZ55" s="651"/>
      <c r="PMA55" s="651"/>
      <c r="PMB55" s="651"/>
      <c r="PMC55" s="651"/>
      <c r="PMD55" s="651"/>
      <c r="PME55" s="651"/>
      <c r="PMF55" s="651"/>
      <c r="PMG55" s="651"/>
      <c r="PMH55" s="651"/>
      <c r="PMI55" s="651"/>
      <c r="PMJ55" s="651"/>
      <c r="PMK55" s="651"/>
      <c r="PML55" s="651"/>
      <c r="PMM55" s="651"/>
      <c r="PMN55" s="651"/>
      <c r="PMO55" s="651"/>
      <c r="PMP55" s="651"/>
      <c r="PMQ55" s="651"/>
      <c r="PMR55" s="651"/>
      <c r="PMS55" s="651"/>
      <c r="PMT55" s="651"/>
      <c r="PMU55" s="651"/>
      <c r="PMV55" s="651"/>
      <c r="PMW55" s="651"/>
      <c r="PMX55" s="651"/>
      <c r="PMY55" s="651"/>
      <c r="PMZ55" s="651"/>
      <c r="PNA55" s="651"/>
      <c r="PNB55" s="651"/>
      <c r="PNC55" s="651"/>
      <c r="PND55" s="651"/>
      <c r="PNE55" s="651"/>
      <c r="PNF55" s="651"/>
      <c r="PNG55" s="651"/>
      <c r="PNH55" s="651"/>
      <c r="PNI55" s="651"/>
      <c r="PNJ55" s="651"/>
      <c r="PNK55" s="651"/>
      <c r="PNL55" s="651"/>
      <c r="PNM55" s="651"/>
      <c r="PNN55" s="651"/>
      <c r="PNO55" s="651"/>
      <c r="PNP55" s="651"/>
      <c r="PNQ55" s="651"/>
      <c r="PNR55" s="651"/>
      <c r="PNS55" s="651"/>
      <c r="PNT55" s="651"/>
      <c r="PNU55" s="651"/>
      <c r="PNV55" s="651"/>
      <c r="PNW55" s="651"/>
      <c r="PNX55" s="651"/>
      <c r="PNY55" s="651"/>
      <c r="PNZ55" s="651"/>
      <c r="POA55" s="651"/>
      <c r="POB55" s="651"/>
      <c r="POC55" s="651"/>
      <c r="POD55" s="651"/>
      <c r="POE55" s="651"/>
      <c r="POF55" s="651"/>
      <c r="POG55" s="651"/>
      <c r="POH55" s="651"/>
      <c r="POI55" s="651"/>
      <c r="POJ55" s="651"/>
      <c r="POK55" s="651"/>
      <c r="POL55" s="651"/>
      <c r="POM55" s="651"/>
      <c r="PON55" s="651"/>
      <c r="POO55" s="651"/>
      <c r="POP55" s="651"/>
      <c r="POQ55" s="651"/>
      <c r="POR55" s="651"/>
      <c r="POS55" s="651"/>
      <c r="POT55" s="651"/>
      <c r="POU55" s="651"/>
      <c r="POV55" s="651"/>
      <c r="POW55" s="651"/>
      <c r="POX55" s="651"/>
      <c r="POY55" s="651"/>
      <c r="POZ55" s="651"/>
      <c r="PPA55" s="651"/>
      <c r="PPB55" s="651"/>
      <c r="PPC55" s="651"/>
      <c r="PPD55" s="651"/>
      <c r="PPE55" s="651"/>
      <c r="PPF55" s="651"/>
      <c r="PPG55" s="651"/>
      <c r="PPH55" s="651"/>
      <c r="PPI55" s="651"/>
      <c r="PPJ55" s="651"/>
      <c r="PPK55" s="651"/>
      <c r="PPL55" s="651"/>
      <c r="PPM55" s="651"/>
      <c r="PPN55" s="651"/>
      <c r="PPO55" s="651"/>
      <c r="PPP55" s="651"/>
      <c r="PPQ55" s="651"/>
      <c r="PPR55" s="651"/>
      <c r="PPS55" s="651"/>
      <c r="PPT55" s="651"/>
      <c r="PPU55" s="651"/>
      <c r="PPV55" s="651"/>
      <c r="PPW55" s="651"/>
      <c r="PPX55" s="651"/>
      <c r="PPY55" s="651"/>
      <c r="PPZ55" s="651"/>
      <c r="PQA55" s="651"/>
      <c r="PQB55" s="651"/>
      <c r="PQC55" s="651"/>
      <c r="PQD55" s="651"/>
      <c r="PQE55" s="651"/>
      <c r="PQF55" s="651"/>
      <c r="PQG55" s="651"/>
      <c r="PQH55" s="651"/>
      <c r="PQI55" s="651"/>
      <c r="PQJ55" s="651"/>
      <c r="PQK55" s="651"/>
      <c r="PQL55" s="651"/>
      <c r="PQM55" s="651"/>
      <c r="PQN55" s="651"/>
      <c r="PQO55" s="651"/>
      <c r="PQP55" s="651"/>
      <c r="PQQ55" s="651"/>
      <c r="PQR55" s="651"/>
      <c r="PQS55" s="651"/>
      <c r="PQT55" s="651"/>
      <c r="PQU55" s="651"/>
      <c r="PQV55" s="651"/>
      <c r="PQW55" s="651"/>
      <c r="PQX55" s="651"/>
      <c r="PQY55" s="651"/>
      <c r="PQZ55" s="651"/>
      <c r="PRA55" s="651"/>
      <c r="PRB55" s="651"/>
      <c r="PRC55" s="651"/>
      <c r="PRD55" s="651"/>
      <c r="PRE55" s="651"/>
      <c r="PRF55" s="651"/>
      <c r="PRG55" s="651"/>
      <c r="PRH55" s="651"/>
      <c r="PRI55" s="651"/>
      <c r="PRJ55" s="651"/>
      <c r="PRK55" s="651"/>
      <c r="PRL55" s="651"/>
      <c r="PRM55" s="651"/>
      <c r="PRN55" s="651"/>
      <c r="PRO55" s="651"/>
      <c r="PRP55" s="651"/>
      <c r="PRQ55" s="651"/>
      <c r="PRR55" s="651"/>
      <c r="PRS55" s="651"/>
      <c r="PRT55" s="651"/>
      <c r="PRU55" s="651"/>
      <c r="PRV55" s="651"/>
      <c r="PRW55" s="651"/>
      <c r="PRX55" s="651"/>
      <c r="PRY55" s="651"/>
      <c r="PRZ55" s="651"/>
      <c r="PSA55" s="651"/>
      <c r="PSB55" s="651"/>
      <c r="PSC55" s="651"/>
      <c r="PSD55" s="651"/>
      <c r="PSE55" s="651"/>
      <c r="PSF55" s="651"/>
      <c r="PSG55" s="651"/>
      <c r="PSH55" s="651"/>
      <c r="PSI55" s="651"/>
      <c r="PSJ55" s="651"/>
      <c r="PSK55" s="651"/>
      <c r="PSL55" s="651"/>
      <c r="PSM55" s="651"/>
      <c r="PSN55" s="651"/>
      <c r="PSO55" s="651"/>
      <c r="PSP55" s="651"/>
      <c r="PSQ55" s="651"/>
      <c r="PSR55" s="651"/>
      <c r="PSS55" s="651"/>
      <c r="PST55" s="651"/>
      <c r="PSU55" s="651"/>
      <c r="PSV55" s="651"/>
      <c r="PSW55" s="651"/>
      <c r="PSX55" s="651"/>
      <c r="PSY55" s="651"/>
      <c r="PSZ55" s="651"/>
      <c r="PTA55" s="651"/>
      <c r="PTB55" s="651"/>
      <c r="PTC55" s="651"/>
      <c r="PTD55" s="651"/>
      <c r="PTE55" s="651"/>
      <c r="PTF55" s="651"/>
      <c r="PTG55" s="651"/>
      <c r="PTH55" s="651"/>
      <c r="PTI55" s="651"/>
      <c r="PTJ55" s="651"/>
      <c r="PTK55" s="651"/>
      <c r="PTL55" s="651"/>
      <c r="PTM55" s="651"/>
      <c r="PTN55" s="651"/>
      <c r="PTO55" s="651"/>
      <c r="PTP55" s="651"/>
      <c r="PTQ55" s="651"/>
      <c r="PTR55" s="651"/>
      <c r="PTS55" s="651"/>
      <c r="PTT55" s="651"/>
      <c r="PTU55" s="651"/>
      <c r="PTV55" s="651"/>
      <c r="PTW55" s="651"/>
      <c r="PTX55" s="651"/>
      <c r="PTY55" s="651"/>
      <c r="PTZ55" s="651"/>
      <c r="PUA55" s="651"/>
      <c r="PUB55" s="651"/>
      <c r="PUC55" s="651"/>
      <c r="PUD55" s="651"/>
      <c r="PUE55" s="651"/>
      <c r="PUF55" s="651"/>
      <c r="PUG55" s="651"/>
      <c r="PUH55" s="651"/>
      <c r="PUI55" s="651"/>
      <c r="PUJ55" s="651"/>
      <c r="PUK55" s="651"/>
      <c r="PUL55" s="651"/>
      <c r="PUM55" s="651"/>
      <c r="PUN55" s="651"/>
      <c r="PUO55" s="651"/>
      <c r="PUP55" s="651"/>
      <c r="PUQ55" s="651"/>
      <c r="PUR55" s="651"/>
      <c r="PUS55" s="651"/>
      <c r="PUT55" s="651"/>
      <c r="PUU55" s="651"/>
      <c r="PUV55" s="651"/>
      <c r="PUW55" s="651"/>
      <c r="PUX55" s="651"/>
      <c r="PUY55" s="651"/>
      <c r="PUZ55" s="651"/>
      <c r="PVA55" s="651"/>
      <c r="PVB55" s="651"/>
      <c r="PVC55" s="651"/>
      <c r="PVD55" s="651"/>
      <c r="PVE55" s="651"/>
      <c r="PVF55" s="651"/>
      <c r="PVG55" s="651"/>
      <c r="PVH55" s="651"/>
      <c r="PVI55" s="651"/>
      <c r="PVJ55" s="651"/>
      <c r="PVK55" s="651"/>
      <c r="PVL55" s="651"/>
      <c r="PVM55" s="651"/>
      <c r="PVN55" s="651"/>
      <c r="PVO55" s="651"/>
      <c r="PVP55" s="651"/>
      <c r="PVQ55" s="651"/>
      <c r="PVR55" s="651"/>
      <c r="PVS55" s="651"/>
      <c r="PVT55" s="651"/>
      <c r="PVU55" s="651"/>
      <c r="PVV55" s="651"/>
      <c r="PVW55" s="651"/>
      <c r="PVX55" s="651"/>
      <c r="PVY55" s="651"/>
      <c r="PVZ55" s="651"/>
      <c r="PWA55" s="651"/>
      <c r="PWB55" s="651"/>
      <c r="PWC55" s="651"/>
      <c r="PWD55" s="651"/>
      <c r="PWE55" s="651"/>
      <c r="PWF55" s="651"/>
      <c r="PWG55" s="651"/>
      <c r="PWH55" s="651"/>
      <c r="PWI55" s="651"/>
      <c r="PWJ55" s="651"/>
      <c r="PWK55" s="651"/>
      <c r="PWL55" s="651"/>
      <c r="PWM55" s="651"/>
      <c r="PWN55" s="651"/>
      <c r="PWO55" s="651"/>
      <c r="PWP55" s="651"/>
      <c r="PWQ55" s="651"/>
      <c r="PWR55" s="651"/>
      <c r="PWS55" s="651"/>
      <c r="PWT55" s="651"/>
      <c r="PWU55" s="651"/>
      <c r="PWV55" s="651"/>
      <c r="PWW55" s="651"/>
      <c r="PWX55" s="651"/>
      <c r="PWY55" s="651"/>
      <c r="PWZ55" s="651"/>
      <c r="PXA55" s="651"/>
      <c r="PXB55" s="651"/>
      <c r="PXC55" s="651"/>
      <c r="PXD55" s="651"/>
      <c r="PXE55" s="651"/>
      <c r="PXF55" s="651"/>
      <c r="PXG55" s="651"/>
      <c r="PXH55" s="651"/>
      <c r="PXI55" s="651"/>
      <c r="PXJ55" s="651"/>
      <c r="PXK55" s="651"/>
      <c r="PXL55" s="651"/>
      <c r="PXM55" s="651"/>
      <c r="PXN55" s="651"/>
      <c r="PXO55" s="651"/>
      <c r="PXP55" s="651"/>
      <c r="PXQ55" s="651"/>
      <c r="PXR55" s="651"/>
      <c r="PXS55" s="651"/>
      <c r="PXT55" s="651"/>
      <c r="PXU55" s="651"/>
      <c r="PXV55" s="651"/>
      <c r="PXW55" s="651"/>
      <c r="PXX55" s="651"/>
      <c r="PXY55" s="651"/>
      <c r="PXZ55" s="651"/>
      <c r="PYA55" s="651"/>
      <c r="PYB55" s="651"/>
      <c r="PYC55" s="651"/>
      <c r="PYD55" s="651"/>
      <c r="PYE55" s="651"/>
      <c r="PYF55" s="651"/>
      <c r="PYG55" s="651"/>
      <c r="PYH55" s="651"/>
      <c r="PYI55" s="651"/>
      <c r="PYJ55" s="651"/>
      <c r="PYK55" s="651"/>
      <c r="PYL55" s="651"/>
      <c r="PYM55" s="651"/>
      <c r="PYN55" s="651"/>
      <c r="PYO55" s="651"/>
      <c r="PYP55" s="651"/>
      <c r="PYQ55" s="651"/>
      <c r="PYR55" s="651"/>
      <c r="PYS55" s="651"/>
      <c r="PYT55" s="651"/>
      <c r="PYU55" s="651"/>
      <c r="PYV55" s="651"/>
      <c r="PYW55" s="651"/>
      <c r="PYX55" s="651"/>
      <c r="PYY55" s="651"/>
      <c r="PYZ55" s="651"/>
      <c r="PZA55" s="651"/>
      <c r="PZB55" s="651"/>
      <c r="PZC55" s="651"/>
      <c r="PZD55" s="651"/>
      <c r="PZE55" s="651"/>
      <c r="PZF55" s="651"/>
      <c r="PZG55" s="651"/>
      <c r="PZH55" s="651"/>
      <c r="PZI55" s="651"/>
      <c r="PZJ55" s="651"/>
      <c r="PZK55" s="651"/>
      <c r="PZL55" s="651"/>
      <c r="PZM55" s="651"/>
      <c r="PZN55" s="651"/>
      <c r="PZO55" s="651"/>
      <c r="PZP55" s="651"/>
      <c r="PZQ55" s="651"/>
      <c r="PZR55" s="651"/>
      <c r="PZS55" s="651"/>
      <c r="PZT55" s="651"/>
      <c r="PZU55" s="651"/>
      <c r="PZV55" s="651"/>
      <c r="PZW55" s="651"/>
      <c r="PZX55" s="651"/>
      <c r="PZY55" s="651"/>
      <c r="PZZ55" s="651"/>
      <c r="QAA55" s="651"/>
      <c r="QAB55" s="651"/>
      <c r="QAC55" s="651"/>
      <c r="QAD55" s="651"/>
      <c r="QAE55" s="651"/>
      <c r="QAF55" s="651"/>
      <c r="QAG55" s="651"/>
      <c r="QAH55" s="651"/>
      <c r="QAI55" s="651"/>
      <c r="QAJ55" s="651"/>
      <c r="QAK55" s="651"/>
      <c r="QAL55" s="651"/>
      <c r="QAM55" s="651"/>
      <c r="QAN55" s="651"/>
      <c r="QAO55" s="651"/>
      <c r="QAP55" s="651"/>
      <c r="QAQ55" s="651"/>
      <c r="QAR55" s="651"/>
      <c r="QAS55" s="651"/>
      <c r="QAT55" s="651"/>
      <c r="QAU55" s="651"/>
      <c r="QAV55" s="651"/>
      <c r="QAW55" s="651"/>
      <c r="QAX55" s="651"/>
      <c r="QAY55" s="651"/>
      <c r="QAZ55" s="651"/>
      <c r="QBA55" s="651"/>
      <c r="QBB55" s="651"/>
      <c r="QBC55" s="651"/>
      <c r="QBD55" s="651"/>
      <c r="QBE55" s="651"/>
      <c r="QBF55" s="651"/>
      <c r="QBG55" s="651"/>
      <c r="QBH55" s="651"/>
      <c r="QBI55" s="651"/>
      <c r="QBJ55" s="651"/>
      <c r="QBK55" s="651"/>
      <c r="QBL55" s="651"/>
      <c r="QBM55" s="651"/>
      <c r="QBN55" s="651"/>
      <c r="QBO55" s="651"/>
      <c r="QBP55" s="651"/>
      <c r="QBQ55" s="651"/>
      <c r="QBR55" s="651"/>
      <c r="QBS55" s="651"/>
      <c r="QBT55" s="651"/>
      <c r="QBU55" s="651"/>
      <c r="QBV55" s="651"/>
      <c r="QBW55" s="651"/>
      <c r="QBX55" s="651"/>
      <c r="QBY55" s="651"/>
      <c r="QBZ55" s="651"/>
      <c r="QCA55" s="651"/>
      <c r="QCB55" s="651"/>
      <c r="QCC55" s="651"/>
      <c r="QCD55" s="651"/>
      <c r="QCE55" s="651"/>
      <c r="QCF55" s="651"/>
      <c r="QCG55" s="651"/>
      <c r="QCH55" s="651"/>
      <c r="QCI55" s="651"/>
      <c r="QCJ55" s="651"/>
      <c r="QCK55" s="651"/>
      <c r="QCL55" s="651"/>
      <c r="QCM55" s="651"/>
      <c r="QCN55" s="651"/>
      <c r="QCO55" s="651"/>
      <c r="QCP55" s="651"/>
      <c r="QCQ55" s="651"/>
      <c r="QCR55" s="651"/>
      <c r="QCS55" s="651"/>
      <c r="QCT55" s="651"/>
      <c r="QCU55" s="651"/>
      <c r="QCV55" s="651"/>
      <c r="QCW55" s="651"/>
      <c r="QCX55" s="651"/>
      <c r="QCY55" s="651"/>
      <c r="QCZ55" s="651"/>
      <c r="QDA55" s="651"/>
      <c r="QDB55" s="651"/>
      <c r="QDC55" s="651"/>
      <c r="QDD55" s="651"/>
      <c r="QDE55" s="651"/>
      <c r="QDF55" s="651"/>
      <c r="QDG55" s="651"/>
      <c r="QDH55" s="651"/>
      <c r="QDI55" s="651"/>
      <c r="QDJ55" s="651"/>
      <c r="QDK55" s="651"/>
      <c r="QDL55" s="651"/>
      <c r="QDM55" s="651"/>
      <c r="QDN55" s="651"/>
      <c r="QDO55" s="651"/>
      <c r="QDP55" s="651"/>
      <c r="QDQ55" s="651"/>
      <c r="QDR55" s="651"/>
      <c r="QDS55" s="651"/>
      <c r="QDT55" s="651"/>
      <c r="QDU55" s="651"/>
      <c r="QDV55" s="651"/>
      <c r="QDW55" s="651"/>
      <c r="QDX55" s="651"/>
      <c r="QDY55" s="651"/>
      <c r="QDZ55" s="651"/>
      <c r="QEA55" s="651"/>
      <c r="QEB55" s="651"/>
      <c r="QEC55" s="651"/>
      <c r="QED55" s="651"/>
      <c r="QEE55" s="651"/>
      <c r="QEF55" s="651"/>
      <c r="QEG55" s="651"/>
      <c r="QEH55" s="651"/>
      <c r="QEI55" s="651"/>
      <c r="QEJ55" s="651"/>
      <c r="QEK55" s="651"/>
      <c r="QEL55" s="651"/>
      <c r="QEM55" s="651"/>
      <c r="QEN55" s="651"/>
      <c r="QEO55" s="651"/>
      <c r="QEP55" s="651"/>
      <c r="QEQ55" s="651"/>
      <c r="QER55" s="651"/>
      <c r="QES55" s="651"/>
      <c r="QET55" s="651"/>
      <c r="QEU55" s="651"/>
      <c r="QEV55" s="651"/>
      <c r="QEW55" s="651"/>
      <c r="QEX55" s="651"/>
      <c r="QEY55" s="651"/>
      <c r="QEZ55" s="651"/>
      <c r="QFA55" s="651"/>
      <c r="QFB55" s="651"/>
      <c r="QFC55" s="651"/>
      <c r="QFD55" s="651"/>
      <c r="QFE55" s="651"/>
      <c r="QFF55" s="651"/>
      <c r="QFG55" s="651"/>
      <c r="QFH55" s="651"/>
      <c r="QFI55" s="651"/>
      <c r="QFJ55" s="651"/>
      <c r="QFK55" s="651"/>
      <c r="QFL55" s="651"/>
      <c r="QFM55" s="651"/>
      <c r="QFN55" s="651"/>
      <c r="QFO55" s="651"/>
      <c r="QFP55" s="651"/>
      <c r="QFQ55" s="651"/>
      <c r="QFR55" s="651"/>
      <c r="QFS55" s="651"/>
      <c r="QFT55" s="651"/>
      <c r="QFU55" s="651"/>
      <c r="QFV55" s="651"/>
      <c r="QFW55" s="651"/>
      <c r="QFX55" s="651"/>
      <c r="QFY55" s="651"/>
      <c r="QFZ55" s="651"/>
      <c r="QGA55" s="651"/>
      <c r="QGB55" s="651"/>
      <c r="QGC55" s="651"/>
      <c r="QGD55" s="651"/>
      <c r="QGE55" s="651"/>
      <c r="QGF55" s="651"/>
      <c r="QGG55" s="651"/>
      <c r="QGH55" s="651"/>
      <c r="QGI55" s="651"/>
      <c r="QGJ55" s="651"/>
      <c r="QGK55" s="651"/>
      <c r="QGL55" s="651"/>
      <c r="QGM55" s="651"/>
      <c r="QGN55" s="651"/>
      <c r="QGO55" s="651"/>
      <c r="QGP55" s="651"/>
      <c r="QGQ55" s="651"/>
      <c r="QGR55" s="651"/>
      <c r="QGS55" s="651"/>
      <c r="QGT55" s="651"/>
      <c r="QGU55" s="651"/>
      <c r="QGV55" s="651"/>
      <c r="QGW55" s="651"/>
      <c r="QGX55" s="651"/>
      <c r="QGY55" s="651"/>
      <c r="QGZ55" s="651"/>
      <c r="QHA55" s="651"/>
      <c r="QHB55" s="651"/>
      <c r="QHC55" s="651"/>
      <c r="QHD55" s="651"/>
      <c r="QHE55" s="651"/>
      <c r="QHF55" s="651"/>
      <c r="QHG55" s="651"/>
      <c r="QHH55" s="651"/>
      <c r="QHI55" s="651"/>
      <c r="QHJ55" s="651"/>
      <c r="QHK55" s="651"/>
      <c r="QHL55" s="651"/>
      <c r="QHM55" s="651"/>
      <c r="QHN55" s="651"/>
      <c r="QHO55" s="651"/>
      <c r="QHP55" s="651"/>
      <c r="QHQ55" s="651"/>
      <c r="QHR55" s="651"/>
      <c r="QHS55" s="651"/>
      <c r="QHT55" s="651"/>
      <c r="QHU55" s="651"/>
      <c r="QHV55" s="651"/>
      <c r="QHW55" s="651"/>
      <c r="QHX55" s="651"/>
      <c r="QHY55" s="651"/>
      <c r="QHZ55" s="651"/>
      <c r="QIA55" s="651"/>
      <c r="QIB55" s="651"/>
      <c r="QIC55" s="651"/>
      <c r="QID55" s="651"/>
      <c r="QIE55" s="651"/>
      <c r="QIF55" s="651"/>
      <c r="QIG55" s="651"/>
      <c r="QIH55" s="651"/>
      <c r="QII55" s="651"/>
      <c r="QIJ55" s="651"/>
      <c r="QIK55" s="651"/>
      <c r="QIL55" s="651"/>
      <c r="QIM55" s="651"/>
      <c r="QIN55" s="651"/>
      <c r="QIO55" s="651"/>
      <c r="QIP55" s="651"/>
      <c r="QIQ55" s="651"/>
      <c r="QIR55" s="651"/>
      <c r="QIS55" s="651"/>
      <c r="QIT55" s="651"/>
      <c r="QIU55" s="651"/>
      <c r="QIV55" s="651"/>
      <c r="QIW55" s="651"/>
      <c r="QIX55" s="651"/>
      <c r="QIY55" s="651"/>
      <c r="QIZ55" s="651"/>
      <c r="QJA55" s="651"/>
      <c r="QJB55" s="651"/>
      <c r="QJC55" s="651"/>
      <c r="QJD55" s="651"/>
      <c r="QJE55" s="651"/>
      <c r="QJF55" s="651"/>
      <c r="QJG55" s="651"/>
      <c r="QJH55" s="651"/>
      <c r="QJI55" s="651"/>
      <c r="QJJ55" s="651"/>
      <c r="QJK55" s="651"/>
      <c r="QJL55" s="651"/>
      <c r="QJM55" s="651"/>
      <c r="QJN55" s="651"/>
      <c r="QJO55" s="651"/>
      <c r="QJP55" s="651"/>
      <c r="QJQ55" s="651"/>
      <c r="QJR55" s="651"/>
      <c r="QJS55" s="651"/>
      <c r="QJT55" s="651"/>
      <c r="QJU55" s="651"/>
      <c r="QJV55" s="651"/>
      <c r="QJW55" s="651"/>
      <c r="QJX55" s="651"/>
      <c r="QJY55" s="651"/>
      <c r="QJZ55" s="651"/>
      <c r="QKA55" s="651"/>
      <c r="QKB55" s="651"/>
      <c r="QKC55" s="651"/>
      <c r="QKD55" s="651"/>
      <c r="QKE55" s="651"/>
      <c r="QKF55" s="651"/>
      <c r="QKG55" s="651"/>
      <c r="QKH55" s="651"/>
      <c r="QKI55" s="651"/>
      <c r="QKJ55" s="651"/>
      <c r="QKK55" s="651"/>
      <c r="QKL55" s="651"/>
      <c r="QKM55" s="651"/>
      <c r="QKN55" s="651"/>
      <c r="QKO55" s="651"/>
      <c r="QKP55" s="651"/>
      <c r="QKQ55" s="651"/>
      <c r="QKR55" s="651"/>
      <c r="QKS55" s="651"/>
      <c r="QKT55" s="651"/>
      <c r="QKU55" s="651"/>
      <c r="QKV55" s="651"/>
      <c r="QKW55" s="651"/>
      <c r="QKX55" s="651"/>
      <c r="QKY55" s="651"/>
      <c r="QKZ55" s="651"/>
      <c r="QLA55" s="651"/>
      <c r="QLB55" s="651"/>
      <c r="QLC55" s="651"/>
      <c r="QLD55" s="651"/>
      <c r="QLE55" s="651"/>
      <c r="QLF55" s="651"/>
      <c r="QLG55" s="651"/>
      <c r="QLH55" s="651"/>
      <c r="QLI55" s="651"/>
      <c r="QLJ55" s="651"/>
      <c r="QLK55" s="651"/>
      <c r="QLL55" s="651"/>
      <c r="QLM55" s="651"/>
      <c r="QLN55" s="651"/>
      <c r="QLO55" s="651"/>
      <c r="QLP55" s="651"/>
      <c r="QLQ55" s="651"/>
      <c r="QLR55" s="651"/>
      <c r="QLS55" s="651"/>
      <c r="QLT55" s="651"/>
      <c r="QLU55" s="651"/>
      <c r="QLV55" s="651"/>
      <c r="QLW55" s="651"/>
      <c r="QLX55" s="651"/>
      <c r="QLY55" s="651"/>
      <c r="QLZ55" s="651"/>
      <c r="QMA55" s="651"/>
      <c r="QMB55" s="651"/>
      <c r="QMC55" s="651"/>
      <c r="QMD55" s="651"/>
      <c r="QME55" s="651"/>
      <c r="QMF55" s="651"/>
      <c r="QMG55" s="651"/>
      <c r="QMH55" s="651"/>
      <c r="QMI55" s="651"/>
      <c r="QMJ55" s="651"/>
      <c r="QMK55" s="651"/>
      <c r="QML55" s="651"/>
      <c r="QMM55" s="651"/>
      <c r="QMN55" s="651"/>
      <c r="QMO55" s="651"/>
      <c r="QMP55" s="651"/>
      <c r="QMQ55" s="651"/>
      <c r="QMR55" s="651"/>
      <c r="QMS55" s="651"/>
      <c r="QMT55" s="651"/>
      <c r="QMU55" s="651"/>
      <c r="QMV55" s="651"/>
      <c r="QMW55" s="651"/>
      <c r="QMX55" s="651"/>
      <c r="QMY55" s="651"/>
      <c r="QMZ55" s="651"/>
      <c r="QNA55" s="651"/>
      <c r="QNB55" s="651"/>
      <c r="QNC55" s="651"/>
      <c r="QND55" s="651"/>
      <c r="QNE55" s="651"/>
      <c r="QNF55" s="651"/>
      <c r="QNG55" s="651"/>
      <c r="QNH55" s="651"/>
      <c r="QNI55" s="651"/>
      <c r="QNJ55" s="651"/>
      <c r="QNK55" s="651"/>
      <c r="QNL55" s="651"/>
      <c r="QNM55" s="651"/>
      <c r="QNN55" s="651"/>
      <c r="QNO55" s="651"/>
      <c r="QNP55" s="651"/>
      <c r="QNQ55" s="651"/>
      <c r="QNR55" s="651"/>
      <c r="QNS55" s="651"/>
      <c r="QNT55" s="651"/>
      <c r="QNU55" s="651"/>
      <c r="QNV55" s="651"/>
      <c r="QNW55" s="651"/>
      <c r="QNX55" s="651"/>
      <c r="QNY55" s="651"/>
      <c r="QNZ55" s="651"/>
      <c r="QOA55" s="651"/>
      <c r="QOB55" s="651"/>
      <c r="QOC55" s="651"/>
      <c r="QOD55" s="651"/>
      <c r="QOE55" s="651"/>
      <c r="QOF55" s="651"/>
      <c r="QOG55" s="651"/>
      <c r="QOH55" s="651"/>
      <c r="QOI55" s="651"/>
      <c r="QOJ55" s="651"/>
      <c r="QOK55" s="651"/>
      <c r="QOL55" s="651"/>
      <c r="QOM55" s="651"/>
      <c r="QON55" s="651"/>
      <c r="QOO55" s="651"/>
      <c r="QOP55" s="651"/>
      <c r="QOQ55" s="651"/>
      <c r="QOR55" s="651"/>
      <c r="QOS55" s="651"/>
      <c r="QOT55" s="651"/>
      <c r="QOU55" s="651"/>
      <c r="QOV55" s="651"/>
      <c r="QOW55" s="651"/>
      <c r="QOX55" s="651"/>
      <c r="QOY55" s="651"/>
      <c r="QOZ55" s="651"/>
      <c r="QPA55" s="651"/>
      <c r="QPB55" s="651"/>
      <c r="QPC55" s="651"/>
      <c r="QPD55" s="651"/>
      <c r="QPE55" s="651"/>
      <c r="QPF55" s="651"/>
      <c r="QPG55" s="651"/>
      <c r="QPH55" s="651"/>
      <c r="QPI55" s="651"/>
      <c r="QPJ55" s="651"/>
      <c r="QPK55" s="651"/>
      <c r="QPL55" s="651"/>
      <c r="QPM55" s="651"/>
      <c r="QPN55" s="651"/>
      <c r="QPO55" s="651"/>
      <c r="QPP55" s="651"/>
      <c r="QPQ55" s="651"/>
      <c r="QPR55" s="651"/>
      <c r="QPS55" s="651"/>
      <c r="QPT55" s="651"/>
      <c r="QPU55" s="651"/>
      <c r="QPV55" s="651"/>
      <c r="QPW55" s="651"/>
      <c r="QPX55" s="651"/>
      <c r="QPY55" s="651"/>
      <c r="QPZ55" s="651"/>
      <c r="QQA55" s="651"/>
      <c r="QQB55" s="651"/>
      <c r="QQC55" s="651"/>
      <c r="QQD55" s="651"/>
      <c r="QQE55" s="651"/>
      <c r="QQF55" s="651"/>
      <c r="QQG55" s="651"/>
      <c r="QQH55" s="651"/>
      <c r="QQI55" s="651"/>
      <c r="QQJ55" s="651"/>
      <c r="QQK55" s="651"/>
      <c r="QQL55" s="651"/>
      <c r="QQM55" s="651"/>
      <c r="QQN55" s="651"/>
      <c r="QQO55" s="651"/>
      <c r="QQP55" s="651"/>
      <c r="QQQ55" s="651"/>
      <c r="QQR55" s="651"/>
      <c r="QQS55" s="651"/>
      <c r="QQT55" s="651"/>
      <c r="QQU55" s="651"/>
      <c r="QQV55" s="651"/>
      <c r="QQW55" s="651"/>
      <c r="QQX55" s="651"/>
      <c r="QQY55" s="651"/>
      <c r="QQZ55" s="651"/>
      <c r="QRA55" s="651"/>
      <c r="QRB55" s="651"/>
      <c r="QRC55" s="651"/>
      <c r="QRD55" s="651"/>
      <c r="QRE55" s="651"/>
      <c r="QRF55" s="651"/>
      <c r="QRG55" s="651"/>
      <c r="QRH55" s="651"/>
      <c r="QRI55" s="651"/>
      <c r="QRJ55" s="651"/>
      <c r="QRK55" s="651"/>
      <c r="QRL55" s="651"/>
      <c r="QRM55" s="651"/>
      <c r="QRN55" s="651"/>
      <c r="QRO55" s="651"/>
      <c r="QRP55" s="651"/>
      <c r="QRQ55" s="651"/>
      <c r="QRR55" s="651"/>
      <c r="QRS55" s="651"/>
      <c r="QRT55" s="651"/>
      <c r="QRU55" s="651"/>
      <c r="QRV55" s="651"/>
      <c r="QRW55" s="651"/>
      <c r="QRX55" s="651"/>
      <c r="QRY55" s="651"/>
      <c r="QRZ55" s="651"/>
      <c r="QSA55" s="651"/>
      <c r="QSB55" s="651"/>
      <c r="QSC55" s="651"/>
      <c r="QSD55" s="651"/>
      <c r="QSE55" s="651"/>
      <c r="QSF55" s="651"/>
      <c r="QSG55" s="651"/>
      <c r="QSH55" s="651"/>
      <c r="QSI55" s="651"/>
      <c r="QSJ55" s="651"/>
      <c r="QSK55" s="651"/>
      <c r="QSL55" s="651"/>
      <c r="QSM55" s="651"/>
      <c r="QSN55" s="651"/>
      <c r="QSO55" s="651"/>
      <c r="QSP55" s="651"/>
      <c r="QSQ55" s="651"/>
      <c r="QSR55" s="651"/>
      <c r="QSS55" s="651"/>
      <c r="QST55" s="651"/>
      <c r="QSU55" s="651"/>
      <c r="QSV55" s="651"/>
      <c r="QSW55" s="651"/>
      <c r="QSX55" s="651"/>
      <c r="QSY55" s="651"/>
      <c r="QSZ55" s="651"/>
      <c r="QTA55" s="651"/>
      <c r="QTB55" s="651"/>
      <c r="QTC55" s="651"/>
      <c r="QTD55" s="651"/>
      <c r="QTE55" s="651"/>
      <c r="QTF55" s="651"/>
      <c r="QTG55" s="651"/>
      <c r="QTH55" s="651"/>
      <c r="QTI55" s="651"/>
      <c r="QTJ55" s="651"/>
      <c r="QTK55" s="651"/>
      <c r="QTL55" s="651"/>
      <c r="QTM55" s="651"/>
      <c r="QTN55" s="651"/>
      <c r="QTO55" s="651"/>
      <c r="QTP55" s="651"/>
      <c r="QTQ55" s="651"/>
      <c r="QTR55" s="651"/>
      <c r="QTS55" s="651"/>
      <c r="QTT55" s="651"/>
      <c r="QTU55" s="651"/>
      <c r="QTV55" s="651"/>
      <c r="QTW55" s="651"/>
      <c r="QTX55" s="651"/>
      <c r="QTY55" s="651"/>
      <c r="QTZ55" s="651"/>
      <c r="QUA55" s="651"/>
      <c r="QUB55" s="651"/>
      <c r="QUC55" s="651"/>
      <c r="QUD55" s="651"/>
      <c r="QUE55" s="651"/>
      <c r="QUF55" s="651"/>
      <c r="QUG55" s="651"/>
      <c r="QUH55" s="651"/>
      <c r="QUI55" s="651"/>
      <c r="QUJ55" s="651"/>
      <c r="QUK55" s="651"/>
      <c r="QUL55" s="651"/>
      <c r="QUM55" s="651"/>
      <c r="QUN55" s="651"/>
      <c r="QUO55" s="651"/>
      <c r="QUP55" s="651"/>
      <c r="QUQ55" s="651"/>
      <c r="QUR55" s="651"/>
      <c r="QUS55" s="651"/>
      <c r="QUT55" s="651"/>
      <c r="QUU55" s="651"/>
      <c r="QUV55" s="651"/>
      <c r="QUW55" s="651"/>
      <c r="QUX55" s="651"/>
      <c r="QUY55" s="651"/>
      <c r="QUZ55" s="651"/>
      <c r="QVA55" s="651"/>
      <c r="QVB55" s="651"/>
      <c r="QVC55" s="651"/>
      <c r="QVD55" s="651"/>
      <c r="QVE55" s="651"/>
      <c r="QVF55" s="651"/>
      <c r="QVG55" s="651"/>
      <c r="QVH55" s="651"/>
      <c r="QVI55" s="651"/>
      <c r="QVJ55" s="651"/>
      <c r="QVK55" s="651"/>
      <c r="QVL55" s="651"/>
      <c r="QVM55" s="651"/>
      <c r="QVN55" s="651"/>
      <c r="QVO55" s="651"/>
      <c r="QVP55" s="651"/>
      <c r="QVQ55" s="651"/>
      <c r="QVR55" s="651"/>
      <c r="QVS55" s="651"/>
      <c r="QVT55" s="651"/>
      <c r="QVU55" s="651"/>
      <c r="QVV55" s="651"/>
      <c r="QVW55" s="651"/>
      <c r="QVX55" s="651"/>
      <c r="QVY55" s="651"/>
      <c r="QVZ55" s="651"/>
      <c r="QWA55" s="651"/>
      <c r="QWB55" s="651"/>
      <c r="QWC55" s="651"/>
      <c r="QWD55" s="651"/>
      <c r="QWE55" s="651"/>
      <c r="QWF55" s="651"/>
      <c r="QWG55" s="651"/>
      <c r="QWH55" s="651"/>
      <c r="QWI55" s="651"/>
      <c r="QWJ55" s="651"/>
      <c r="QWK55" s="651"/>
      <c r="QWL55" s="651"/>
      <c r="QWM55" s="651"/>
      <c r="QWN55" s="651"/>
      <c r="QWO55" s="651"/>
      <c r="QWP55" s="651"/>
      <c r="QWQ55" s="651"/>
      <c r="QWR55" s="651"/>
      <c r="QWS55" s="651"/>
      <c r="QWT55" s="651"/>
      <c r="QWU55" s="651"/>
      <c r="QWV55" s="651"/>
      <c r="QWW55" s="651"/>
      <c r="QWX55" s="651"/>
      <c r="QWY55" s="651"/>
      <c r="QWZ55" s="651"/>
      <c r="QXA55" s="651"/>
      <c r="QXB55" s="651"/>
      <c r="QXC55" s="651"/>
      <c r="QXD55" s="651"/>
      <c r="QXE55" s="651"/>
      <c r="QXF55" s="651"/>
      <c r="QXG55" s="651"/>
      <c r="QXH55" s="651"/>
      <c r="QXI55" s="651"/>
      <c r="QXJ55" s="651"/>
      <c r="QXK55" s="651"/>
      <c r="QXL55" s="651"/>
      <c r="QXM55" s="651"/>
      <c r="QXN55" s="651"/>
      <c r="QXO55" s="651"/>
      <c r="QXP55" s="651"/>
      <c r="QXQ55" s="651"/>
      <c r="QXR55" s="651"/>
      <c r="QXS55" s="651"/>
      <c r="QXT55" s="651"/>
      <c r="QXU55" s="651"/>
      <c r="QXV55" s="651"/>
      <c r="QXW55" s="651"/>
      <c r="QXX55" s="651"/>
      <c r="QXY55" s="651"/>
      <c r="QXZ55" s="651"/>
      <c r="QYA55" s="651"/>
      <c r="QYB55" s="651"/>
      <c r="QYC55" s="651"/>
      <c r="QYD55" s="651"/>
      <c r="QYE55" s="651"/>
      <c r="QYF55" s="651"/>
      <c r="QYG55" s="651"/>
      <c r="QYH55" s="651"/>
      <c r="QYI55" s="651"/>
      <c r="QYJ55" s="651"/>
      <c r="QYK55" s="651"/>
      <c r="QYL55" s="651"/>
      <c r="QYM55" s="651"/>
      <c r="QYN55" s="651"/>
      <c r="QYO55" s="651"/>
      <c r="QYP55" s="651"/>
      <c r="QYQ55" s="651"/>
      <c r="QYR55" s="651"/>
      <c r="QYS55" s="651"/>
      <c r="QYT55" s="651"/>
      <c r="QYU55" s="651"/>
      <c r="QYV55" s="651"/>
      <c r="QYW55" s="651"/>
      <c r="QYX55" s="651"/>
      <c r="QYY55" s="651"/>
      <c r="QYZ55" s="651"/>
      <c r="QZA55" s="651"/>
      <c r="QZB55" s="651"/>
      <c r="QZC55" s="651"/>
      <c r="QZD55" s="651"/>
      <c r="QZE55" s="651"/>
      <c r="QZF55" s="651"/>
      <c r="QZG55" s="651"/>
      <c r="QZH55" s="651"/>
      <c r="QZI55" s="651"/>
      <c r="QZJ55" s="651"/>
      <c r="QZK55" s="651"/>
      <c r="QZL55" s="651"/>
      <c r="QZM55" s="651"/>
      <c r="QZN55" s="651"/>
      <c r="QZO55" s="651"/>
      <c r="QZP55" s="651"/>
      <c r="QZQ55" s="651"/>
      <c r="QZR55" s="651"/>
      <c r="QZS55" s="651"/>
      <c r="QZT55" s="651"/>
      <c r="QZU55" s="651"/>
      <c r="QZV55" s="651"/>
      <c r="QZW55" s="651"/>
      <c r="QZX55" s="651"/>
      <c r="QZY55" s="651"/>
      <c r="QZZ55" s="651"/>
      <c r="RAA55" s="651"/>
      <c r="RAB55" s="651"/>
      <c r="RAC55" s="651"/>
      <c r="RAD55" s="651"/>
      <c r="RAE55" s="651"/>
      <c r="RAF55" s="651"/>
      <c r="RAG55" s="651"/>
      <c r="RAH55" s="651"/>
      <c r="RAI55" s="651"/>
      <c r="RAJ55" s="651"/>
      <c r="RAK55" s="651"/>
      <c r="RAL55" s="651"/>
      <c r="RAM55" s="651"/>
      <c r="RAN55" s="651"/>
      <c r="RAO55" s="651"/>
      <c r="RAP55" s="651"/>
      <c r="RAQ55" s="651"/>
      <c r="RAR55" s="651"/>
      <c r="RAS55" s="651"/>
      <c r="RAT55" s="651"/>
      <c r="RAU55" s="651"/>
      <c r="RAV55" s="651"/>
      <c r="RAW55" s="651"/>
      <c r="RAX55" s="651"/>
      <c r="RAY55" s="651"/>
      <c r="RAZ55" s="651"/>
      <c r="RBA55" s="651"/>
      <c r="RBB55" s="651"/>
      <c r="RBC55" s="651"/>
      <c r="RBD55" s="651"/>
      <c r="RBE55" s="651"/>
      <c r="RBF55" s="651"/>
      <c r="RBG55" s="651"/>
      <c r="RBH55" s="651"/>
      <c r="RBI55" s="651"/>
      <c r="RBJ55" s="651"/>
      <c r="RBK55" s="651"/>
      <c r="RBL55" s="651"/>
      <c r="RBM55" s="651"/>
      <c r="RBN55" s="651"/>
      <c r="RBO55" s="651"/>
      <c r="RBP55" s="651"/>
      <c r="RBQ55" s="651"/>
      <c r="RBR55" s="651"/>
      <c r="RBS55" s="651"/>
      <c r="RBT55" s="651"/>
      <c r="RBU55" s="651"/>
      <c r="RBV55" s="651"/>
      <c r="RBW55" s="651"/>
      <c r="RBX55" s="651"/>
      <c r="RBY55" s="651"/>
      <c r="RBZ55" s="651"/>
      <c r="RCA55" s="651"/>
      <c r="RCB55" s="651"/>
      <c r="RCC55" s="651"/>
      <c r="RCD55" s="651"/>
      <c r="RCE55" s="651"/>
      <c r="RCF55" s="651"/>
      <c r="RCG55" s="651"/>
      <c r="RCH55" s="651"/>
      <c r="RCI55" s="651"/>
      <c r="RCJ55" s="651"/>
      <c r="RCK55" s="651"/>
      <c r="RCL55" s="651"/>
      <c r="RCM55" s="651"/>
      <c r="RCN55" s="651"/>
      <c r="RCO55" s="651"/>
      <c r="RCP55" s="651"/>
      <c r="RCQ55" s="651"/>
      <c r="RCR55" s="651"/>
      <c r="RCS55" s="651"/>
      <c r="RCT55" s="651"/>
      <c r="RCU55" s="651"/>
      <c r="RCV55" s="651"/>
      <c r="RCW55" s="651"/>
      <c r="RCX55" s="651"/>
      <c r="RCY55" s="651"/>
      <c r="RCZ55" s="651"/>
      <c r="RDA55" s="651"/>
      <c r="RDB55" s="651"/>
      <c r="RDC55" s="651"/>
      <c r="RDD55" s="651"/>
      <c r="RDE55" s="651"/>
      <c r="RDF55" s="651"/>
      <c r="RDG55" s="651"/>
      <c r="RDH55" s="651"/>
      <c r="RDI55" s="651"/>
      <c r="RDJ55" s="651"/>
      <c r="RDK55" s="651"/>
      <c r="RDL55" s="651"/>
      <c r="RDM55" s="651"/>
      <c r="RDN55" s="651"/>
      <c r="RDO55" s="651"/>
      <c r="RDP55" s="651"/>
      <c r="RDQ55" s="651"/>
      <c r="RDR55" s="651"/>
      <c r="RDS55" s="651"/>
      <c r="RDT55" s="651"/>
      <c r="RDU55" s="651"/>
      <c r="RDV55" s="651"/>
      <c r="RDW55" s="651"/>
      <c r="RDX55" s="651"/>
      <c r="RDY55" s="651"/>
      <c r="RDZ55" s="651"/>
      <c r="REA55" s="651"/>
      <c r="REB55" s="651"/>
      <c r="REC55" s="651"/>
      <c r="RED55" s="651"/>
      <c r="REE55" s="651"/>
      <c r="REF55" s="651"/>
      <c r="REG55" s="651"/>
      <c r="REH55" s="651"/>
      <c r="REI55" s="651"/>
      <c r="REJ55" s="651"/>
      <c r="REK55" s="651"/>
      <c r="REL55" s="651"/>
      <c r="REM55" s="651"/>
      <c r="REN55" s="651"/>
      <c r="REO55" s="651"/>
      <c r="REP55" s="651"/>
      <c r="REQ55" s="651"/>
      <c r="RER55" s="651"/>
      <c r="RES55" s="651"/>
      <c r="RET55" s="651"/>
      <c r="REU55" s="651"/>
      <c r="REV55" s="651"/>
      <c r="REW55" s="651"/>
      <c r="REX55" s="651"/>
      <c r="REY55" s="651"/>
      <c r="REZ55" s="651"/>
      <c r="RFA55" s="651"/>
      <c r="RFB55" s="651"/>
      <c r="RFC55" s="651"/>
      <c r="RFD55" s="651"/>
      <c r="RFE55" s="651"/>
      <c r="RFF55" s="651"/>
      <c r="RFG55" s="651"/>
      <c r="RFH55" s="651"/>
      <c r="RFI55" s="651"/>
      <c r="RFJ55" s="651"/>
      <c r="RFK55" s="651"/>
      <c r="RFL55" s="651"/>
      <c r="RFM55" s="651"/>
      <c r="RFN55" s="651"/>
      <c r="RFO55" s="651"/>
      <c r="RFP55" s="651"/>
      <c r="RFQ55" s="651"/>
      <c r="RFR55" s="651"/>
      <c r="RFS55" s="651"/>
      <c r="RFT55" s="651"/>
      <c r="RFU55" s="651"/>
      <c r="RFV55" s="651"/>
      <c r="RFW55" s="651"/>
      <c r="RFX55" s="651"/>
      <c r="RFY55" s="651"/>
      <c r="RFZ55" s="651"/>
      <c r="RGA55" s="651"/>
      <c r="RGB55" s="651"/>
      <c r="RGC55" s="651"/>
      <c r="RGD55" s="651"/>
      <c r="RGE55" s="651"/>
      <c r="RGF55" s="651"/>
      <c r="RGG55" s="651"/>
      <c r="RGH55" s="651"/>
      <c r="RGI55" s="651"/>
      <c r="RGJ55" s="651"/>
      <c r="RGK55" s="651"/>
      <c r="RGL55" s="651"/>
      <c r="RGM55" s="651"/>
      <c r="RGN55" s="651"/>
      <c r="RGO55" s="651"/>
      <c r="RGP55" s="651"/>
      <c r="RGQ55" s="651"/>
      <c r="RGR55" s="651"/>
      <c r="RGS55" s="651"/>
      <c r="RGT55" s="651"/>
      <c r="RGU55" s="651"/>
      <c r="RGV55" s="651"/>
      <c r="RGW55" s="651"/>
      <c r="RGX55" s="651"/>
      <c r="RGY55" s="651"/>
      <c r="RGZ55" s="651"/>
      <c r="RHA55" s="651"/>
      <c r="RHB55" s="651"/>
      <c r="RHC55" s="651"/>
      <c r="RHD55" s="651"/>
      <c r="RHE55" s="651"/>
      <c r="RHF55" s="651"/>
      <c r="RHG55" s="651"/>
      <c r="RHH55" s="651"/>
      <c r="RHI55" s="651"/>
      <c r="RHJ55" s="651"/>
      <c r="RHK55" s="651"/>
      <c r="RHL55" s="651"/>
      <c r="RHM55" s="651"/>
      <c r="RHN55" s="651"/>
      <c r="RHO55" s="651"/>
      <c r="RHP55" s="651"/>
      <c r="RHQ55" s="651"/>
      <c r="RHR55" s="651"/>
      <c r="RHS55" s="651"/>
      <c r="RHT55" s="651"/>
      <c r="RHU55" s="651"/>
      <c r="RHV55" s="651"/>
      <c r="RHW55" s="651"/>
      <c r="RHX55" s="651"/>
      <c r="RHY55" s="651"/>
      <c r="RHZ55" s="651"/>
      <c r="RIA55" s="651"/>
      <c r="RIB55" s="651"/>
      <c r="RIC55" s="651"/>
      <c r="RID55" s="651"/>
      <c r="RIE55" s="651"/>
      <c r="RIF55" s="651"/>
      <c r="RIG55" s="651"/>
      <c r="RIH55" s="651"/>
      <c r="RII55" s="651"/>
      <c r="RIJ55" s="651"/>
      <c r="RIK55" s="651"/>
      <c r="RIL55" s="651"/>
      <c r="RIM55" s="651"/>
      <c r="RIN55" s="651"/>
      <c r="RIO55" s="651"/>
      <c r="RIP55" s="651"/>
      <c r="RIQ55" s="651"/>
      <c r="RIR55" s="651"/>
      <c r="RIS55" s="651"/>
      <c r="RIT55" s="651"/>
      <c r="RIU55" s="651"/>
      <c r="RIV55" s="651"/>
      <c r="RIW55" s="651"/>
      <c r="RIX55" s="651"/>
      <c r="RIY55" s="651"/>
      <c r="RIZ55" s="651"/>
      <c r="RJA55" s="651"/>
      <c r="RJB55" s="651"/>
      <c r="RJC55" s="651"/>
      <c r="RJD55" s="651"/>
      <c r="RJE55" s="651"/>
      <c r="RJF55" s="651"/>
      <c r="RJG55" s="651"/>
      <c r="RJH55" s="651"/>
      <c r="RJI55" s="651"/>
      <c r="RJJ55" s="651"/>
      <c r="RJK55" s="651"/>
      <c r="RJL55" s="651"/>
      <c r="RJM55" s="651"/>
      <c r="RJN55" s="651"/>
      <c r="RJO55" s="651"/>
      <c r="RJP55" s="651"/>
      <c r="RJQ55" s="651"/>
      <c r="RJR55" s="651"/>
      <c r="RJS55" s="651"/>
      <c r="RJT55" s="651"/>
      <c r="RJU55" s="651"/>
      <c r="RJV55" s="651"/>
      <c r="RJW55" s="651"/>
      <c r="RJX55" s="651"/>
      <c r="RJY55" s="651"/>
      <c r="RJZ55" s="651"/>
      <c r="RKA55" s="651"/>
      <c r="RKB55" s="651"/>
      <c r="RKC55" s="651"/>
      <c r="RKD55" s="651"/>
      <c r="RKE55" s="651"/>
      <c r="RKF55" s="651"/>
      <c r="RKG55" s="651"/>
      <c r="RKH55" s="651"/>
      <c r="RKI55" s="651"/>
      <c r="RKJ55" s="651"/>
      <c r="RKK55" s="651"/>
      <c r="RKL55" s="651"/>
      <c r="RKM55" s="651"/>
      <c r="RKN55" s="651"/>
      <c r="RKO55" s="651"/>
      <c r="RKP55" s="651"/>
      <c r="RKQ55" s="651"/>
      <c r="RKR55" s="651"/>
      <c r="RKS55" s="651"/>
      <c r="RKT55" s="651"/>
      <c r="RKU55" s="651"/>
      <c r="RKV55" s="651"/>
      <c r="RKW55" s="651"/>
      <c r="RKX55" s="651"/>
      <c r="RKY55" s="651"/>
      <c r="RKZ55" s="651"/>
      <c r="RLA55" s="651"/>
      <c r="RLB55" s="651"/>
      <c r="RLC55" s="651"/>
      <c r="RLD55" s="651"/>
      <c r="RLE55" s="651"/>
      <c r="RLF55" s="651"/>
      <c r="RLG55" s="651"/>
      <c r="RLH55" s="651"/>
      <c r="RLI55" s="651"/>
      <c r="RLJ55" s="651"/>
      <c r="RLK55" s="651"/>
      <c r="RLL55" s="651"/>
      <c r="RLM55" s="651"/>
      <c r="RLN55" s="651"/>
      <c r="RLO55" s="651"/>
      <c r="RLP55" s="651"/>
      <c r="RLQ55" s="651"/>
      <c r="RLR55" s="651"/>
      <c r="RLS55" s="651"/>
      <c r="RLT55" s="651"/>
      <c r="RLU55" s="651"/>
      <c r="RLV55" s="651"/>
      <c r="RLW55" s="651"/>
      <c r="RLX55" s="651"/>
      <c r="RLY55" s="651"/>
      <c r="RLZ55" s="651"/>
      <c r="RMA55" s="651"/>
      <c r="RMB55" s="651"/>
      <c r="RMC55" s="651"/>
      <c r="RMD55" s="651"/>
      <c r="RME55" s="651"/>
      <c r="RMF55" s="651"/>
      <c r="RMG55" s="651"/>
      <c r="RMH55" s="651"/>
      <c r="RMI55" s="651"/>
      <c r="RMJ55" s="651"/>
      <c r="RMK55" s="651"/>
      <c r="RML55" s="651"/>
      <c r="RMM55" s="651"/>
      <c r="RMN55" s="651"/>
      <c r="RMO55" s="651"/>
      <c r="RMP55" s="651"/>
      <c r="RMQ55" s="651"/>
      <c r="RMR55" s="651"/>
      <c r="RMS55" s="651"/>
      <c r="RMT55" s="651"/>
      <c r="RMU55" s="651"/>
      <c r="RMV55" s="651"/>
      <c r="RMW55" s="651"/>
      <c r="RMX55" s="651"/>
      <c r="RMY55" s="651"/>
      <c r="RMZ55" s="651"/>
      <c r="RNA55" s="651"/>
      <c r="RNB55" s="651"/>
      <c r="RNC55" s="651"/>
      <c r="RND55" s="651"/>
      <c r="RNE55" s="651"/>
      <c r="RNF55" s="651"/>
      <c r="RNG55" s="651"/>
      <c r="RNH55" s="651"/>
      <c r="RNI55" s="651"/>
      <c r="RNJ55" s="651"/>
      <c r="RNK55" s="651"/>
      <c r="RNL55" s="651"/>
      <c r="RNM55" s="651"/>
      <c r="RNN55" s="651"/>
      <c r="RNO55" s="651"/>
      <c r="RNP55" s="651"/>
      <c r="RNQ55" s="651"/>
      <c r="RNR55" s="651"/>
      <c r="RNS55" s="651"/>
      <c r="RNT55" s="651"/>
      <c r="RNU55" s="651"/>
      <c r="RNV55" s="651"/>
      <c r="RNW55" s="651"/>
      <c r="RNX55" s="651"/>
      <c r="RNY55" s="651"/>
      <c r="RNZ55" s="651"/>
      <c r="ROA55" s="651"/>
      <c r="ROB55" s="651"/>
      <c r="ROC55" s="651"/>
      <c r="ROD55" s="651"/>
      <c r="ROE55" s="651"/>
      <c r="ROF55" s="651"/>
      <c r="ROG55" s="651"/>
      <c r="ROH55" s="651"/>
      <c r="ROI55" s="651"/>
      <c r="ROJ55" s="651"/>
      <c r="ROK55" s="651"/>
      <c r="ROL55" s="651"/>
      <c r="ROM55" s="651"/>
      <c r="RON55" s="651"/>
      <c r="ROO55" s="651"/>
      <c r="ROP55" s="651"/>
      <c r="ROQ55" s="651"/>
      <c r="ROR55" s="651"/>
      <c r="ROS55" s="651"/>
      <c r="ROT55" s="651"/>
      <c r="ROU55" s="651"/>
      <c r="ROV55" s="651"/>
      <c r="ROW55" s="651"/>
      <c r="ROX55" s="651"/>
      <c r="ROY55" s="651"/>
      <c r="ROZ55" s="651"/>
      <c r="RPA55" s="651"/>
      <c r="RPB55" s="651"/>
      <c r="RPC55" s="651"/>
      <c r="RPD55" s="651"/>
      <c r="RPE55" s="651"/>
      <c r="RPF55" s="651"/>
      <c r="RPG55" s="651"/>
      <c r="RPH55" s="651"/>
      <c r="RPI55" s="651"/>
      <c r="RPJ55" s="651"/>
      <c r="RPK55" s="651"/>
      <c r="RPL55" s="651"/>
      <c r="RPM55" s="651"/>
      <c r="RPN55" s="651"/>
      <c r="RPO55" s="651"/>
      <c r="RPP55" s="651"/>
      <c r="RPQ55" s="651"/>
      <c r="RPR55" s="651"/>
      <c r="RPS55" s="651"/>
      <c r="RPT55" s="651"/>
      <c r="RPU55" s="651"/>
      <c r="RPV55" s="651"/>
      <c r="RPW55" s="651"/>
      <c r="RPX55" s="651"/>
      <c r="RPY55" s="651"/>
      <c r="RPZ55" s="651"/>
      <c r="RQA55" s="651"/>
      <c r="RQB55" s="651"/>
      <c r="RQC55" s="651"/>
      <c r="RQD55" s="651"/>
      <c r="RQE55" s="651"/>
      <c r="RQF55" s="651"/>
      <c r="RQG55" s="651"/>
      <c r="RQH55" s="651"/>
      <c r="RQI55" s="651"/>
      <c r="RQJ55" s="651"/>
      <c r="RQK55" s="651"/>
      <c r="RQL55" s="651"/>
      <c r="RQM55" s="651"/>
      <c r="RQN55" s="651"/>
      <c r="RQO55" s="651"/>
      <c r="RQP55" s="651"/>
      <c r="RQQ55" s="651"/>
      <c r="RQR55" s="651"/>
      <c r="RQS55" s="651"/>
      <c r="RQT55" s="651"/>
      <c r="RQU55" s="651"/>
      <c r="RQV55" s="651"/>
      <c r="RQW55" s="651"/>
      <c r="RQX55" s="651"/>
      <c r="RQY55" s="651"/>
      <c r="RQZ55" s="651"/>
      <c r="RRA55" s="651"/>
      <c r="RRB55" s="651"/>
      <c r="RRC55" s="651"/>
      <c r="RRD55" s="651"/>
      <c r="RRE55" s="651"/>
      <c r="RRF55" s="651"/>
      <c r="RRG55" s="651"/>
      <c r="RRH55" s="651"/>
      <c r="RRI55" s="651"/>
      <c r="RRJ55" s="651"/>
      <c r="RRK55" s="651"/>
      <c r="RRL55" s="651"/>
      <c r="RRM55" s="651"/>
      <c r="RRN55" s="651"/>
      <c r="RRO55" s="651"/>
      <c r="RRP55" s="651"/>
      <c r="RRQ55" s="651"/>
      <c r="RRR55" s="651"/>
      <c r="RRS55" s="651"/>
      <c r="RRT55" s="651"/>
      <c r="RRU55" s="651"/>
      <c r="RRV55" s="651"/>
      <c r="RRW55" s="651"/>
      <c r="RRX55" s="651"/>
      <c r="RRY55" s="651"/>
      <c r="RRZ55" s="651"/>
      <c r="RSA55" s="651"/>
      <c r="RSB55" s="651"/>
      <c r="RSC55" s="651"/>
      <c r="RSD55" s="651"/>
      <c r="RSE55" s="651"/>
      <c r="RSF55" s="651"/>
      <c r="RSG55" s="651"/>
      <c r="RSH55" s="651"/>
      <c r="RSI55" s="651"/>
      <c r="RSJ55" s="651"/>
      <c r="RSK55" s="651"/>
      <c r="RSL55" s="651"/>
      <c r="RSM55" s="651"/>
      <c r="RSN55" s="651"/>
      <c r="RSO55" s="651"/>
      <c r="RSP55" s="651"/>
      <c r="RSQ55" s="651"/>
      <c r="RSR55" s="651"/>
      <c r="RSS55" s="651"/>
      <c r="RST55" s="651"/>
      <c r="RSU55" s="651"/>
      <c r="RSV55" s="651"/>
      <c r="RSW55" s="651"/>
      <c r="RSX55" s="651"/>
      <c r="RSY55" s="651"/>
      <c r="RSZ55" s="651"/>
      <c r="RTA55" s="651"/>
      <c r="RTB55" s="651"/>
      <c r="RTC55" s="651"/>
      <c r="RTD55" s="651"/>
      <c r="RTE55" s="651"/>
      <c r="RTF55" s="651"/>
      <c r="RTG55" s="651"/>
      <c r="RTH55" s="651"/>
      <c r="RTI55" s="651"/>
      <c r="RTJ55" s="651"/>
      <c r="RTK55" s="651"/>
      <c r="RTL55" s="651"/>
      <c r="RTM55" s="651"/>
      <c r="RTN55" s="651"/>
      <c r="RTO55" s="651"/>
      <c r="RTP55" s="651"/>
      <c r="RTQ55" s="651"/>
      <c r="RTR55" s="651"/>
      <c r="RTS55" s="651"/>
      <c r="RTT55" s="651"/>
      <c r="RTU55" s="651"/>
      <c r="RTV55" s="651"/>
      <c r="RTW55" s="651"/>
      <c r="RTX55" s="651"/>
      <c r="RTY55" s="651"/>
      <c r="RTZ55" s="651"/>
      <c r="RUA55" s="651"/>
      <c r="RUB55" s="651"/>
      <c r="RUC55" s="651"/>
      <c r="RUD55" s="651"/>
      <c r="RUE55" s="651"/>
      <c r="RUF55" s="651"/>
      <c r="RUG55" s="651"/>
      <c r="RUH55" s="651"/>
      <c r="RUI55" s="651"/>
      <c r="RUJ55" s="651"/>
      <c r="RUK55" s="651"/>
      <c r="RUL55" s="651"/>
      <c r="RUM55" s="651"/>
      <c r="RUN55" s="651"/>
      <c r="RUO55" s="651"/>
      <c r="RUP55" s="651"/>
      <c r="RUQ55" s="651"/>
      <c r="RUR55" s="651"/>
      <c r="RUS55" s="651"/>
      <c r="RUT55" s="651"/>
      <c r="RUU55" s="651"/>
      <c r="RUV55" s="651"/>
      <c r="RUW55" s="651"/>
      <c r="RUX55" s="651"/>
      <c r="RUY55" s="651"/>
      <c r="RUZ55" s="651"/>
      <c r="RVA55" s="651"/>
      <c r="RVB55" s="651"/>
      <c r="RVC55" s="651"/>
      <c r="RVD55" s="651"/>
      <c r="RVE55" s="651"/>
      <c r="RVF55" s="651"/>
      <c r="RVG55" s="651"/>
      <c r="RVH55" s="651"/>
      <c r="RVI55" s="651"/>
      <c r="RVJ55" s="651"/>
      <c r="RVK55" s="651"/>
      <c r="RVL55" s="651"/>
      <c r="RVM55" s="651"/>
      <c r="RVN55" s="651"/>
      <c r="RVO55" s="651"/>
      <c r="RVP55" s="651"/>
      <c r="RVQ55" s="651"/>
      <c r="RVR55" s="651"/>
      <c r="RVS55" s="651"/>
      <c r="RVT55" s="651"/>
      <c r="RVU55" s="651"/>
      <c r="RVV55" s="651"/>
      <c r="RVW55" s="651"/>
      <c r="RVX55" s="651"/>
      <c r="RVY55" s="651"/>
      <c r="RVZ55" s="651"/>
      <c r="RWA55" s="651"/>
      <c r="RWB55" s="651"/>
      <c r="RWC55" s="651"/>
      <c r="RWD55" s="651"/>
      <c r="RWE55" s="651"/>
      <c r="RWF55" s="651"/>
      <c r="RWG55" s="651"/>
      <c r="RWH55" s="651"/>
      <c r="RWI55" s="651"/>
      <c r="RWJ55" s="651"/>
      <c r="RWK55" s="651"/>
      <c r="RWL55" s="651"/>
      <c r="RWM55" s="651"/>
      <c r="RWN55" s="651"/>
      <c r="RWO55" s="651"/>
      <c r="RWP55" s="651"/>
      <c r="RWQ55" s="651"/>
      <c r="RWR55" s="651"/>
      <c r="RWS55" s="651"/>
      <c r="RWT55" s="651"/>
      <c r="RWU55" s="651"/>
      <c r="RWV55" s="651"/>
      <c r="RWW55" s="651"/>
      <c r="RWX55" s="651"/>
      <c r="RWY55" s="651"/>
      <c r="RWZ55" s="651"/>
      <c r="RXA55" s="651"/>
      <c r="RXB55" s="651"/>
      <c r="RXC55" s="651"/>
      <c r="RXD55" s="651"/>
      <c r="RXE55" s="651"/>
      <c r="RXF55" s="651"/>
      <c r="RXG55" s="651"/>
      <c r="RXH55" s="651"/>
      <c r="RXI55" s="651"/>
      <c r="RXJ55" s="651"/>
      <c r="RXK55" s="651"/>
      <c r="RXL55" s="651"/>
      <c r="RXM55" s="651"/>
      <c r="RXN55" s="651"/>
      <c r="RXO55" s="651"/>
      <c r="RXP55" s="651"/>
      <c r="RXQ55" s="651"/>
      <c r="RXR55" s="651"/>
      <c r="RXS55" s="651"/>
      <c r="RXT55" s="651"/>
      <c r="RXU55" s="651"/>
      <c r="RXV55" s="651"/>
      <c r="RXW55" s="651"/>
      <c r="RXX55" s="651"/>
      <c r="RXY55" s="651"/>
      <c r="RXZ55" s="651"/>
      <c r="RYA55" s="651"/>
      <c r="RYB55" s="651"/>
      <c r="RYC55" s="651"/>
      <c r="RYD55" s="651"/>
      <c r="RYE55" s="651"/>
      <c r="RYF55" s="651"/>
      <c r="RYG55" s="651"/>
      <c r="RYH55" s="651"/>
      <c r="RYI55" s="651"/>
      <c r="RYJ55" s="651"/>
      <c r="RYK55" s="651"/>
      <c r="RYL55" s="651"/>
      <c r="RYM55" s="651"/>
      <c r="RYN55" s="651"/>
      <c r="RYO55" s="651"/>
      <c r="RYP55" s="651"/>
      <c r="RYQ55" s="651"/>
      <c r="RYR55" s="651"/>
      <c r="RYS55" s="651"/>
      <c r="RYT55" s="651"/>
      <c r="RYU55" s="651"/>
      <c r="RYV55" s="651"/>
      <c r="RYW55" s="651"/>
      <c r="RYX55" s="651"/>
      <c r="RYY55" s="651"/>
      <c r="RYZ55" s="651"/>
      <c r="RZA55" s="651"/>
      <c r="RZB55" s="651"/>
      <c r="RZC55" s="651"/>
      <c r="RZD55" s="651"/>
      <c r="RZE55" s="651"/>
      <c r="RZF55" s="651"/>
      <c r="RZG55" s="651"/>
      <c r="RZH55" s="651"/>
      <c r="RZI55" s="651"/>
      <c r="RZJ55" s="651"/>
      <c r="RZK55" s="651"/>
      <c r="RZL55" s="651"/>
      <c r="RZM55" s="651"/>
      <c r="RZN55" s="651"/>
      <c r="RZO55" s="651"/>
      <c r="RZP55" s="651"/>
      <c r="RZQ55" s="651"/>
      <c r="RZR55" s="651"/>
      <c r="RZS55" s="651"/>
      <c r="RZT55" s="651"/>
      <c r="RZU55" s="651"/>
      <c r="RZV55" s="651"/>
      <c r="RZW55" s="651"/>
      <c r="RZX55" s="651"/>
      <c r="RZY55" s="651"/>
      <c r="RZZ55" s="651"/>
      <c r="SAA55" s="651"/>
      <c r="SAB55" s="651"/>
      <c r="SAC55" s="651"/>
      <c r="SAD55" s="651"/>
      <c r="SAE55" s="651"/>
      <c r="SAF55" s="651"/>
      <c r="SAG55" s="651"/>
      <c r="SAH55" s="651"/>
      <c r="SAI55" s="651"/>
      <c r="SAJ55" s="651"/>
      <c r="SAK55" s="651"/>
      <c r="SAL55" s="651"/>
      <c r="SAM55" s="651"/>
      <c r="SAN55" s="651"/>
      <c r="SAO55" s="651"/>
      <c r="SAP55" s="651"/>
      <c r="SAQ55" s="651"/>
      <c r="SAR55" s="651"/>
      <c r="SAS55" s="651"/>
      <c r="SAT55" s="651"/>
      <c r="SAU55" s="651"/>
      <c r="SAV55" s="651"/>
      <c r="SAW55" s="651"/>
      <c r="SAX55" s="651"/>
      <c r="SAY55" s="651"/>
      <c r="SAZ55" s="651"/>
      <c r="SBA55" s="651"/>
      <c r="SBB55" s="651"/>
      <c r="SBC55" s="651"/>
      <c r="SBD55" s="651"/>
      <c r="SBE55" s="651"/>
      <c r="SBF55" s="651"/>
      <c r="SBG55" s="651"/>
      <c r="SBH55" s="651"/>
      <c r="SBI55" s="651"/>
      <c r="SBJ55" s="651"/>
      <c r="SBK55" s="651"/>
      <c r="SBL55" s="651"/>
      <c r="SBM55" s="651"/>
      <c r="SBN55" s="651"/>
      <c r="SBO55" s="651"/>
      <c r="SBP55" s="651"/>
      <c r="SBQ55" s="651"/>
      <c r="SBR55" s="651"/>
      <c r="SBS55" s="651"/>
      <c r="SBT55" s="651"/>
      <c r="SBU55" s="651"/>
      <c r="SBV55" s="651"/>
      <c r="SBW55" s="651"/>
      <c r="SBX55" s="651"/>
      <c r="SBY55" s="651"/>
      <c r="SBZ55" s="651"/>
      <c r="SCA55" s="651"/>
      <c r="SCB55" s="651"/>
      <c r="SCC55" s="651"/>
      <c r="SCD55" s="651"/>
      <c r="SCE55" s="651"/>
      <c r="SCF55" s="651"/>
      <c r="SCG55" s="651"/>
      <c r="SCH55" s="651"/>
      <c r="SCI55" s="651"/>
      <c r="SCJ55" s="651"/>
      <c r="SCK55" s="651"/>
      <c r="SCL55" s="651"/>
      <c r="SCM55" s="651"/>
      <c r="SCN55" s="651"/>
      <c r="SCO55" s="651"/>
      <c r="SCP55" s="651"/>
      <c r="SCQ55" s="651"/>
      <c r="SCR55" s="651"/>
      <c r="SCS55" s="651"/>
      <c r="SCT55" s="651"/>
      <c r="SCU55" s="651"/>
      <c r="SCV55" s="651"/>
      <c r="SCW55" s="651"/>
      <c r="SCX55" s="651"/>
      <c r="SCY55" s="651"/>
      <c r="SCZ55" s="651"/>
      <c r="SDA55" s="651"/>
      <c r="SDB55" s="651"/>
      <c r="SDC55" s="651"/>
      <c r="SDD55" s="651"/>
      <c r="SDE55" s="651"/>
      <c r="SDF55" s="651"/>
      <c r="SDG55" s="651"/>
      <c r="SDH55" s="651"/>
      <c r="SDI55" s="651"/>
      <c r="SDJ55" s="651"/>
      <c r="SDK55" s="651"/>
      <c r="SDL55" s="651"/>
      <c r="SDM55" s="651"/>
      <c r="SDN55" s="651"/>
      <c r="SDO55" s="651"/>
      <c r="SDP55" s="651"/>
      <c r="SDQ55" s="651"/>
      <c r="SDR55" s="651"/>
      <c r="SDS55" s="651"/>
      <c r="SDT55" s="651"/>
      <c r="SDU55" s="651"/>
      <c r="SDV55" s="651"/>
      <c r="SDW55" s="651"/>
      <c r="SDX55" s="651"/>
      <c r="SDY55" s="651"/>
      <c r="SDZ55" s="651"/>
      <c r="SEA55" s="651"/>
      <c r="SEB55" s="651"/>
      <c r="SEC55" s="651"/>
      <c r="SED55" s="651"/>
      <c r="SEE55" s="651"/>
      <c r="SEF55" s="651"/>
      <c r="SEG55" s="651"/>
      <c r="SEH55" s="651"/>
      <c r="SEI55" s="651"/>
      <c r="SEJ55" s="651"/>
      <c r="SEK55" s="651"/>
      <c r="SEL55" s="651"/>
      <c r="SEM55" s="651"/>
      <c r="SEN55" s="651"/>
      <c r="SEO55" s="651"/>
      <c r="SEP55" s="651"/>
      <c r="SEQ55" s="651"/>
      <c r="SER55" s="651"/>
      <c r="SES55" s="651"/>
      <c r="SET55" s="651"/>
      <c r="SEU55" s="651"/>
      <c r="SEV55" s="651"/>
      <c r="SEW55" s="651"/>
      <c r="SEX55" s="651"/>
      <c r="SEY55" s="651"/>
      <c r="SEZ55" s="651"/>
      <c r="SFA55" s="651"/>
      <c r="SFB55" s="651"/>
      <c r="SFC55" s="651"/>
      <c r="SFD55" s="651"/>
      <c r="SFE55" s="651"/>
      <c r="SFF55" s="651"/>
      <c r="SFG55" s="651"/>
      <c r="SFH55" s="651"/>
      <c r="SFI55" s="651"/>
      <c r="SFJ55" s="651"/>
      <c r="SFK55" s="651"/>
      <c r="SFL55" s="651"/>
      <c r="SFM55" s="651"/>
      <c r="SFN55" s="651"/>
      <c r="SFO55" s="651"/>
      <c r="SFP55" s="651"/>
      <c r="SFQ55" s="651"/>
      <c r="SFR55" s="651"/>
      <c r="SFS55" s="651"/>
      <c r="SFT55" s="651"/>
      <c r="SFU55" s="651"/>
      <c r="SFV55" s="651"/>
      <c r="SFW55" s="651"/>
      <c r="SFX55" s="651"/>
      <c r="SFY55" s="651"/>
      <c r="SFZ55" s="651"/>
      <c r="SGA55" s="651"/>
      <c r="SGB55" s="651"/>
      <c r="SGC55" s="651"/>
      <c r="SGD55" s="651"/>
      <c r="SGE55" s="651"/>
      <c r="SGF55" s="651"/>
      <c r="SGG55" s="651"/>
      <c r="SGH55" s="651"/>
      <c r="SGI55" s="651"/>
      <c r="SGJ55" s="651"/>
      <c r="SGK55" s="651"/>
      <c r="SGL55" s="651"/>
      <c r="SGM55" s="651"/>
      <c r="SGN55" s="651"/>
      <c r="SGO55" s="651"/>
      <c r="SGP55" s="651"/>
      <c r="SGQ55" s="651"/>
      <c r="SGR55" s="651"/>
      <c r="SGS55" s="651"/>
      <c r="SGT55" s="651"/>
      <c r="SGU55" s="651"/>
      <c r="SGV55" s="651"/>
      <c r="SGW55" s="651"/>
      <c r="SGX55" s="651"/>
      <c r="SGY55" s="651"/>
      <c r="SGZ55" s="651"/>
      <c r="SHA55" s="651"/>
      <c r="SHB55" s="651"/>
      <c r="SHC55" s="651"/>
      <c r="SHD55" s="651"/>
      <c r="SHE55" s="651"/>
      <c r="SHF55" s="651"/>
      <c r="SHG55" s="651"/>
      <c r="SHH55" s="651"/>
      <c r="SHI55" s="651"/>
      <c r="SHJ55" s="651"/>
      <c r="SHK55" s="651"/>
      <c r="SHL55" s="651"/>
      <c r="SHM55" s="651"/>
      <c r="SHN55" s="651"/>
      <c r="SHO55" s="651"/>
      <c r="SHP55" s="651"/>
      <c r="SHQ55" s="651"/>
      <c r="SHR55" s="651"/>
      <c r="SHS55" s="651"/>
      <c r="SHT55" s="651"/>
      <c r="SHU55" s="651"/>
      <c r="SHV55" s="651"/>
      <c r="SHW55" s="651"/>
      <c r="SHX55" s="651"/>
      <c r="SHY55" s="651"/>
      <c r="SHZ55" s="651"/>
      <c r="SIA55" s="651"/>
      <c r="SIB55" s="651"/>
      <c r="SIC55" s="651"/>
      <c r="SID55" s="651"/>
      <c r="SIE55" s="651"/>
      <c r="SIF55" s="651"/>
      <c r="SIG55" s="651"/>
      <c r="SIH55" s="651"/>
      <c r="SII55" s="651"/>
      <c r="SIJ55" s="651"/>
      <c r="SIK55" s="651"/>
      <c r="SIL55" s="651"/>
      <c r="SIM55" s="651"/>
      <c r="SIN55" s="651"/>
      <c r="SIO55" s="651"/>
      <c r="SIP55" s="651"/>
      <c r="SIQ55" s="651"/>
      <c r="SIR55" s="651"/>
      <c r="SIS55" s="651"/>
      <c r="SIT55" s="651"/>
      <c r="SIU55" s="651"/>
      <c r="SIV55" s="651"/>
      <c r="SIW55" s="651"/>
      <c r="SIX55" s="651"/>
      <c r="SIY55" s="651"/>
      <c r="SIZ55" s="651"/>
      <c r="SJA55" s="651"/>
      <c r="SJB55" s="651"/>
      <c r="SJC55" s="651"/>
      <c r="SJD55" s="651"/>
      <c r="SJE55" s="651"/>
      <c r="SJF55" s="651"/>
      <c r="SJG55" s="651"/>
      <c r="SJH55" s="651"/>
      <c r="SJI55" s="651"/>
      <c r="SJJ55" s="651"/>
      <c r="SJK55" s="651"/>
      <c r="SJL55" s="651"/>
      <c r="SJM55" s="651"/>
      <c r="SJN55" s="651"/>
      <c r="SJO55" s="651"/>
      <c r="SJP55" s="651"/>
      <c r="SJQ55" s="651"/>
      <c r="SJR55" s="651"/>
      <c r="SJS55" s="651"/>
      <c r="SJT55" s="651"/>
      <c r="SJU55" s="651"/>
      <c r="SJV55" s="651"/>
      <c r="SJW55" s="651"/>
      <c r="SJX55" s="651"/>
      <c r="SJY55" s="651"/>
      <c r="SJZ55" s="651"/>
      <c r="SKA55" s="651"/>
      <c r="SKB55" s="651"/>
      <c r="SKC55" s="651"/>
      <c r="SKD55" s="651"/>
      <c r="SKE55" s="651"/>
      <c r="SKF55" s="651"/>
      <c r="SKG55" s="651"/>
      <c r="SKH55" s="651"/>
      <c r="SKI55" s="651"/>
      <c r="SKJ55" s="651"/>
      <c r="SKK55" s="651"/>
      <c r="SKL55" s="651"/>
      <c r="SKM55" s="651"/>
      <c r="SKN55" s="651"/>
      <c r="SKO55" s="651"/>
      <c r="SKP55" s="651"/>
      <c r="SKQ55" s="651"/>
      <c r="SKR55" s="651"/>
      <c r="SKS55" s="651"/>
      <c r="SKT55" s="651"/>
      <c r="SKU55" s="651"/>
      <c r="SKV55" s="651"/>
      <c r="SKW55" s="651"/>
      <c r="SKX55" s="651"/>
      <c r="SKY55" s="651"/>
      <c r="SKZ55" s="651"/>
      <c r="SLA55" s="651"/>
      <c r="SLB55" s="651"/>
      <c r="SLC55" s="651"/>
      <c r="SLD55" s="651"/>
      <c r="SLE55" s="651"/>
      <c r="SLF55" s="651"/>
      <c r="SLG55" s="651"/>
      <c r="SLH55" s="651"/>
      <c r="SLI55" s="651"/>
      <c r="SLJ55" s="651"/>
      <c r="SLK55" s="651"/>
      <c r="SLL55" s="651"/>
      <c r="SLM55" s="651"/>
      <c r="SLN55" s="651"/>
      <c r="SLO55" s="651"/>
      <c r="SLP55" s="651"/>
      <c r="SLQ55" s="651"/>
      <c r="SLR55" s="651"/>
      <c r="SLS55" s="651"/>
      <c r="SLT55" s="651"/>
      <c r="SLU55" s="651"/>
      <c r="SLV55" s="651"/>
      <c r="SLW55" s="651"/>
      <c r="SLX55" s="651"/>
      <c r="SLY55" s="651"/>
      <c r="SLZ55" s="651"/>
      <c r="SMA55" s="651"/>
      <c r="SMB55" s="651"/>
      <c r="SMC55" s="651"/>
      <c r="SMD55" s="651"/>
      <c r="SME55" s="651"/>
      <c r="SMF55" s="651"/>
      <c r="SMG55" s="651"/>
      <c r="SMH55" s="651"/>
      <c r="SMI55" s="651"/>
      <c r="SMJ55" s="651"/>
      <c r="SMK55" s="651"/>
      <c r="SML55" s="651"/>
      <c r="SMM55" s="651"/>
      <c r="SMN55" s="651"/>
      <c r="SMO55" s="651"/>
      <c r="SMP55" s="651"/>
      <c r="SMQ55" s="651"/>
      <c r="SMR55" s="651"/>
      <c r="SMS55" s="651"/>
      <c r="SMT55" s="651"/>
      <c r="SMU55" s="651"/>
      <c r="SMV55" s="651"/>
      <c r="SMW55" s="651"/>
      <c r="SMX55" s="651"/>
      <c r="SMY55" s="651"/>
      <c r="SMZ55" s="651"/>
      <c r="SNA55" s="651"/>
      <c r="SNB55" s="651"/>
      <c r="SNC55" s="651"/>
      <c r="SND55" s="651"/>
      <c r="SNE55" s="651"/>
      <c r="SNF55" s="651"/>
      <c r="SNG55" s="651"/>
      <c r="SNH55" s="651"/>
      <c r="SNI55" s="651"/>
      <c r="SNJ55" s="651"/>
      <c r="SNK55" s="651"/>
      <c r="SNL55" s="651"/>
      <c r="SNM55" s="651"/>
      <c r="SNN55" s="651"/>
      <c r="SNO55" s="651"/>
      <c r="SNP55" s="651"/>
      <c r="SNQ55" s="651"/>
      <c r="SNR55" s="651"/>
      <c r="SNS55" s="651"/>
      <c r="SNT55" s="651"/>
      <c r="SNU55" s="651"/>
      <c r="SNV55" s="651"/>
      <c r="SNW55" s="651"/>
      <c r="SNX55" s="651"/>
      <c r="SNY55" s="651"/>
      <c r="SNZ55" s="651"/>
      <c r="SOA55" s="651"/>
      <c r="SOB55" s="651"/>
      <c r="SOC55" s="651"/>
      <c r="SOD55" s="651"/>
      <c r="SOE55" s="651"/>
      <c r="SOF55" s="651"/>
      <c r="SOG55" s="651"/>
      <c r="SOH55" s="651"/>
      <c r="SOI55" s="651"/>
      <c r="SOJ55" s="651"/>
      <c r="SOK55" s="651"/>
      <c r="SOL55" s="651"/>
      <c r="SOM55" s="651"/>
      <c r="SON55" s="651"/>
      <c r="SOO55" s="651"/>
      <c r="SOP55" s="651"/>
      <c r="SOQ55" s="651"/>
      <c r="SOR55" s="651"/>
      <c r="SOS55" s="651"/>
      <c r="SOT55" s="651"/>
      <c r="SOU55" s="651"/>
      <c r="SOV55" s="651"/>
      <c r="SOW55" s="651"/>
      <c r="SOX55" s="651"/>
      <c r="SOY55" s="651"/>
      <c r="SOZ55" s="651"/>
      <c r="SPA55" s="651"/>
      <c r="SPB55" s="651"/>
      <c r="SPC55" s="651"/>
      <c r="SPD55" s="651"/>
      <c r="SPE55" s="651"/>
      <c r="SPF55" s="651"/>
      <c r="SPG55" s="651"/>
      <c r="SPH55" s="651"/>
      <c r="SPI55" s="651"/>
      <c r="SPJ55" s="651"/>
      <c r="SPK55" s="651"/>
      <c r="SPL55" s="651"/>
      <c r="SPM55" s="651"/>
      <c r="SPN55" s="651"/>
      <c r="SPO55" s="651"/>
      <c r="SPP55" s="651"/>
      <c r="SPQ55" s="651"/>
      <c r="SPR55" s="651"/>
      <c r="SPS55" s="651"/>
      <c r="SPT55" s="651"/>
      <c r="SPU55" s="651"/>
      <c r="SPV55" s="651"/>
      <c r="SPW55" s="651"/>
      <c r="SPX55" s="651"/>
      <c r="SPY55" s="651"/>
      <c r="SPZ55" s="651"/>
      <c r="SQA55" s="651"/>
      <c r="SQB55" s="651"/>
      <c r="SQC55" s="651"/>
      <c r="SQD55" s="651"/>
      <c r="SQE55" s="651"/>
      <c r="SQF55" s="651"/>
      <c r="SQG55" s="651"/>
      <c r="SQH55" s="651"/>
      <c r="SQI55" s="651"/>
      <c r="SQJ55" s="651"/>
      <c r="SQK55" s="651"/>
      <c r="SQL55" s="651"/>
      <c r="SQM55" s="651"/>
      <c r="SQN55" s="651"/>
      <c r="SQO55" s="651"/>
      <c r="SQP55" s="651"/>
      <c r="SQQ55" s="651"/>
      <c r="SQR55" s="651"/>
      <c r="SQS55" s="651"/>
      <c r="SQT55" s="651"/>
      <c r="SQU55" s="651"/>
      <c r="SQV55" s="651"/>
      <c r="SQW55" s="651"/>
      <c r="SQX55" s="651"/>
      <c r="SQY55" s="651"/>
      <c r="SQZ55" s="651"/>
      <c r="SRA55" s="651"/>
      <c r="SRB55" s="651"/>
      <c r="SRC55" s="651"/>
      <c r="SRD55" s="651"/>
      <c r="SRE55" s="651"/>
      <c r="SRF55" s="651"/>
      <c r="SRG55" s="651"/>
      <c r="SRH55" s="651"/>
      <c r="SRI55" s="651"/>
      <c r="SRJ55" s="651"/>
      <c r="SRK55" s="651"/>
      <c r="SRL55" s="651"/>
      <c r="SRM55" s="651"/>
      <c r="SRN55" s="651"/>
      <c r="SRO55" s="651"/>
      <c r="SRP55" s="651"/>
      <c r="SRQ55" s="651"/>
      <c r="SRR55" s="651"/>
      <c r="SRS55" s="651"/>
      <c r="SRT55" s="651"/>
      <c r="SRU55" s="651"/>
      <c r="SRV55" s="651"/>
      <c r="SRW55" s="651"/>
      <c r="SRX55" s="651"/>
      <c r="SRY55" s="651"/>
      <c r="SRZ55" s="651"/>
      <c r="SSA55" s="651"/>
      <c r="SSB55" s="651"/>
      <c r="SSC55" s="651"/>
      <c r="SSD55" s="651"/>
      <c r="SSE55" s="651"/>
      <c r="SSF55" s="651"/>
      <c r="SSG55" s="651"/>
      <c r="SSH55" s="651"/>
      <c r="SSI55" s="651"/>
      <c r="SSJ55" s="651"/>
      <c r="SSK55" s="651"/>
      <c r="SSL55" s="651"/>
      <c r="SSM55" s="651"/>
      <c r="SSN55" s="651"/>
      <c r="SSO55" s="651"/>
      <c r="SSP55" s="651"/>
      <c r="SSQ55" s="651"/>
      <c r="SSR55" s="651"/>
      <c r="SSS55" s="651"/>
      <c r="SST55" s="651"/>
      <c r="SSU55" s="651"/>
      <c r="SSV55" s="651"/>
      <c r="SSW55" s="651"/>
      <c r="SSX55" s="651"/>
      <c r="SSY55" s="651"/>
      <c r="SSZ55" s="651"/>
      <c r="STA55" s="651"/>
      <c r="STB55" s="651"/>
      <c r="STC55" s="651"/>
      <c r="STD55" s="651"/>
      <c r="STE55" s="651"/>
      <c r="STF55" s="651"/>
      <c r="STG55" s="651"/>
      <c r="STH55" s="651"/>
      <c r="STI55" s="651"/>
      <c r="STJ55" s="651"/>
      <c r="STK55" s="651"/>
      <c r="STL55" s="651"/>
      <c r="STM55" s="651"/>
      <c r="STN55" s="651"/>
      <c r="STO55" s="651"/>
      <c r="STP55" s="651"/>
      <c r="STQ55" s="651"/>
      <c r="STR55" s="651"/>
      <c r="STS55" s="651"/>
      <c r="STT55" s="651"/>
      <c r="STU55" s="651"/>
      <c r="STV55" s="651"/>
      <c r="STW55" s="651"/>
      <c r="STX55" s="651"/>
      <c r="STY55" s="651"/>
      <c r="STZ55" s="651"/>
      <c r="SUA55" s="651"/>
      <c r="SUB55" s="651"/>
      <c r="SUC55" s="651"/>
      <c r="SUD55" s="651"/>
      <c r="SUE55" s="651"/>
      <c r="SUF55" s="651"/>
      <c r="SUG55" s="651"/>
      <c r="SUH55" s="651"/>
      <c r="SUI55" s="651"/>
      <c r="SUJ55" s="651"/>
      <c r="SUK55" s="651"/>
      <c r="SUL55" s="651"/>
      <c r="SUM55" s="651"/>
      <c r="SUN55" s="651"/>
      <c r="SUO55" s="651"/>
      <c r="SUP55" s="651"/>
      <c r="SUQ55" s="651"/>
      <c r="SUR55" s="651"/>
      <c r="SUS55" s="651"/>
      <c r="SUT55" s="651"/>
      <c r="SUU55" s="651"/>
      <c r="SUV55" s="651"/>
      <c r="SUW55" s="651"/>
      <c r="SUX55" s="651"/>
      <c r="SUY55" s="651"/>
      <c r="SUZ55" s="651"/>
      <c r="SVA55" s="651"/>
      <c r="SVB55" s="651"/>
      <c r="SVC55" s="651"/>
      <c r="SVD55" s="651"/>
      <c r="SVE55" s="651"/>
      <c r="SVF55" s="651"/>
      <c r="SVG55" s="651"/>
      <c r="SVH55" s="651"/>
      <c r="SVI55" s="651"/>
      <c r="SVJ55" s="651"/>
      <c r="SVK55" s="651"/>
      <c r="SVL55" s="651"/>
      <c r="SVM55" s="651"/>
      <c r="SVN55" s="651"/>
      <c r="SVO55" s="651"/>
      <c r="SVP55" s="651"/>
      <c r="SVQ55" s="651"/>
      <c r="SVR55" s="651"/>
      <c r="SVS55" s="651"/>
      <c r="SVT55" s="651"/>
      <c r="SVU55" s="651"/>
      <c r="SVV55" s="651"/>
      <c r="SVW55" s="651"/>
      <c r="SVX55" s="651"/>
      <c r="SVY55" s="651"/>
      <c r="SVZ55" s="651"/>
      <c r="SWA55" s="651"/>
      <c r="SWB55" s="651"/>
      <c r="SWC55" s="651"/>
      <c r="SWD55" s="651"/>
      <c r="SWE55" s="651"/>
      <c r="SWF55" s="651"/>
      <c r="SWG55" s="651"/>
      <c r="SWH55" s="651"/>
      <c r="SWI55" s="651"/>
      <c r="SWJ55" s="651"/>
      <c r="SWK55" s="651"/>
      <c r="SWL55" s="651"/>
      <c r="SWM55" s="651"/>
      <c r="SWN55" s="651"/>
      <c r="SWO55" s="651"/>
      <c r="SWP55" s="651"/>
      <c r="SWQ55" s="651"/>
      <c r="SWR55" s="651"/>
      <c r="SWS55" s="651"/>
      <c r="SWT55" s="651"/>
      <c r="SWU55" s="651"/>
      <c r="SWV55" s="651"/>
      <c r="SWW55" s="651"/>
      <c r="SWX55" s="651"/>
      <c r="SWY55" s="651"/>
      <c r="SWZ55" s="651"/>
      <c r="SXA55" s="651"/>
      <c r="SXB55" s="651"/>
      <c r="SXC55" s="651"/>
      <c r="SXD55" s="651"/>
      <c r="SXE55" s="651"/>
      <c r="SXF55" s="651"/>
      <c r="SXG55" s="651"/>
      <c r="SXH55" s="651"/>
      <c r="SXI55" s="651"/>
      <c r="SXJ55" s="651"/>
      <c r="SXK55" s="651"/>
      <c r="SXL55" s="651"/>
      <c r="SXM55" s="651"/>
      <c r="SXN55" s="651"/>
      <c r="SXO55" s="651"/>
      <c r="SXP55" s="651"/>
      <c r="SXQ55" s="651"/>
      <c r="SXR55" s="651"/>
      <c r="SXS55" s="651"/>
      <c r="SXT55" s="651"/>
      <c r="SXU55" s="651"/>
      <c r="SXV55" s="651"/>
      <c r="SXW55" s="651"/>
      <c r="SXX55" s="651"/>
      <c r="SXY55" s="651"/>
      <c r="SXZ55" s="651"/>
      <c r="SYA55" s="651"/>
      <c r="SYB55" s="651"/>
      <c r="SYC55" s="651"/>
      <c r="SYD55" s="651"/>
      <c r="SYE55" s="651"/>
      <c r="SYF55" s="651"/>
      <c r="SYG55" s="651"/>
      <c r="SYH55" s="651"/>
      <c r="SYI55" s="651"/>
      <c r="SYJ55" s="651"/>
      <c r="SYK55" s="651"/>
      <c r="SYL55" s="651"/>
      <c r="SYM55" s="651"/>
      <c r="SYN55" s="651"/>
      <c r="SYO55" s="651"/>
      <c r="SYP55" s="651"/>
      <c r="SYQ55" s="651"/>
      <c r="SYR55" s="651"/>
      <c r="SYS55" s="651"/>
      <c r="SYT55" s="651"/>
      <c r="SYU55" s="651"/>
      <c r="SYV55" s="651"/>
      <c r="SYW55" s="651"/>
      <c r="SYX55" s="651"/>
      <c r="SYY55" s="651"/>
      <c r="SYZ55" s="651"/>
      <c r="SZA55" s="651"/>
      <c r="SZB55" s="651"/>
      <c r="SZC55" s="651"/>
      <c r="SZD55" s="651"/>
      <c r="SZE55" s="651"/>
      <c r="SZF55" s="651"/>
      <c r="SZG55" s="651"/>
      <c r="SZH55" s="651"/>
      <c r="SZI55" s="651"/>
      <c r="SZJ55" s="651"/>
      <c r="SZK55" s="651"/>
      <c r="SZL55" s="651"/>
      <c r="SZM55" s="651"/>
      <c r="SZN55" s="651"/>
      <c r="SZO55" s="651"/>
      <c r="SZP55" s="651"/>
      <c r="SZQ55" s="651"/>
      <c r="SZR55" s="651"/>
      <c r="SZS55" s="651"/>
      <c r="SZT55" s="651"/>
      <c r="SZU55" s="651"/>
      <c r="SZV55" s="651"/>
      <c r="SZW55" s="651"/>
      <c r="SZX55" s="651"/>
      <c r="SZY55" s="651"/>
      <c r="SZZ55" s="651"/>
      <c r="TAA55" s="651"/>
      <c r="TAB55" s="651"/>
      <c r="TAC55" s="651"/>
      <c r="TAD55" s="651"/>
      <c r="TAE55" s="651"/>
      <c r="TAF55" s="651"/>
      <c r="TAG55" s="651"/>
      <c r="TAH55" s="651"/>
      <c r="TAI55" s="651"/>
      <c r="TAJ55" s="651"/>
      <c r="TAK55" s="651"/>
      <c r="TAL55" s="651"/>
      <c r="TAM55" s="651"/>
      <c r="TAN55" s="651"/>
      <c r="TAO55" s="651"/>
      <c r="TAP55" s="651"/>
      <c r="TAQ55" s="651"/>
      <c r="TAR55" s="651"/>
      <c r="TAS55" s="651"/>
      <c r="TAT55" s="651"/>
      <c r="TAU55" s="651"/>
      <c r="TAV55" s="651"/>
      <c r="TAW55" s="651"/>
      <c r="TAX55" s="651"/>
      <c r="TAY55" s="651"/>
      <c r="TAZ55" s="651"/>
      <c r="TBA55" s="651"/>
      <c r="TBB55" s="651"/>
      <c r="TBC55" s="651"/>
      <c r="TBD55" s="651"/>
      <c r="TBE55" s="651"/>
      <c r="TBF55" s="651"/>
      <c r="TBG55" s="651"/>
      <c r="TBH55" s="651"/>
      <c r="TBI55" s="651"/>
      <c r="TBJ55" s="651"/>
      <c r="TBK55" s="651"/>
      <c r="TBL55" s="651"/>
      <c r="TBM55" s="651"/>
      <c r="TBN55" s="651"/>
      <c r="TBO55" s="651"/>
      <c r="TBP55" s="651"/>
      <c r="TBQ55" s="651"/>
      <c r="TBR55" s="651"/>
      <c r="TBS55" s="651"/>
      <c r="TBT55" s="651"/>
      <c r="TBU55" s="651"/>
      <c r="TBV55" s="651"/>
      <c r="TBW55" s="651"/>
      <c r="TBX55" s="651"/>
      <c r="TBY55" s="651"/>
      <c r="TBZ55" s="651"/>
      <c r="TCA55" s="651"/>
      <c r="TCB55" s="651"/>
      <c r="TCC55" s="651"/>
      <c r="TCD55" s="651"/>
      <c r="TCE55" s="651"/>
      <c r="TCF55" s="651"/>
      <c r="TCG55" s="651"/>
      <c r="TCH55" s="651"/>
      <c r="TCI55" s="651"/>
      <c r="TCJ55" s="651"/>
      <c r="TCK55" s="651"/>
      <c r="TCL55" s="651"/>
      <c r="TCM55" s="651"/>
      <c r="TCN55" s="651"/>
      <c r="TCO55" s="651"/>
      <c r="TCP55" s="651"/>
      <c r="TCQ55" s="651"/>
      <c r="TCR55" s="651"/>
      <c r="TCS55" s="651"/>
      <c r="TCT55" s="651"/>
      <c r="TCU55" s="651"/>
      <c r="TCV55" s="651"/>
      <c r="TCW55" s="651"/>
      <c r="TCX55" s="651"/>
      <c r="TCY55" s="651"/>
      <c r="TCZ55" s="651"/>
      <c r="TDA55" s="651"/>
      <c r="TDB55" s="651"/>
      <c r="TDC55" s="651"/>
      <c r="TDD55" s="651"/>
      <c r="TDE55" s="651"/>
      <c r="TDF55" s="651"/>
      <c r="TDG55" s="651"/>
      <c r="TDH55" s="651"/>
      <c r="TDI55" s="651"/>
      <c r="TDJ55" s="651"/>
      <c r="TDK55" s="651"/>
      <c r="TDL55" s="651"/>
      <c r="TDM55" s="651"/>
      <c r="TDN55" s="651"/>
      <c r="TDO55" s="651"/>
      <c r="TDP55" s="651"/>
      <c r="TDQ55" s="651"/>
      <c r="TDR55" s="651"/>
      <c r="TDS55" s="651"/>
      <c r="TDT55" s="651"/>
      <c r="TDU55" s="651"/>
      <c r="TDV55" s="651"/>
      <c r="TDW55" s="651"/>
      <c r="TDX55" s="651"/>
      <c r="TDY55" s="651"/>
      <c r="TDZ55" s="651"/>
      <c r="TEA55" s="651"/>
      <c r="TEB55" s="651"/>
      <c r="TEC55" s="651"/>
      <c r="TED55" s="651"/>
      <c r="TEE55" s="651"/>
      <c r="TEF55" s="651"/>
      <c r="TEG55" s="651"/>
      <c r="TEH55" s="651"/>
      <c r="TEI55" s="651"/>
      <c r="TEJ55" s="651"/>
      <c r="TEK55" s="651"/>
      <c r="TEL55" s="651"/>
      <c r="TEM55" s="651"/>
      <c r="TEN55" s="651"/>
      <c r="TEO55" s="651"/>
      <c r="TEP55" s="651"/>
      <c r="TEQ55" s="651"/>
      <c r="TER55" s="651"/>
      <c r="TES55" s="651"/>
      <c r="TET55" s="651"/>
      <c r="TEU55" s="651"/>
      <c r="TEV55" s="651"/>
      <c r="TEW55" s="651"/>
      <c r="TEX55" s="651"/>
      <c r="TEY55" s="651"/>
      <c r="TEZ55" s="651"/>
      <c r="TFA55" s="651"/>
      <c r="TFB55" s="651"/>
      <c r="TFC55" s="651"/>
      <c r="TFD55" s="651"/>
      <c r="TFE55" s="651"/>
      <c r="TFF55" s="651"/>
      <c r="TFG55" s="651"/>
      <c r="TFH55" s="651"/>
      <c r="TFI55" s="651"/>
      <c r="TFJ55" s="651"/>
      <c r="TFK55" s="651"/>
      <c r="TFL55" s="651"/>
      <c r="TFM55" s="651"/>
      <c r="TFN55" s="651"/>
      <c r="TFO55" s="651"/>
      <c r="TFP55" s="651"/>
      <c r="TFQ55" s="651"/>
      <c r="TFR55" s="651"/>
      <c r="TFS55" s="651"/>
      <c r="TFT55" s="651"/>
      <c r="TFU55" s="651"/>
      <c r="TFV55" s="651"/>
      <c r="TFW55" s="651"/>
      <c r="TFX55" s="651"/>
      <c r="TFY55" s="651"/>
      <c r="TFZ55" s="651"/>
      <c r="TGA55" s="651"/>
      <c r="TGB55" s="651"/>
      <c r="TGC55" s="651"/>
      <c r="TGD55" s="651"/>
      <c r="TGE55" s="651"/>
      <c r="TGF55" s="651"/>
      <c r="TGG55" s="651"/>
      <c r="TGH55" s="651"/>
      <c r="TGI55" s="651"/>
      <c r="TGJ55" s="651"/>
      <c r="TGK55" s="651"/>
      <c r="TGL55" s="651"/>
      <c r="TGM55" s="651"/>
      <c r="TGN55" s="651"/>
      <c r="TGO55" s="651"/>
      <c r="TGP55" s="651"/>
      <c r="TGQ55" s="651"/>
      <c r="TGR55" s="651"/>
      <c r="TGS55" s="651"/>
      <c r="TGT55" s="651"/>
      <c r="TGU55" s="651"/>
      <c r="TGV55" s="651"/>
      <c r="TGW55" s="651"/>
      <c r="TGX55" s="651"/>
      <c r="TGY55" s="651"/>
      <c r="TGZ55" s="651"/>
      <c r="THA55" s="651"/>
      <c r="THB55" s="651"/>
      <c r="THC55" s="651"/>
      <c r="THD55" s="651"/>
      <c r="THE55" s="651"/>
      <c r="THF55" s="651"/>
      <c r="THG55" s="651"/>
      <c r="THH55" s="651"/>
      <c r="THI55" s="651"/>
      <c r="THJ55" s="651"/>
      <c r="THK55" s="651"/>
      <c r="THL55" s="651"/>
      <c r="THM55" s="651"/>
      <c r="THN55" s="651"/>
      <c r="THO55" s="651"/>
      <c r="THP55" s="651"/>
      <c r="THQ55" s="651"/>
      <c r="THR55" s="651"/>
      <c r="THS55" s="651"/>
      <c r="THT55" s="651"/>
      <c r="THU55" s="651"/>
      <c r="THV55" s="651"/>
      <c r="THW55" s="651"/>
      <c r="THX55" s="651"/>
      <c r="THY55" s="651"/>
      <c r="THZ55" s="651"/>
      <c r="TIA55" s="651"/>
      <c r="TIB55" s="651"/>
      <c r="TIC55" s="651"/>
      <c r="TID55" s="651"/>
      <c r="TIE55" s="651"/>
      <c r="TIF55" s="651"/>
      <c r="TIG55" s="651"/>
      <c r="TIH55" s="651"/>
      <c r="TII55" s="651"/>
      <c r="TIJ55" s="651"/>
      <c r="TIK55" s="651"/>
      <c r="TIL55" s="651"/>
      <c r="TIM55" s="651"/>
      <c r="TIN55" s="651"/>
      <c r="TIO55" s="651"/>
      <c r="TIP55" s="651"/>
      <c r="TIQ55" s="651"/>
      <c r="TIR55" s="651"/>
      <c r="TIS55" s="651"/>
      <c r="TIT55" s="651"/>
      <c r="TIU55" s="651"/>
      <c r="TIV55" s="651"/>
      <c r="TIW55" s="651"/>
      <c r="TIX55" s="651"/>
      <c r="TIY55" s="651"/>
      <c r="TIZ55" s="651"/>
      <c r="TJA55" s="651"/>
      <c r="TJB55" s="651"/>
      <c r="TJC55" s="651"/>
      <c r="TJD55" s="651"/>
      <c r="TJE55" s="651"/>
      <c r="TJF55" s="651"/>
      <c r="TJG55" s="651"/>
      <c r="TJH55" s="651"/>
      <c r="TJI55" s="651"/>
      <c r="TJJ55" s="651"/>
      <c r="TJK55" s="651"/>
      <c r="TJL55" s="651"/>
      <c r="TJM55" s="651"/>
      <c r="TJN55" s="651"/>
      <c r="TJO55" s="651"/>
      <c r="TJP55" s="651"/>
      <c r="TJQ55" s="651"/>
      <c r="TJR55" s="651"/>
      <c r="TJS55" s="651"/>
      <c r="TJT55" s="651"/>
      <c r="TJU55" s="651"/>
      <c r="TJV55" s="651"/>
      <c r="TJW55" s="651"/>
      <c r="TJX55" s="651"/>
      <c r="TJY55" s="651"/>
      <c r="TJZ55" s="651"/>
      <c r="TKA55" s="651"/>
      <c r="TKB55" s="651"/>
      <c r="TKC55" s="651"/>
      <c r="TKD55" s="651"/>
      <c r="TKE55" s="651"/>
      <c r="TKF55" s="651"/>
      <c r="TKG55" s="651"/>
      <c r="TKH55" s="651"/>
      <c r="TKI55" s="651"/>
      <c r="TKJ55" s="651"/>
      <c r="TKK55" s="651"/>
      <c r="TKL55" s="651"/>
      <c r="TKM55" s="651"/>
      <c r="TKN55" s="651"/>
      <c r="TKO55" s="651"/>
      <c r="TKP55" s="651"/>
      <c r="TKQ55" s="651"/>
      <c r="TKR55" s="651"/>
      <c r="TKS55" s="651"/>
      <c r="TKT55" s="651"/>
      <c r="TKU55" s="651"/>
      <c r="TKV55" s="651"/>
      <c r="TKW55" s="651"/>
      <c r="TKX55" s="651"/>
      <c r="TKY55" s="651"/>
      <c r="TKZ55" s="651"/>
      <c r="TLA55" s="651"/>
      <c r="TLB55" s="651"/>
      <c r="TLC55" s="651"/>
      <c r="TLD55" s="651"/>
      <c r="TLE55" s="651"/>
      <c r="TLF55" s="651"/>
      <c r="TLG55" s="651"/>
      <c r="TLH55" s="651"/>
      <c r="TLI55" s="651"/>
      <c r="TLJ55" s="651"/>
      <c r="TLK55" s="651"/>
      <c r="TLL55" s="651"/>
      <c r="TLM55" s="651"/>
      <c r="TLN55" s="651"/>
      <c r="TLO55" s="651"/>
      <c r="TLP55" s="651"/>
      <c r="TLQ55" s="651"/>
      <c r="TLR55" s="651"/>
      <c r="TLS55" s="651"/>
      <c r="TLT55" s="651"/>
      <c r="TLU55" s="651"/>
      <c r="TLV55" s="651"/>
      <c r="TLW55" s="651"/>
      <c r="TLX55" s="651"/>
      <c r="TLY55" s="651"/>
      <c r="TLZ55" s="651"/>
      <c r="TMA55" s="651"/>
      <c r="TMB55" s="651"/>
      <c r="TMC55" s="651"/>
      <c r="TMD55" s="651"/>
      <c r="TME55" s="651"/>
      <c r="TMF55" s="651"/>
      <c r="TMG55" s="651"/>
      <c r="TMH55" s="651"/>
      <c r="TMI55" s="651"/>
      <c r="TMJ55" s="651"/>
      <c r="TMK55" s="651"/>
      <c r="TML55" s="651"/>
      <c r="TMM55" s="651"/>
      <c r="TMN55" s="651"/>
      <c r="TMO55" s="651"/>
      <c r="TMP55" s="651"/>
      <c r="TMQ55" s="651"/>
      <c r="TMR55" s="651"/>
      <c r="TMS55" s="651"/>
      <c r="TMT55" s="651"/>
      <c r="TMU55" s="651"/>
      <c r="TMV55" s="651"/>
      <c r="TMW55" s="651"/>
      <c r="TMX55" s="651"/>
      <c r="TMY55" s="651"/>
      <c r="TMZ55" s="651"/>
      <c r="TNA55" s="651"/>
      <c r="TNB55" s="651"/>
      <c r="TNC55" s="651"/>
      <c r="TND55" s="651"/>
      <c r="TNE55" s="651"/>
      <c r="TNF55" s="651"/>
      <c r="TNG55" s="651"/>
      <c r="TNH55" s="651"/>
      <c r="TNI55" s="651"/>
      <c r="TNJ55" s="651"/>
      <c r="TNK55" s="651"/>
      <c r="TNL55" s="651"/>
      <c r="TNM55" s="651"/>
      <c r="TNN55" s="651"/>
      <c r="TNO55" s="651"/>
      <c r="TNP55" s="651"/>
      <c r="TNQ55" s="651"/>
      <c r="TNR55" s="651"/>
      <c r="TNS55" s="651"/>
      <c r="TNT55" s="651"/>
      <c r="TNU55" s="651"/>
      <c r="TNV55" s="651"/>
      <c r="TNW55" s="651"/>
      <c r="TNX55" s="651"/>
      <c r="TNY55" s="651"/>
      <c r="TNZ55" s="651"/>
      <c r="TOA55" s="651"/>
      <c r="TOB55" s="651"/>
      <c r="TOC55" s="651"/>
      <c r="TOD55" s="651"/>
      <c r="TOE55" s="651"/>
      <c r="TOF55" s="651"/>
      <c r="TOG55" s="651"/>
      <c r="TOH55" s="651"/>
      <c r="TOI55" s="651"/>
      <c r="TOJ55" s="651"/>
      <c r="TOK55" s="651"/>
      <c r="TOL55" s="651"/>
      <c r="TOM55" s="651"/>
      <c r="TON55" s="651"/>
      <c r="TOO55" s="651"/>
      <c r="TOP55" s="651"/>
      <c r="TOQ55" s="651"/>
      <c r="TOR55" s="651"/>
      <c r="TOS55" s="651"/>
      <c r="TOT55" s="651"/>
      <c r="TOU55" s="651"/>
      <c r="TOV55" s="651"/>
      <c r="TOW55" s="651"/>
      <c r="TOX55" s="651"/>
      <c r="TOY55" s="651"/>
      <c r="TOZ55" s="651"/>
      <c r="TPA55" s="651"/>
      <c r="TPB55" s="651"/>
      <c r="TPC55" s="651"/>
      <c r="TPD55" s="651"/>
      <c r="TPE55" s="651"/>
      <c r="TPF55" s="651"/>
      <c r="TPG55" s="651"/>
      <c r="TPH55" s="651"/>
      <c r="TPI55" s="651"/>
      <c r="TPJ55" s="651"/>
      <c r="TPK55" s="651"/>
      <c r="TPL55" s="651"/>
      <c r="TPM55" s="651"/>
      <c r="TPN55" s="651"/>
      <c r="TPO55" s="651"/>
      <c r="TPP55" s="651"/>
      <c r="TPQ55" s="651"/>
      <c r="TPR55" s="651"/>
      <c r="TPS55" s="651"/>
      <c r="TPT55" s="651"/>
      <c r="TPU55" s="651"/>
      <c r="TPV55" s="651"/>
      <c r="TPW55" s="651"/>
      <c r="TPX55" s="651"/>
      <c r="TPY55" s="651"/>
      <c r="TPZ55" s="651"/>
      <c r="TQA55" s="651"/>
      <c r="TQB55" s="651"/>
      <c r="TQC55" s="651"/>
      <c r="TQD55" s="651"/>
      <c r="TQE55" s="651"/>
      <c r="TQF55" s="651"/>
      <c r="TQG55" s="651"/>
      <c r="TQH55" s="651"/>
      <c r="TQI55" s="651"/>
      <c r="TQJ55" s="651"/>
      <c r="TQK55" s="651"/>
      <c r="TQL55" s="651"/>
      <c r="TQM55" s="651"/>
      <c r="TQN55" s="651"/>
      <c r="TQO55" s="651"/>
      <c r="TQP55" s="651"/>
      <c r="TQQ55" s="651"/>
      <c r="TQR55" s="651"/>
      <c r="TQS55" s="651"/>
      <c r="TQT55" s="651"/>
      <c r="TQU55" s="651"/>
      <c r="TQV55" s="651"/>
      <c r="TQW55" s="651"/>
      <c r="TQX55" s="651"/>
      <c r="TQY55" s="651"/>
      <c r="TQZ55" s="651"/>
      <c r="TRA55" s="651"/>
      <c r="TRB55" s="651"/>
      <c r="TRC55" s="651"/>
      <c r="TRD55" s="651"/>
      <c r="TRE55" s="651"/>
      <c r="TRF55" s="651"/>
      <c r="TRG55" s="651"/>
      <c r="TRH55" s="651"/>
      <c r="TRI55" s="651"/>
      <c r="TRJ55" s="651"/>
      <c r="TRK55" s="651"/>
      <c r="TRL55" s="651"/>
      <c r="TRM55" s="651"/>
      <c r="TRN55" s="651"/>
      <c r="TRO55" s="651"/>
      <c r="TRP55" s="651"/>
      <c r="TRQ55" s="651"/>
      <c r="TRR55" s="651"/>
      <c r="TRS55" s="651"/>
      <c r="TRT55" s="651"/>
      <c r="TRU55" s="651"/>
      <c r="TRV55" s="651"/>
      <c r="TRW55" s="651"/>
      <c r="TRX55" s="651"/>
      <c r="TRY55" s="651"/>
      <c r="TRZ55" s="651"/>
      <c r="TSA55" s="651"/>
      <c r="TSB55" s="651"/>
      <c r="TSC55" s="651"/>
      <c r="TSD55" s="651"/>
      <c r="TSE55" s="651"/>
      <c r="TSF55" s="651"/>
      <c r="TSG55" s="651"/>
      <c r="TSH55" s="651"/>
      <c r="TSI55" s="651"/>
      <c r="TSJ55" s="651"/>
      <c r="TSK55" s="651"/>
      <c r="TSL55" s="651"/>
      <c r="TSM55" s="651"/>
      <c r="TSN55" s="651"/>
      <c r="TSO55" s="651"/>
      <c r="TSP55" s="651"/>
      <c r="TSQ55" s="651"/>
      <c r="TSR55" s="651"/>
      <c r="TSS55" s="651"/>
      <c r="TST55" s="651"/>
      <c r="TSU55" s="651"/>
      <c r="TSV55" s="651"/>
      <c r="TSW55" s="651"/>
      <c r="TSX55" s="651"/>
      <c r="TSY55" s="651"/>
      <c r="TSZ55" s="651"/>
      <c r="TTA55" s="651"/>
      <c r="TTB55" s="651"/>
      <c r="TTC55" s="651"/>
      <c r="TTD55" s="651"/>
      <c r="TTE55" s="651"/>
      <c r="TTF55" s="651"/>
      <c r="TTG55" s="651"/>
      <c r="TTH55" s="651"/>
      <c r="TTI55" s="651"/>
      <c r="TTJ55" s="651"/>
      <c r="TTK55" s="651"/>
      <c r="TTL55" s="651"/>
      <c r="TTM55" s="651"/>
      <c r="TTN55" s="651"/>
      <c r="TTO55" s="651"/>
      <c r="TTP55" s="651"/>
      <c r="TTQ55" s="651"/>
      <c r="TTR55" s="651"/>
      <c r="TTS55" s="651"/>
      <c r="TTT55" s="651"/>
      <c r="TTU55" s="651"/>
      <c r="TTV55" s="651"/>
      <c r="TTW55" s="651"/>
      <c r="TTX55" s="651"/>
      <c r="TTY55" s="651"/>
      <c r="TTZ55" s="651"/>
      <c r="TUA55" s="651"/>
      <c r="TUB55" s="651"/>
      <c r="TUC55" s="651"/>
      <c r="TUD55" s="651"/>
      <c r="TUE55" s="651"/>
      <c r="TUF55" s="651"/>
      <c r="TUG55" s="651"/>
      <c r="TUH55" s="651"/>
      <c r="TUI55" s="651"/>
      <c r="TUJ55" s="651"/>
      <c r="TUK55" s="651"/>
      <c r="TUL55" s="651"/>
      <c r="TUM55" s="651"/>
      <c r="TUN55" s="651"/>
      <c r="TUO55" s="651"/>
      <c r="TUP55" s="651"/>
      <c r="TUQ55" s="651"/>
      <c r="TUR55" s="651"/>
      <c r="TUS55" s="651"/>
      <c r="TUT55" s="651"/>
      <c r="TUU55" s="651"/>
      <c r="TUV55" s="651"/>
      <c r="TUW55" s="651"/>
      <c r="TUX55" s="651"/>
      <c r="TUY55" s="651"/>
      <c r="TUZ55" s="651"/>
      <c r="TVA55" s="651"/>
      <c r="TVB55" s="651"/>
      <c r="TVC55" s="651"/>
      <c r="TVD55" s="651"/>
      <c r="TVE55" s="651"/>
      <c r="TVF55" s="651"/>
      <c r="TVG55" s="651"/>
      <c r="TVH55" s="651"/>
      <c r="TVI55" s="651"/>
      <c r="TVJ55" s="651"/>
      <c r="TVK55" s="651"/>
      <c r="TVL55" s="651"/>
      <c r="TVM55" s="651"/>
      <c r="TVN55" s="651"/>
      <c r="TVO55" s="651"/>
      <c r="TVP55" s="651"/>
      <c r="TVQ55" s="651"/>
      <c r="TVR55" s="651"/>
      <c r="TVS55" s="651"/>
      <c r="TVT55" s="651"/>
      <c r="TVU55" s="651"/>
      <c r="TVV55" s="651"/>
      <c r="TVW55" s="651"/>
      <c r="TVX55" s="651"/>
      <c r="TVY55" s="651"/>
      <c r="TVZ55" s="651"/>
      <c r="TWA55" s="651"/>
      <c r="TWB55" s="651"/>
      <c r="TWC55" s="651"/>
      <c r="TWD55" s="651"/>
      <c r="TWE55" s="651"/>
      <c r="TWF55" s="651"/>
      <c r="TWG55" s="651"/>
      <c r="TWH55" s="651"/>
      <c r="TWI55" s="651"/>
      <c r="TWJ55" s="651"/>
      <c r="TWK55" s="651"/>
      <c r="TWL55" s="651"/>
      <c r="TWM55" s="651"/>
      <c r="TWN55" s="651"/>
      <c r="TWO55" s="651"/>
      <c r="TWP55" s="651"/>
      <c r="TWQ55" s="651"/>
      <c r="TWR55" s="651"/>
      <c r="TWS55" s="651"/>
      <c r="TWT55" s="651"/>
      <c r="TWU55" s="651"/>
      <c r="TWV55" s="651"/>
      <c r="TWW55" s="651"/>
      <c r="TWX55" s="651"/>
      <c r="TWY55" s="651"/>
      <c r="TWZ55" s="651"/>
      <c r="TXA55" s="651"/>
      <c r="TXB55" s="651"/>
      <c r="TXC55" s="651"/>
      <c r="TXD55" s="651"/>
      <c r="TXE55" s="651"/>
      <c r="TXF55" s="651"/>
      <c r="TXG55" s="651"/>
      <c r="TXH55" s="651"/>
      <c r="TXI55" s="651"/>
      <c r="TXJ55" s="651"/>
      <c r="TXK55" s="651"/>
      <c r="TXL55" s="651"/>
      <c r="TXM55" s="651"/>
      <c r="TXN55" s="651"/>
      <c r="TXO55" s="651"/>
      <c r="TXP55" s="651"/>
      <c r="TXQ55" s="651"/>
      <c r="TXR55" s="651"/>
      <c r="TXS55" s="651"/>
      <c r="TXT55" s="651"/>
      <c r="TXU55" s="651"/>
      <c r="TXV55" s="651"/>
      <c r="TXW55" s="651"/>
      <c r="TXX55" s="651"/>
      <c r="TXY55" s="651"/>
      <c r="TXZ55" s="651"/>
      <c r="TYA55" s="651"/>
      <c r="TYB55" s="651"/>
      <c r="TYC55" s="651"/>
      <c r="TYD55" s="651"/>
      <c r="TYE55" s="651"/>
      <c r="TYF55" s="651"/>
      <c r="TYG55" s="651"/>
      <c r="TYH55" s="651"/>
      <c r="TYI55" s="651"/>
      <c r="TYJ55" s="651"/>
      <c r="TYK55" s="651"/>
      <c r="TYL55" s="651"/>
      <c r="TYM55" s="651"/>
      <c r="TYN55" s="651"/>
      <c r="TYO55" s="651"/>
      <c r="TYP55" s="651"/>
      <c r="TYQ55" s="651"/>
      <c r="TYR55" s="651"/>
      <c r="TYS55" s="651"/>
      <c r="TYT55" s="651"/>
      <c r="TYU55" s="651"/>
      <c r="TYV55" s="651"/>
      <c r="TYW55" s="651"/>
      <c r="TYX55" s="651"/>
      <c r="TYY55" s="651"/>
      <c r="TYZ55" s="651"/>
      <c r="TZA55" s="651"/>
      <c r="TZB55" s="651"/>
      <c r="TZC55" s="651"/>
      <c r="TZD55" s="651"/>
      <c r="TZE55" s="651"/>
      <c r="TZF55" s="651"/>
      <c r="TZG55" s="651"/>
      <c r="TZH55" s="651"/>
      <c r="TZI55" s="651"/>
      <c r="TZJ55" s="651"/>
      <c r="TZK55" s="651"/>
      <c r="TZL55" s="651"/>
      <c r="TZM55" s="651"/>
      <c r="TZN55" s="651"/>
      <c r="TZO55" s="651"/>
      <c r="TZP55" s="651"/>
      <c r="TZQ55" s="651"/>
      <c r="TZR55" s="651"/>
      <c r="TZS55" s="651"/>
      <c r="TZT55" s="651"/>
      <c r="TZU55" s="651"/>
      <c r="TZV55" s="651"/>
      <c r="TZW55" s="651"/>
      <c r="TZX55" s="651"/>
      <c r="TZY55" s="651"/>
      <c r="TZZ55" s="651"/>
      <c r="UAA55" s="651"/>
      <c r="UAB55" s="651"/>
      <c r="UAC55" s="651"/>
      <c r="UAD55" s="651"/>
      <c r="UAE55" s="651"/>
      <c r="UAF55" s="651"/>
      <c r="UAG55" s="651"/>
      <c r="UAH55" s="651"/>
      <c r="UAI55" s="651"/>
      <c r="UAJ55" s="651"/>
      <c r="UAK55" s="651"/>
      <c r="UAL55" s="651"/>
      <c r="UAM55" s="651"/>
      <c r="UAN55" s="651"/>
      <c r="UAO55" s="651"/>
      <c r="UAP55" s="651"/>
      <c r="UAQ55" s="651"/>
      <c r="UAR55" s="651"/>
      <c r="UAS55" s="651"/>
      <c r="UAT55" s="651"/>
      <c r="UAU55" s="651"/>
      <c r="UAV55" s="651"/>
      <c r="UAW55" s="651"/>
      <c r="UAX55" s="651"/>
      <c r="UAY55" s="651"/>
      <c r="UAZ55" s="651"/>
      <c r="UBA55" s="651"/>
      <c r="UBB55" s="651"/>
      <c r="UBC55" s="651"/>
      <c r="UBD55" s="651"/>
      <c r="UBE55" s="651"/>
      <c r="UBF55" s="651"/>
      <c r="UBG55" s="651"/>
      <c r="UBH55" s="651"/>
      <c r="UBI55" s="651"/>
      <c r="UBJ55" s="651"/>
      <c r="UBK55" s="651"/>
      <c r="UBL55" s="651"/>
      <c r="UBM55" s="651"/>
      <c r="UBN55" s="651"/>
      <c r="UBO55" s="651"/>
      <c r="UBP55" s="651"/>
      <c r="UBQ55" s="651"/>
      <c r="UBR55" s="651"/>
      <c r="UBS55" s="651"/>
      <c r="UBT55" s="651"/>
      <c r="UBU55" s="651"/>
      <c r="UBV55" s="651"/>
      <c r="UBW55" s="651"/>
      <c r="UBX55" s="651"/>
      <c r="UBY55" s="651"/>
      <c r="UBZ55" s="651"/>
      <c r="UCA55" s="651"/>
      <c r="UCB55" s="651"/>
      <c r="UCC55" s="651"/>
      <c r="UCD55" s="651"/>
      <c r="UCE55" s="651"/>
      <c r="UCF55" s="651"/>
      <c r="UCG55" s="651"/>
      <c r="UCH55" s="651"/>
      <c r="UCI55" s="651"/>
      <c r="UCJ55" s="651"/>
      <c r="UCK55" s="651"/>
      <c r="UCL55" s="651"/>
      <c r="UCM55" s="651"/>
      <c r="UCN55" s="651"/>
      <c r="UCO55" s="651"/>
      <c r="UCP55" s="651"/>
      <c r="UCQ55" s="651"/>
      <c r="UCR55" s="651"/>
      <c r="UCS55" s="651"/>
      <c r="UCT55" s="651"/>
      <c r="UCU55" s="651"/>
      <c r="UCV55" s="651"/>
      <c r="UCW55" s="651"/>
      <c r="UCX55" s="651"/>
      <c r="UCY55" s="651"/>
      <c r="UCZ55" s="651"/>
      <c r="UDA55" s="651"/>
      <c r="UDB55" s="651"/>
      <c r="UDC55" s="651"/>
      <c r="UDD55" s="651"/>
      <c r="UDE55" s="651"/>
      <c r="UDF55" s="651"/>
      <c r="UDG55" s="651"/>
      <c r="UDH55" s="651"/>
      <c r="UDI55" s="651"/>
      <c r="UDJ55" s="651"/>
      <c r="UDK55" s="651"/>
      <c r="UDL55" s="651"/>
      <c r="UDM55" s="651"/>
      <c r="UDN55" s="651"/>
      <c r="UDO55" s="651"/>
      <c r="UDP55" s="651"/>
      <c r="UDQ55" s="651"/>
      <c r="UDR55" s="651"/>
      <c r="UDS55" s="651"/>
      <c r="UDT55" s="651"/>
      <c r="UDU55" s="651"/>
      <c r="UDV55" s="651"/>
      <c r="UDW55" s="651"/>
      <c r="UDX55" s="651"/>
      <c r="UDY55" s="651"/>
      <c r="UDZ55" s="651"/>
      <c r="UEA55" s="651"/>
      <c r="UEB55" s="651"/>
      <c r="UEC55" s="651"/>
      <c r="UED55" s="651"/>
      <c r="UEE55" s="651"/>
      <c r="UEF55" s="651"/>
      <c r="UEG55" s="651"/>
      <c r="UEH55" s="651"/>
      <c r="UEI55" s="651"/>
      <c r="UEJ55" s="651"/>
      <c r="UEK55" s="651"/>
      <c r="UEL55" s="651"/>
      <c r="UEM55" s="651"/>
      <c r="UEN55" s="651"/>
      <c r="UEO55" s="651"/>
      <c r="UEP55" s="651"/>
      <c r="UEQ55" s="651"/>
      <c r="UER55" s="651"/>
      <c r="UES55" s="651"/>
      <c r="UET55" s="651"/>
      <c r="UEU55" s="651"/>
      <c r="UEV55" s="651"/>
      <c r="UEW55" s="651"/>
      <c r="UEX55" s="651"/>
      <c r="UEY55" s="651"/>
      <c r="UEZ55" s="651"/>
      <c r="UFA55" s="651"/>
      <c r="UFB55" s="651"/>
      <c r="UFC55" s="651"/>
      <c r="UFD55" s="651"/>
      <c r="UFE55" s="651"/>
      <c r="UFF55" s="651"/>
      <c r="UFG55" s="651"/>
      <c r="UFH55" s="651"/>
      <c r="UFI55" s="651"/>
      <c r="UFJ55" s="651"/>
      <c r="UFK55" s="651"/>
      <c r="UFL55" s="651"/>
      <c r="UFM55" s="651"/>
      <c r="UFN55" s="651"/>
      <c r="UFO55" s="651"/>
      <c r="UFP55" s="651"/>
      <c r="UFQ55" s="651"/>
      <c r="UFR55" s="651"/>
      <c r="UFS55" s="651"/>
      <c r="UFT55" s="651"/>
      <c r="UFU55" s="651"/>
      <c r="UFV55" s="651"/>
      <c r="UFW55" s="651"/>
      <c r="UFX55" s="651"/>
      <c r="UFY55" s="651"/>
      <c r="UFZ55" s="651"/>
      <c r="UGA55" s="651"/>
      <c r="UGB55" s="651"/>
      <c r="UGC55" s="651"/>
      <c r="UGD55" s="651"/>
      <c r="UGE55" s="651"/>
      <c r="UGF55" s="651"/>
      <c r="UGG55" s="651"/>
      <c r="UGH55" s="651"/>
      <c r="UGI55" s="651"/>
      <c r="UGJ55" s="651"/>
      <c r="UGK55" s="651"/>
      <c r="UGL55" s="651"/>
      <c r="UGM55" s="651"/>
      <c r="UGN55" s="651"/>
      <c r="UGO55" s="651"/>
      <c r="UGP55" s="651"/>
      <c r="UGQ55" s="651"/>
      <c r="UGR55" s="651"/>
      <c r="UGS55" s="651"/>
      <c r="UGT55" s="651"/>
      <c r="UGU55" s="651"/>
      <c r="UGV55" s="651"/>
      <c r="UGW55" s="651"/>
      <c r="UGX55" s="651"/>
      <c r="UGY55" s="651"/>
      <c r="UGZ55" s="651"/>
      <c r="UHA55" s="651"/>
      <c r="UHB55" s="651"/>
      <c r="UHC55" s="651"/>
      <c r="UHD55" s="651"/>
      <c r="UHE55" s="651"/>
      <c r="UHF55" s="651"/>
      <c r="UHG55" s="651"/>
      <c r="UHH55" s="651"/>
      <c r="UHI55" s="651"/>
      <c r="UHJ55" s="651"/>
      <c r="UHK55" s="651"/>
      <c r="UHL55" s="651"/>
      <c r="UHM55" s="651"/>
      <c r="UHN55" s="651"/>
      <c r="UHO55" s="651"/>
      <c r="UHP55" s="651"/>
      <c r="UHQ55" s="651"/>
      <c r="UHR55" s="651"/>
      <c r="UHS55" s="651"/>
      <c r="UHT55" s="651"/>
      <c r="UHU55" s="651"/>
      <c r="UHV55" s="651"/>
      <c r="UHW55" s="651"/>
      <c r="UHX55" s="651"/>
      <c r="UHY55" s="651"/>
      <c r="UHZ55" s="651"/>
      <c r="UIA55" s="651"/>
      <c r="UIB55" s="651"/>
      <c r="UIC55" s="651"/>
      <c r="UID55" s="651"/>
      <c r="UIE55" s="651"/>
      <c r="UIF55" s="651"/>
      <c r="UIG55" s="651"/>
      <c r="UIH55" s="651"/>
      <c r="UII55" s="651"/>
      <c r="UIJ55" s="651"/>
      <c r="UIK55" s="651"/>
      <c r="UIL55" s="651"/>
      <c r="UIM55" s="651"/>
      <c r="UIN55" s="651"/>
      <c r="UIO55" s="651"/>
      <c r="UIP55" s="651"/>
      <c r="UIQ55" s="651"/>
      <c r="UIR55" s="651"/>
      <c r="UIS55" s="651"/>
      <c r="UIT55" s="651"/>
      <c r="UIU55" s="651"/>
      <c r="UIV55" s="651"/>
      <c r="UIW55" s="651"/>
      <c r="UIX55" s="651"/>
      <c r="UIY55" s="651"/>
      <c r="UIZ55" s="651"/>
      <c r="UJA55" s="651"/>
      <c r="UJB55" s="651"/>
      <c r="UJC55" s="651"/>
      <c r="UJD55" s="651"/>
      <c r="UJE55" s="651"/>
      <c r="UJF55" s="651"/>
      <c r="UJG55" s="651"/>
      <c r="UJH55" s="651"/>
      <c r="UJI55" s="651"/>
      <c r="UJJ55" s="651"/>
      <c r="UJK55" s="651"/>
      <c r="UJL55" s="651"/>
      <c r="UJM55" s="651"/>
      <c r="UJN55" s="651"/>
      <c r="UJO55" s="651"/>
      <c r="UJP55" s="651"/>
      <c r="UJQ55" s="651"/>
      <c r="UJR55" s="651"/>
      <c r="UJS55" s="651"/>
      <c r="UJT55" s="651"/>
      <c r="UJU55" s="651"/>
      <c r="UJV55" s="651"/>
      <c r="UJW55" s="651"/>
      <c r="UJX55" s="651"/>
      <c r="UJY55" s="651"/>
      <c r="UJZ55" s="651"/>
      <c r="UKA55" s="651"/>
      <c r="UKB55" s="651"/>
      <c r="UKC55" s="651"/>
      <c r="UKD55" s="651"/>
      <c r="UKE55" s="651"/>
      <c r="UKF55" s="651"/>
      <c r="UKG55" s="651"/>
      <c r="UKH55" s="651"/>
      <c r="UKI55" s="651"/>
      <c r="UKJ55" s="651"/>
      <c r="UKK55" s="651"/>
      <c r="UKL55" s="651"/>
      <c r="UKM55" s="651"/>
      <c r="UKN55" s="651"/>
      <c r="UKO55" s="651"/>
      <c r="UKP55" s="651"/>
      <c r="UKQ55" s="651"/>
      <c r="UKR55" s="651"/>
      <c r="UKS55" s="651"/>
      <c r="UKT55" s="651"/>
      <c r="UKU55" s="651"/>
      <c r="UKV55" s="651"/>
      <c r="UKW55" s="651"/>
      <c r="UKX55" s="651"/>
      <c r="UKY55" s="651"/>
      <c r="UKZ55" s="651"/>
      <c r="ULA55" s="651"/>
      <c r="ULB55" s="651"/>
      <c r="ULC55" s="651"/>
      <c r="ULD55" s="651"/>
      <c r="ULE55" s="651"/>
      <c r="ULF55" s="651"/>
      <c r="ULG55" s="651"/>
      <c r="ULH55" s="651"/>
      <c r="ULI55" s="651"/>
      <c r="ULJ55" s="651"/>
      <c r="ULK55" s="651"/>
      <c r="ULL55" s="651"/>
      <c r="ULM55" s="651"/>
      <c r="ULN55" s="651"/>
      <c r="ULO55" s="651"/>
      <c r="ULP55" s="651"/>
      <c r="ULQ55" s="651"/>
      <c r="ULR55" s="651"/>
      <c r="ULS55" s="651"/>
      <c r="ULT55" s="651"/>
      <c r="ULU55" s="651"/>
      <c r="ULV55" s="651"/>
      <c r="ULW55" s="651"/>
      <c r="ULX55" s="651"/>
      <c r="ULY55" s="651"/>
      <c r="ULZ55" s="651"/>
      <c r="UMA55" s="651"/>
      <c r="UMB55" s="651"/>
      <c r="UMC55" s="651"/>
      <c r="UMD55" s="651"/>
      <c r="UME55" s="651"/>
      <c r="UMF55" s="651"/>
      <c r="UMG55" s="651"/>
      <c r="UMH55" s="651"/>
      <c r="UMI55" s="651"/>
      <c r="UMJ55" s="651"/>
      <c r="UMK55" s="651"/>
      <c r="UML55" s="651"/>
      <c r="UMM55" s="651"/>
      <c r="UMN55" s="651"/>
      <c r="UMO55" s="651"/>
      <c r="UMP55" s="651"/>
      <c r="UMQ55" s="651"/>
      <c r="UMR55" s="651"/>
      <c r="UMS55" s="651"/>
      <c r="UMT55" s="651"/>
      <c r="UMU55" s="651"/>
      <c r="UMV55" s="651"/>
      <c r="UMW55" s="651"/>
      <c r="UMX55" s="651"/>
      <c r="UMY55" s="651"/>
      <c r="UMZ55" s="651"/>
      <c r="UNA55" s="651"/>
      <c r="UNB55" s="651"/>
      <c r="UNC55" s="651"/>
      <c r="UND55" s="651"/>
      <c r="UNE55" s="651"/>
      <c r="UNF55" s="651"/>
      <c r="UNG55" s="651"/>
      <c r="UNH55" s="651"/>
      <c r="UNI55" s="651"/>
      <c r="UNJ55" s="651"/>
      <c r="UNK55" s="651"/>
      <c r="UNL55" s="651"/>
      <c r="UNM55" s="651"/>
      <c r="UNN55" s="651"/>
      <c r="UNO55" s="651"/>
      <c r="UNP55" s="651"/>
      <c r="UNQ55" s="651"/>
      <c r="UNR55" s="651"/>
      <c r="UNS55" s="651"/>
      <c r="UNT55" s="651"/>
      <c r="UNU55" s="651"/>
      <c r="UNV55" s="651"/>
      <c r="UNW55" s="651"/>
      <c r="UNX55" s="651"/>
      <c r="UNY55" s="651"/>
      <c r="UNZ55" s="651"/>
      <c r="UOA55" s="651"/>
      <c r="UOB55" s="651"/>
      <c r="UOC55" s="651"/>
      <c r="UOD55" s="651"/>
      <c r="UOE55" s="651"/>
      <c r="UOF55" s="651"/>
      <c r="UOG55" s="651"/>
      <c r="UOH55" s="651"/>
      <c r="UOI55" s="651"/>
      <c r="UOJ55" s="651"/>
      <c r="UOK55" s="651"/>
      <c r="UOL55" s="651"/>
      <c r="UOM55" s="651"/>
      <c r="UON55" s="651"/>
      <c r="UOO55" s="651"/>
      <c r="UOP55" s="651"/>
      <c r="UOQ55" s="651"/>
      <c r="UOR55" s="651"/>
      <c r="UOS55" s="651"/>
      <c r="UOT55" s="651"/>
      <c r="UOU55" s="651"/>
      <c r="UOV55" s="651"/>
      <c r="UOW55" s="651"/>
      <c r="UOX55" s="651"/>
      <c r="UOY55" s="651"/>
      <c r="UOZ55" s="651"/>
      <c r="UPA55" s="651"/>
      <c r="UPB55" s="651"/>
      <c r="UPC55" s="651"/>
      <c r="UPD55" s="651"/>
      <c r="UPE55" s="651"/>
      <c r="UPF55" s="651"/>
      <c r="UPG55" s="651"/>
      <c r="UPH55" s="651"/>
      <c r="UPI55" s="651"/>
      <c r="UPJ55" s="651"/>
      <c r="UPK55" s="651"/>
      <c r="UPL55" s="651"/>
      <c r="UPM55" s="651"/>
      <c r="UPN55" s="651"/>
      <c r="UPO55" s="651"/>
      <c r="UPP55" s="651"/>
      <c r="UPQ55" s="651"/>
      <c r="UPR55" s="651"/>
      <c r="UPS55" s="651"/>
      <c r="UPT55" s="651"/>
      <c r="UPU55" s="651"/>
      <c r="UPV55" s="651"/>
      <c r="UPW55" s="651"/>
      <c r="UPX55" s="651"/>
      <c r="UPY55" s="651"/>
      <c r="UPZ55" s="651"/>
      <c r="UQA55" s="651"/>
      <c r="UQB55" s="651"/>
      <c r="UQC55" s="651"/>
      <c r="UQD55" s="651"/>
      <c r="UQE55" s="651"/>
      <c r="UQF55" s="651"/>
      <c r="UQG55" s="651"/>
      <c r="UQH55" s="651"/>
      <c r="UQI55" s="651"/>
      <c r="UQJ55" s="651"/>
      <c r="UQK55" s="651"/>
      <c r="UQL55" s="651"/>
      <c r="UQM55" s="651"/>
      <c r="UQN55" s="651"/>
      <c r="UQO55" s="651"/>
      <c r="UQP55" s="651"/>
      <c r="UQQ55" s="651"/>
      <c r="UQR55" s="651"/>
      <c r="UQS55" s="651"/>
      <c r="UQT55" s="651"/>
      <c r="UQU55" s="651"/>
      <c r="UQV55" s="651"/>
      <c r="UQW55" s="651"/>
      <c r="UQX55" s="651"/>
      <c r="UQY55" s="651"/>
      <c r="UQZ55" s="651"/>
      <c r="URA55" s="651"/>
      <c r="URB55" s="651"/>
      <c r="URC55" s="651"/>
      <c r="URD55" s="651"/>
      <c r="URE55" s="651"/>
      <c r="URF55" s="651"/>
      <c r="URG55" s="651"/>
      <c r="URH55" s="651"/>
      <c r="URI55" s="651"/>
      <c r="URJ55" s="651"/>
      <c r="URK55" s="651"/>
      <c r="URL55" s="651"/>
      <c r="URM55" s="651"/>
      <c r="URN55" s="651"/>
      <c r="URO55" s="651"/>
      <c r="URP55" s="651"/>
      <c r="URQ55" s="651"/>
      <c r="URR55" s="651"/>
      <c r="URS55" s="651"/>
      <c r="URT55" s="651"/>
      <c r="URU55" s="651"/>
      <c r="URV55" s="651"/>
      <c r="URW55" s="651"/>
      <c r="URX55" s="651"/>
      <c r="URY55" s="651"/>
      <c r="URZ55" s="651"/>
      <c r="USA55" s="651"/>
      <c r="USB55" s="651"/>
      <c r="USC55" s="651"/>
      <c r="USD55" s="651"/>
      <c r="USE55" s="651"/>
      <c r="USF55" s="651"/>
      <c r="USG55" s="651"/>
      <c r="USH55" s="651"/>
      <c r="USI55" s="651"/>
      <c r="USJ55" s="651"/>
      <c r="USK55" s="651"/>
      <c r="USL55" s="651"/>
      <c r="USM55" s="651"/>
      <c r="USN55" s="651"/>
      <c r="USO55" s="651"/>
      <c r="USP55" s="651"/>
      <c r="USQ55" s="651"/>
      <c r="USR55" s="651"/>
      <c r="USS55" s="651"/>
      <c r="UST55" s="651"/>
      <c r="USU55" s="651"/>
      <c r="USV55" s="651"/>
      <c r="USW55" s="651"/>
      <c r="USX55" s="651"/>
      <c r="USY55" s="651"/>
      <c r="USZ55" s="651"/>
      <c r="UTA55" s="651"/>
      <c r="UTB55" s="651"/>
      <c r="UTC55" s="651"/>
      <c r="UTD55" s="651"/>
      <c r="UTE55" s="651"/>
      <c r="UTF55" s="651"/>
      <c r="UTG55" s="651"/>
      <c r="UTH55" s="651"/>
      <c r="UTI55" s="651"/>
      <c r="UTJ55" s="651"/>
      <c r="UTK55" s="651"/>
      <c r="UTL55" s="651"/>
      <c r="UTM55" s="651"/>
      <c r="UTN55" s="651"/>
      <c r="UTO55" s="651"/>
      <c r="UTP55" s="651"/>
      <c r="UTQ55" s="651"/>
      <c r="UTR55" s="651"/>
      <c r="UTS55" s="651"/>
      <c r="UTT55" s="651"/>
      <c r="UTU55" s="651"/>
      <c r="UTV55" s="651"/>
      <c r="UTW55" s="651"/>
      <c r="UTX55" s="651"/>
      <c r="UTY55" s="651"/>
      <c r="UTZ55" s="651"/>
      <c r="UUA55" s="651"/>
      <c r="UUB55" s="651"/>
      <c r="UUC55" s="651"/>
      <c r="UUD55" s="651"/>
      <c r="UUE55" s="651"/>
      <c r="UUF55" s="651"/>
      <c r="UUG55" s="651"/>
      <c r="UUH55" s="651"/>
      <c r="UUI55" s="651"/>
      <c r="UUJ55" s="651"/>
      <c r="UUK55" s="651"/>
      <c r="UUL55" s="651"/>
      <c r="UUM55" s="651"/>
      <c r="UUN55" s="651"/>
      <c r="UUO55" s="651"/>
      <c r="UUP55" s="651"/>
      <c r="UUQ55" s="651"/>
      <c r="UUR55" s="651"/>
      <c r="UUS55" s="651"/>
      <c r="UUT55" s="651"/>
      <c r="UUU55" s="651"/>
      <c r="UUV55" s="651"/>
      <c r="UUW55" s="651"/>
      <c r="UUX55" s="651"/>
      <c r="UUY55" s="651"/>
      <c r="UUZ55" s="651"/>
      <c r="UVA55" s="651"/>
      <c r="UVB55" s="651"/>
      <c r="UVC55" s="651"/>
      <c r="UVD55" s="651"/>
      <c r="UVE55" s="651"/>
      <c r="UVF55" s="651"/>
      <c r="UVG55" s="651"/>
      <c r="UVH55" s="651"/>
      <c r="UVI55" s="651"/>
      <c r="UVJ55" s="651"/>
      <c r="UVK55" s="651"/>
      <c r="UVL55" s="651"/>
      <c r="UVM55" s="651"/>
      <c r="UVN55" s="651"/>
      <c r="UVO55" s="651"/>
      <c r="UVP55" s="651"/>
      <c r="UVQ55" s="651"/>
      <c r="UVR55" s="651"/>
      <c r="UVS55" s="651"/>
      <c r="UVT55" s="651"/>
      <c r="UVU55" s="651"/>
      <c r="UVV55" s="651"/>
      <c r="UVW55" s="651"/>
      <c r="UVX55" s="651"/>
      <c r="UVY55" s="651"/>
      <c r="UVZ55" s="651"/>
      <c r="UWA55" s="651"/>
      <c r="UWB55" s="651"/>
      <c r="UWC55" s="651"/>
      <c r="UWD55" s="651"/>
      <c r="UWE55" s="651"/>
      <c r="UWF55" s="651"/>
      <c r="UWG55" s="651"/>
      <c r="UWH55" s="651"/>
      <c r="UWI55" s="651"/>
      <c r="UWJ55" s="651"/>
      <c r="UWK55" s="651"/>
      <c r="UWL55" s="651"/>
      <c r="UWM55" s="651"/>
      <c r="UWN55" s="651"/>
      <c r="UWO55" s="651"/>
      <c r="UWP55" s="651"/>
      <c r="UWQ55" s="651"/>
      <c r="UWR55" s="651"/>
      <c r="UWS55" s="651"/>
      <c r="UWT55" s="651"/>
      <c r="UWU55" s="651"/>
      <c r="UWV55" s="651"/>
      <c r="UWW55" s="651"/>
      <c r="UWX55" s="651"/>
      <c r="UWY55" s="651"/>
      <c r="UWZ55" s="651"/>
      <c r="UXA55" s="651"/>
      <c r="UXB55" s="651"/>
      <c r="UXC55" s="651"/>
      <c r="UXD55" s="651"/>
      <c r="UXE55" s="651"/>
      <c r="UXF55" s="651"/>
      <c r="UXG55" s="651"/>
      <c r="UXH55" s="651"/>
      <c r="UXI55" s="651"/>
      <c r="UXJ55" s="651"/>
      <c r="UXK55" s="651"/>
      <c r="UXL55" s="651"/>
      <c r="UXM55" s="651"/>
      <c r="UXN55" s="651"/>
      <c r="UXO55" s="651"/>
      <c r="UXP55" s="651"/>
      <c r="UXQ55" s="651"/>
      <c r="UXR55" s="651"/>
      <c r="UXS55" s="651"/>
      <c r="UXT55" s="651"/>
      <c r="UXU55" s="651"/>
      <c r="UXV55" s="651"/>
      <c r="UXW55" s="651"/>
      <c r="UXX55" s="651"/>
      <c r="UXY55" s="651"/>
      <c r="UXZ55" s="651"/>
      <c r="UYA55" s="651"/>
      <c r="UYB55" s="651"/>
      <c r="UYC55" s="651"/>
      <c r="UYD55" s="651"/>
      <c r="UYE55" s="651"/>
      <c r="UYF55" s="651"/>
      <c r="UYG55" s="651"/>
      <c r="UYH55" s="651"/>
      <c r="UYI55" s="651"/>
      <c r="UYJ55" s="651"/>
      <c r="UYK55" s="651"/>
      <c r="UYL55" s="651"/>
      <c r="UYM55" s="651"/>
      <c r="UYN55" s="651"/>
      <c r="UYO55" s="651"/>
      <c r="UYP55" s="651"/>
      <c r="UYQ55" s="651"/>
      <c r="UYR55" s="651"/>
      <c r="UYS55" s="651"/>
      <c r="UYT55" s="651"/>
      <c r="UYU55" s="651"/>
      <c r="UYV55" s="651"/>
      <c r="UYW55" s="651"/>
      <c r="UYX55" s="651"/>
      <c r="UYY55" s="651"/>
      <c r="UYZ55" s="651"/>
      <c r="UZA55" s="651"/>
      <c r="UZB55" s="651"/>
      <c r="UZC55" s="651"/>
      <c r="UZD55" s="651"/>
      <c r="UZE55" s="651"/>
      <c r="UZF55" s="651"/>
      <c r="UZG55" s="651"/>
      <c r="UZH55" s="651"/>
      <c r="UZI55" s="651"/>
      <c r="UZJ55" s="651"/>
      <c r="UZK55" s="651"/>
      <c r="UZL55" s="651"/>
      <c r="UZM55" s="651"/>
      <c r="UZN55" s="651"/>
      <c r="UZO55" s="651"/>
      <c r="UZP55" s="651"/>
      <c r="UZQ55" s="651"/>
      <c r="UZR55" s="651"/>
      <c r="UZS55" s="651"/>
      <c r="UZT55" s="651"/>
      <c r="UZU55" s="651"/>
      <c r="UZV55" s="651"/>
      <c r="UZW55" s="651"/>
      <c r="UZX55" s="651"/>
      <c r="UZY55" s="651"/>
      <c r="UZZ55" s="651"/>
      <c r="VAA55" s="651"/>
      <c r="VAB55" s="651"/>
      <c r="VAC55" s="651"/>
      <c r="VAD55" s="651"/>
      <c r="VAE55" s="651"/>
      <c r="VAF55" s="651"/>
      <c r="VAG55" s="651"/>
      <c r="VAH55" s="651"/>
      <c r="VAI55" s="651"/>
      <c r="VAJ55" s="651"/>
      <c r="VAK55" s="651"/>
      <c r="VAL55" s="651"/>
      <c r="VAM55" s="651"/>
      <c r="VAN55" s="651"/>
      <c r="VAO55" s="651"/>
      <c r="VAP55" s="651"/>
      <c r="VAQ55" s="651"/>
      <c r="VAR55" s="651"/>
      <c r="VAS55" s="651"/>
      <c r="VAT55" s="651"/>
      <c r="VAU55" s="651"/>
      <c r="VAV55" s="651"/>
      <c r="VAW55" s="651"/>
      <c r="VAX55" s="651"/>
      <c r="VAY55" s="651"/>
      <c r="VAZ55" s="651"/>
      <c r="VBA55" s="651"/>
      <c r="VBB55" s="651"/>
      <c r="VBC55" s="651"/>
      <c r="VBD55" s="651"/>
      <c r="VBE55" s="651"/>
      <c r="VBF55" s="651"/>
      <c r="VBG55" s="651"/>
      <c r="VBH55" s="651"/>
      <c r="VBI55" s="651"/>
      <c r="VBJ55" s="651"/>
      <c r="VBK55" s="651"/>
      <c r="VBL55" s="651"/>
      <c r="VBM55" s="651"/>
      <c r="VBN55" s="651"/>
      <c r="VBO55" s="651"/>
      <c r="VBP55" s="651"/>
      <c r="VBQ55" s="651"/>
      <c r="VBR55" s="651"/>
      <c r="VBS55" s="651"/>
      <c r="VBT55" s="651"/>
      <c r="VBU55" s="651"/>
      <c r="VBV55" s="651"/>
      <c r="VBW55" s="651"/>
      <c r="VBX55" s="651"/>
      <c r="VBY55" s="651"/>
      <c r="VBZ55" s="651"/>
      <c r="VCA55" s="651"/>
      <c r="VCB55" s="651"/>
      <c r="VCC55" s="651"/>
      <c r="VCD55" s="651"/>
      <c r="VCE55" s="651"/>
      <c r="VCF55" s="651"/>
      <c r="VCG55" s="651"/>
      <c r="VCH55" s="651"/>
      <c r="VCI55" s="651"/>
      <c r="VCJ55" s="651"/>
      <c r="VCK55" s="651"/>
      <c r="VCL55" s="651"/>
      <c r="VCM55" s="651"/>
      <c r="VCN55" s="651"/>
      <c r="VCO55" s="651"/>
      <c r="VCP55" s="651"/>
      <c r="VCQ55" s="651"/>
      <c r="VCR55" s="651"/>
      <c r="VCS55" s="651"/>
      <c r="VCT55" s="651"/>
      <c r="VCU55" s="651"/>
      <c r="VCV55" s="651"/>
      <c r="VCW55" s="651"/>
      <c r="VCX55" s="651"/>
      <c r="VCY55" s="651"/>
      <c r="VCZ55" s="651"/>
      <c r="VDA55" s="651"/>
      <c r="VDB55" s="651"/>
      <c r="VDC55" s="651"/>
      <c r="VDD55" s="651"/>
      <c r="VDE55" s="651"/>
      <c r="VDF55" s="651"/>
      <c r="VDG55" s="651"/>
      <c r="VDH55" s="651"/>
      <c r="VDI55" s="651"/>
      <c r="VDJ55" s="651"/>
      <c r="VDK55" s="651"/>
      <c r="VDL55" s="651"/>
      <c r="VDM55" s="651"/>
      <c r="VDN55" s="651"/>
      <c r="VDO55" s="651"/>
      <c r="VDP55" s="651"/>
      <c r="VDQ55" s="651"/>
      <c r="VDR55" s="651"/>
      <c r="VDS55" s="651"/>
      <c r="VDT55" s="651"/>
      <c r="VDU55" s="651"/>
      <c r="VDV55" s="651"/>
      <c r="VDW55" s="651"/>
      <c r="VDX55" s="651"/>
      <c r="VDY55" s="651"/>
      <c r="VDZ55" s="651"/>
      <c r="VEA55" s="651"/>
      <c r="VEB55" s="651"/>
      <c r="VEC55" s="651"/>
      <c r="VED55" s="651"/>
      <c r="VEE55" s="651"/>
      <c r="VEF55" s="651"/>
      <c r="VEG55" s="651"/>
      <c r="VEH55" s="651"/>
      <c r="VEI55" s="651"/>
      <c r="VEJ55" s="651"/>
      <c r="VEK55" s="651"/>
      <c r="VEL55" s="651"/>
      <c r="VEM55" s="651"/>
      <c r="VEN55" s="651"/>
      <c r="VEO55" s="651"/>
      <c r="VEP55" s="651"/>
      <c r="VEQ55" s="651"/>
      <c r="VER55" s="651"/>
      <c r="VES55" s="651"/>
      <c r="VET55" s="651"/>
      <c r="VEU55" s="651"/>
      <c r="VEV55" s="651"/>
      <c r="VEW55" s="651"/>
      <c r="VEX55" s="651"/>
      <c r="VEY55" s="651"/>
      <c r="VEZ55" s="651"/>
      <c r="VFA55" s="651"/>
      <c r="VFB55" s="651"/>
      <c r="VFC55" s="651"/>
      <c r="VFD55" s="651"/>
      <c r="VFE55" s="651"/>
      <c r="VFF55" s="651"/>
      <c r="VFG55" s="651"/>
      <c r="VFH55" s="651"/>
      <c r="VFI55" s="651"/>
      <c r="VFJ55" s="651"/>
      <c r="VFK55" s="651"/>
      <c r="VFL55" s="651"/>
      <c r="VFM55" s="651"/>
      <c r="VFN55" s="651"/>
      <c r="VFO55" s="651"/>
      <c r="VFP55" s="651"/>
      <c r="VFQ55" s="651"/>
      <c r="VFR55" s="651"/>
      <c r="VFS55" s="651"/>
      <c r="VFT55" s="651"/>
      <c r="VFU55" s="651"/>
      <c r="VFV55" s="651"/>
      <c r="VFW55" s="651"/>
      <c r="VFX55" s="651"/>
      <c r="VFY55" s="651"/>
      <c r="VFZ55" s="651"/>
      <c r="VGA55" s="651"/>
      <c r="VGB55" s="651"/>
      <c r="VGC55" s="651"/>
      <c r="VGD55" s="651"/>
      <c r="VGE55" s="651"/>
      <c r="VGF55" s="651"/>
      <c r="VGG55" s="651"/>
      <c r="VGH55" s="651"/>
      <c r="VGI55" s="651"/>
      <c r="VGJ55" s="651"/>
      <c r="VGK55" s="651"/>
      <c r="VGL55" s="651"/>
      <c r="VGM55" s="651"/>
      <c r="VGN55" s="651"/>
      <c r="VGO55" s="651"/>
      <c r="VGP55" s="651"/>
      <c r="VGQ55" s="651"/>
      <c r="VGR55" s="651"/>
      <c r="VGS55" s="651"/>
      <c r="VGT55" s="651"/>
      <c r="VGU55" s="651"/>
      <c r="VGV55" s="651"/>
      <c r="VGW55" s="651"/>
      <c r="VGX55" s="651"/>
      <c r="VGY55" s="651"/>
      <c r="VGZ55" s="651"/>
      <c r="VHA55" s="651"/>
      <c r="VHB55" s="651"/>
      <c r="VHC55" s="651"/>
      <c r="VHD55" s="651"/>
      <c r="VHE55" s="651"/>
      <c r="VHF55" s="651"/>
      <c r="VHG55" s="651"/>
      <c r="VHH55" s="651"/>
      <c r="VHI55" s="651"/>
      <c r="VHJ55" s="651"/>
      <c r="VHK55" s="651"/>
      <c r="VHL55" s="651"/>
      <c r="VHM55" s="651"/>
      <c r="VHN55" s="651"/>
      <c r="VHO55" s="651"/>
      <c r="VHP55" s="651"/>
      <c r="VHQ55" s="651"/>
      <c r="VHR55" s="651"/>
      <c r="VHS55" s="651"/>
      <c r="VHT55" s="651"/>
      <c r="VHU55" s="651"/>
      <c r="VHV55" s="651"/>
      <c r="VHW55" s="651"/>
      <c r="VHX55" s="651"/>
      <c r="VHY55" s="651"/>
      <c r="VHZ55" s="651"/>
      <c r="VIA55" s="651"/>
      <c r="VIB55" s="651"/>
      <c r="VIC55" s="651"/>
      <c r="VID55" s="651"/>
      <c r="VIE55" s="651"/>
      <c r="VIF55" s="651"/>
      <c r="VIG55" s="651"/>
      <c r="VIH55" s="651"/>
      <c r="VII55" s="651"/>
      <c r="VIJ55" s="651"/>
      <c r="VIK55" s="651"/>
      <c r="VIL55" s="651"/>
      <c r="VIM55" s="651"/>
      <c r="VIN55" s="651"/>
      <c r="VIO55" s="651"/>
      <c r="VIP55" s="651"/>
      <c r="VIQ55" s="651"/>
      <c r="VIR55" s="651"/>
      <c r="VIS55" s="651"/>
      <c r="VIT55" s="651"/>
      <c r="VIU55" s="651"/>
      <c r="VIV55" s="651"/>
      <c r="VIW55" s="651"/>
      <c r="VIX55" s="651"/>
      <c r="VIY55" s="651"/>
      <c r="VIZ55" s="651"/>
      <c r="VJA55" s="651"/>
      <c r="VJB55" s="651"/>
      <c r="VJC55" s="651"/>
      <c r="VJD55" s="651"/>
      <c r="VJE55" s="651"/>
      <c r="VJF55" s="651"/>
      <c r="VJG55" s="651"/>
      <c r="VJH55" s="651"/>
      <c r="VJI55" s="651"/>
      <c r="VJJ55" s="651"/>
      <c r="VJK55" s="651"/>
      <c r="VJL55" s="651"/>
      <c r="VJM55" s="651"/>
      <c r="VJN55" s="651"/>
      <c r="VJO55" s="651"/>
      <c r="VJP55" s="651"/>
      <c r="VJQ55" s="651"/>
      <c r="VJR55" s="651"/>
      <c r="VJS55" s="651"/>
      <c r="VJT55" s="651"/>
      <c r="VJU55" s="651"/>
      <c r="VJV55" s="651"/>
      <c r="VJW55" s="651"/>
      <c r="VJX55" s="651"/>
      <c r="VJY55" s="651"/>
      <c r="VJZ55" s="651"/>
      <c r="VKA55" s="651"/>
      <c r="VKB55" s="651"/>
      <c r="VKC55" s="651"/>
      <c r="VKD55" s="651"/>
      <c r="VKE55" s="651"/>
      <c r="VKF55" s="651"/>
      <c r="VKG55" s="651"/>
      <c r="VKH55" s="651"/>
      <c r="VKI55" s="651"/>
      <c r="VKJ55" s="651"/>
      <c r="VKK55" s="651"/>
      <c r="VKL55" s="651"/>
      <c r="VKM55" s="651"/>
      <c r="VKN55" s="651"/>
      <c r="VKO55" s="651"/>
      <c r="VKP55" s="651"/>
      <c r="VKQ55" s="651"/>
      <c r="VKR55" s="651"/>
      <c r="VKS55" s="651"/>
      <c r="VKT55" s="651"/>
      <c r="VKU55" s="651"/>
      <c r="VKV55" s="651"/>
      <c r="VKW55" s="651"/>
      <c r="VKX55" s="651"/>
      <c r="VKY55" s="651"/>
      <c r="VKZ55" s="651"/>
      <c r="VLA55" s="651"/>
      <c r="VLB55" s="651"/>
      <c r="VLC55" s="651"/>
      <c r="VLD55" s="651"/>
      <c r="VLE55" s="651"/>
      <c r="VLF55" s="651"/>
      <c r="VLG55" s="651"/>
      <c r="VLH55" s="651"/>
      <c r="VLI55" s="651"/>
      <c r="VLJ55" s="651"/>
      <c r="VLK55" s="651"/>
      <c r="VLL55" s="651"/>
      <c r="VLM55" s="651"/>
      <c r="VLN55" s="651"/>
      <c r="VLO55" s="651"/>
      <c r="VLP55" s="651"/>
      <c r="VLQ55" s="651"/>
      <c r="VLR55" s="651"/>
      <c r="VLS55" s="651"/>
      <c r="VLT55" s="651"/>
      <c r="VLU55" s="651"/>
      <c r="VLV55" s="651"/>
      <c r="VLW55" s="651"/>
      <c r="VLX55" s="651"/>
      <c r="VLY55" s="651"/>
      <c r="VLZ55" s="651"/>
      <c r="VMA55" s="651"/>
      <c r="VMB55" s="651"/>
      <c r="VMC55" s="651"/>
      <c r="VMD55" s="651"/>
      <c r="VME55" s="651"/>
      <c r="VMF55" s="651"/>
      <c r="VMG55" s="651"/>
      <c r="VMH55" s="651"/>
      <c r="VMI55" s="651"/>
      <c r="VMJ55" s="651"/>
      <c r="VMK55" s="651"/>
      <c r="VML55" s="651"/>
      <c r="VMM55" s="651"/>
      <c r="VMN55" s="651"/>
      <c r="VMO55" s="651"/>
      <c r="VMP55" s="651"/>
      <c r="VMQ55" s="651"/>
      <c r="VMR55" s="651"/>
      <c r="VMS55" s="651"/>
      <c r="VMT55" s="651"/>
      <c r="VMU55" s="651"/>
      <c r="VMV55" s="651"/>
      <c r="VMW55" s="651"/>
      <c r="VMX55" s="651"/>
      <c r="VMY55" s="651"/>
      <c r="VMZ55" s="651"/>
      <c r="VNA55" s="651"/>
      <c r="VNB55" s="651"/>
      <c r="VNC55" s="651"/>
      <c r="VND55" s="651"/>
      <c r="VNE55" s="651"/>
      <c r="VNF55" s="651"/>
      <c r="VNG55" s="651"/>
      <c r="VNH55" s="651"/>
      <c r="VNI55" s="651"/>
      <c r="VNJ55" s="651"/>
      <c r="VNK55" s="651"/>
      <c r="VNL55" s="651"/>
      <c r="VNM55" s="651"/>
      <c r="VNN55" s="651"/>
      <c r="VNO55" s="651"/>
      <c r="VNP55" s="651"/>
      <c r="VNQ55" s="651"/>
      <c r="VNR55" s="651"/>
      <c r="VNS55" s="651"/>
      <c r="VNT55" s="651"/>
      <c r="VNU55" s="651"/>
      <c r="VNV55" s="651"/>
      <c r="VNW55" s="651"/>
      <c r="VNX55" s="651"/>
      <c r="VNY55" s="651"/>
      <c r="VNZ55" s="651"/>
      <c r="VOA55" s="651"/>
      <c r="VOB55" s="651"/>
      <c r="VOC55" s="651"/>
      <c r="VOD55" s="651"/>
      <c r="VOE55" s="651"/>
      <c r="VOF55" s="651"/>
      <c r="VOG55" s="651"/>
      <c r="VOH55" s="651"/>
      <c r="VOI55" s="651"/>
      <c r="VOJ55" s="651"/>
      <c r="VOK55" s="651"/>
      <c r="VOL55" s="651"/>
      <c r="VOM55" s="651"/>
      <c r="VON55" s="651"/>
      <c r="VOO55" s="651"/>
      <c r="VOP55" s="651"/>
      <c r="VOQ55" s="651"/>
      <c r="VOR55" s="651"/>
      <c r="VOS55" s="651"/>
      <c r="VOT55" s="651"/>
      <c r="VOU55" s="651"/>
      <c r="VOV55" s="651"/>
      <c r="VOW55" s="651"/>
      <c r="VOX55" s="651"/>
      <c r="VOY55" s="651"/>
      <c r="VOZ55" s="651"/>
      <c r="VPA55" s="651"/>
      <c r="VPB55" s="651"/>
      <c r="VPC55" s="651"/>
      <c r="VPD55" s="651"/>
      <c r="VPE55" s="651"/>
      <c r="VPF55" s="651"/>
      <c r="VPG55" s="651"/>
      <c r="VPH55" s="651"/>
      <c r="VPI55" s="651"/>
      <c r="VPJ55" s="651"/>
      <c r="VPK55" s="651"/>
      <c r="VPL55" s="651"/>
      <c r="VPM55" s="651"/>
      <c r="VPN55" s="651"/>
      <c r="VPO55" s="651"/>
      <c r="VPP55" s="651"/>
      <c r="VPQ55" s="651"/>
      <c r="VPR55" s="651"/>
      <c r="VPS55" s="651"/>
      <c r="VPT55" s="651"/>
      <c r="VPU55" s="651"/>
      <c r="VPV55" s="651"/>
      <c r="VPW55" s="651"/>
      <c r="VPX55" s="651"/>
      <c r="VPY55" s="651"/>
      <c r="VPZ55" s="651"/>
      <c r="VQA55" s="651"/>
      <c r="VQB55" s="651"/>
      <c r="VQC55" s="651"/>
      <c r="VQD55" s="651"/>
      <c r="VQE55" s="651"/>
      <c r="VQF55" s="651"/>
      <c r="VQG55" s="651"/>
      <c r="VQH55" s="651"/>
      <c r="VQI55" s="651"/>
      <c r="VQJ55" s="651"/>
      <c r="VQK55" s="651"/>
      <c r="VQL55" s="651"/>
      <c r="VQM55" s="651"/>
      <c r="VQN55" s="651"/>
      <c r="VQO55" s="651"/>
      <c r="VQP55" s="651"/>
      <c r="VQQ55" s="651"/>
      <c r="VQR55" s="651"/>
      <c r="VQS55" s="651"/>
      <c r="VQT55" s="651"/>
      <c r="VQU55" s="651"/>
      <c r="VQV55" s="651"/>
      <c r="VQW55" s="651"/>
      <c r="VQX55" s="651"/>
      <c r="VQY55" s="651"/>
      <c r="VQZ55" s="651"/>
      <c r="VRA55" s="651"/>
      <c r="VRB55" s="651"/>
      <c r="VRC55" s="651"/>
      <c r="VRD55" s="651"/>
      <c r="VRE55" s="651"/>
      <c r="VRF55" s="651"/>
      <c r="VRG55" s="651"/>
      <c r="VRH55" s="651"/>
      <c r="VRI55" s="651"/>
      <c r="VRJ55" s="651"/>
      <c r="VRK55" s="651"/>
      <c r="VRL55" s="651"/>
      <c r="VRM55" s="651"/>
      <c r="VRN55" s="651"/>
      <c r="VRO55" s="651"/>
      <c r="VRP55" s="651"/>
      <c r="VRQ55" s="651"/>
      <c r="VRR55" s="651"/>
      <c r="VRS55" s="651"/>
      <c r="VRT55" s="651"/>
      <c r="VRU55" s="651"/>
      <c r="VRV55" s="651"/>
      <c r="VRW55" s="651"/>
      <c r="VRX55" s="651"/>
      <c r="VRY55" s="651"/>
      <c r="VRZ55" s="651"/>
      <c r="VSA55" s="651"/>
      <c r="VSB55" s="651"/>
      <c r="VSC55" s="651"/>
      <c r="VSD55" s="651"/>
      <c r="VSE55" s="651"/>
      <c r="VSF55" s="651"/>
      <c r="VSG55" s="651"/>
      <c r="VSH55" s="651"/>
      <c r="VSI55" s="651"/>
      <c r="VSJ55" s="651"/>
      <c r="VSK55" s="651"/>
      <c r="VSL55" s="651"/>
      <c r="VSM55" s="651"/>
      <c r="VSN55" s="651"/>
      <c r="VSO55" s="651"/>
      <c r="VSP55" s="651"/>
      <c r="VSQ55" s="651"/>
      <c r="VSR55" s="651"/>
      <c r="VSS55" s="651"/>
      <c r="VST55" s="651"/>
      <c r="VSU55" s="651"/>
      <c r="VSV55" s="651"/>
      <c r="VSW55" s="651"/>
      <c r="VSX55" s="651"/>
      <c r="VSY55" s="651"/>
      <c r="VSZ55" s="651"/>
      <c r="VTA55" s="651"/>
      <c r="VTB55" s="651"/>
      <c r="VTC55" s="651"/>
      <c r="VTD55" s="651"/>
      <c r="VTE55" s="651"/>
      <c r="VTF55" s="651"/>
      <c r="VTG55" s="651"/>
      <c r="VTH55" s="651"/>
      <c r="VTI55" s="651"/>
      <c r="VTJ55" s="651"/>
      <c r="VTK55" s="651"/>
      <c r="VTL55" s="651"/>
      <c r="VTM55" s="651"/>
      <c r="VTN55" s="651"/>
      <c r="VTO55" s="651"/>
      <c r="VTP55" s="651"/>
      <c r="VTQ55" s="651"/>
      <c r="VTR55" s="651"/>
      <c r="VTS55" s="651"/>
      <c r="VTT55" s="651"/>
      <c r="VTU55" s="651"/>
      <c r="VTV55" s="651"/>
      <c r="VTW55" s="651"/>
      <c r="VTX55" s="651"/>
      <c r="VTY55" s="651"/>
      <c r="VTZ55" s="651"/>
      <c r="VUA55" s="651"/>
      <c r="VUB55" s="651"/>
      <c r="VUC55" s="651"/>
      <c r="VUD55" s="651"/>
      <c r="VUE55" s="651"/>
      <c r="VUF55" s="651"/>
      <c r="VUG55" s="651"/>
      <c r="VUH55" s="651"/>
      <c r="VUI55" s="651"/>
      <c r="VUJ55" s="651"/>
      <c r="VUK55" s="651"/>
      <c r="VUL55" s="651"/>
      <c r="VUM55" s="651"/>
      <c r="VUN55" s="651"/>
      <c r="VUO55" s="651"/>
      <c r="VUP55" s="651"/>
      <c r="VUQ55" s="651"/>
      <c r="VUR55" s="651"/>
      <c r="VUS55" s="651"/>
      <c r="VUT55" s="651"/>
      <c r="VUU55" s="651"/>
      <c r="VUV55" s="651"/>
      <c r="VUW55" s="651"/>
      <c r="VUX55" s="651"/>
      <c r="VUY55" s="651"/>
      <c r="VUZ55" s="651"/>
      <c r="VVA55" s="651"/>
      <c r="VVB55" s="651"/>
      <c r="VVC55" s="651"/>
      <c r="VVD55" s="651"/>
      <c r="VVE55" s="651"/>
      <c r="VVF55" s="651"/>
      <c r="VVG55" s="651"/>
      <c r="VVH55" s="651"/>
      <c r="VVI55" s="651"/>
      <c r="VVJ55" s="651"/>
      <c r="VVK55" s="651"/>
      <c r="VVL55" s="651"/>
      <c r="VVM55" s="651"/>
      <c r="VVN55" s="651"/>
      <c r="VVO55" s="651"/>
      <c r="VVP55" s="651"/>
      <c r="VVQ55" s="651"/>
      <c r="VVR55" s="651"/>
      <c r="VVS55" s="651"/>
      <c r="VVT55" s="651"/>
      <c r="VVU55" s="651"/>
      <c r="VVV55" s="651"/>
      <c r="VVW55" s="651"/>
      <c r="VVX55" s="651"/>
      <c r="VVY55" s="651"/>
      <c r="VVZ55" s="651"/>
      <c r="VWA55" s="651"/>
      <c r="VWB55" s="651"/>
      <c r="VWC55" s="651"/>
      <c r="VWD55" s="651"/>
      <c r="VWE55" s="651"/>
      <c r="VWF55" s="651"/>
      <c r="VWG55" s="651"/>
      <c r="VWH55" s="651"/>
      <c r="VWI55" s="651"/>
      <c r="VWJ55" s="651"/>
      <c r="VWK55" s="651"/>
      <c r="VWL55" s="651"/>
      <c r="VWM55" s="651"/>
      <c r="VWN55" s="651"/>
      <c r="VWO55" s="651"/>
      <c r="VWP55" s="651"/>
      <c r="VWQ55" s="651"/>
      <c r="VWR55" s="651"/>
      <c r="VWS55" s="651"/>
      <c r="VWT55" s="651"/>
      <c r="VWU55" s="651"/>
      <c r="VWV55" s="651"/>
      <c r="VWW55" s="651"/>
      <c r="VWX55" s="651"/>
      <c r="VWY55" s="651"/>
      <c r="VWZ55" s="651"/>
      <c r="VXA55" s="651"/>
      <c r="VXB55" s="651"/>
      <c r="VXC55" s="651"/>
      <c r="VXD55" s="651"/>
      <c r="VXE55" s="651"/>
      <c r="VXF55" s="651"/>
      <c r="VXG55" s="651"/>
      <c r="VXH55" s="651"/>
      <c r="VXI55" s="651"/>
      <c r="VXJ55" s="651"/>
      <c r="VXK55" s="651"/>
      <c r="VXL55" s="651"/>
      <c r="VXM55" s="651"/>
      <c r="VXN55" s="651"/>
      <c r="VXO55" s="651"/>
      <c r="VXP55" s="651"/>
      <c r="VXQ55" s="651"/>
      <c r="VXR55" s="651"/>
      <c r="VXS55" s="651"/>
      <c r="VXT55" s="651"/>
      <c r="VXU55" s="651"/>
      <c r="VXV55" s="651"/>
      <c r="VXW55" s="651"/>
      <c r="VXX55" s="651"/>
      <c r="VXY55" s="651"/>
      <c r="VXZ55" s="651"/>
      <c r="VYA55" s="651"/>
      <c r="VYB55" s="651"/>
      <c r="VYC55" s="651"/>
      <c r="VYD55" s="651"/>
      <c r="VYE55" s="651"/>
      <c r="VYF55" s="651"/>
      <c r="VYG55" s="651"/>
      <c r="VYH55" s="651"/>
      <c r="VYI55" s="651"/>
      <c r="VYJ55" s="651"/>
      <c r="VYK55" s="651"/>
      <c r="VYL55" s="651"/>
      <c r="VYM55" s="651"/>
      <c r="VYN55" s="651"/>
      <c r="VYO55" s="651"/>
      <c r="VYP55" s="651"/>
      <c r="VYQ55" s="651"/>
      <c r="VYR55" s="651"/>
      <c r="VYS55" s="651"/>
      <c r="VYT55" s="651"/>
      <c r="VYU55" s="651"/>
      <c r="VYV55" s="651"/>
      <c r="VYW55" s="651"/>
      <c r="VYX55" s="651"/>
      <c r="VYY55" s="651"/>
      <c r="VYZ55" s="651"/>
      <c r="VZA55" s="651"/>
      <c r="VZB55" s="651"/>
      <c r="VZC55" s="651"/>
      <c r="VZD55" s="651"/>
      <c r="VZE55" s="651"/>
      <c r="VZF55" s="651"/>
      <c r="VZG55" s="651"/>
      <c r="VZH55" s="651"/>
      <c r="VZI55" s="651"/>
      <c r="VZJ55" s="651"/>
      <c r="VZK55" s="651"/>
      <c r="VZL55" s="651"/>
      <c r="VZM55" s="651"/>
      <c r="VZN55" s="651"/>
      <c r="VZO55" s="651"/>
      <c r="VZP55" s="651"/>
      <c r="VZQ55" s="651"/>
      <c r="VZR55" s="651"/>
      <c r="VZS55" s="651"/>
      <c r="VZT55" s="651"/>
      <c r="VZU55" s="651"/>
      <c r="VZV55" s="651"/>
      <c r="VZW55" s="651"/>
      <c r="VZX55" s="651"/>
      <c r="VZY55" s="651"/>
      <c r="VZZ55" s="651"/>
      <c r="WAA55" s="651"/>
      <c r="WAB55" s="651"/>
      <c r="WAC55" s="651"/>
      <c r="WAD55" s="651"/>
      <c r="WAE55" s="651"/>
      <c r="WAF55" s="651"/>
      <c r="WAG55" s="651"/>
      <c r="WAH55" s="651"/>
      <c r="WAI55" s="651"/>
      <c r="WAJ55" s="651"/>
      <c r="WAK55" s="651"/>
      <c r="WAL55" s="651"/>
      <c r="WAM55" s="651"/>
      <c r="WAN55" s="651"/>
      <c r="WAO55" s="651"/>
      <c r="WAP55" s="651"/>
      <c r="WAQ55" s="651"/>
      <c r="WAR55" s="651"/>
      <c r="WAS55" s="651"/>
      <c r="WAT55" s="651"/>
      <c r="WAU55" s="651"/>
      <c r="WAV55" s="651"/>
      <c r="WAW55" s="651"/>
      <c r="WAX55" s="651"/>
      <c r="WAY55" s="651"/>
      <c r="WAZ55" s="651"/>
      <c r="WBA55" s="651"/>
      <c r="WBB55" s="651"/>
      <c r="WBC55" s="651"/>
      <c r="WBD55" s="651"/>
      <c r="WBE55" s="651"/>
      <c r="WBF55" s="651"/>
      <c r="WBG55" s="651"/>
      <c r="WBH55" s="651"/>
      <c r="WBI55" s="651"/>
      <c r="WBJ55" s="651"/>
      <c r="WBK55" s="651"/>
      <c r="WBL55" s="651"/>
      <c r="WBM55" s="651"/>
      <c r="WBN55" s="651"/>
      <c r="WBO55" s="651"/>
      <c r="WBP55" s="651"/>
      <c r="WBQ55" s="651"/>
      <c r="WBR55" s="651"/>
      <c r="WBS55" s="651"/>
      <c r="WBT55" s="651"/>
      <c r="WBU55" s="651"/>
      <c r="WBV55" s="651"/>
      <c r="WBW55" s="651"/>
      <c r="WBX55" s="651"/>
      <c r="WBY55" s="651"/>
      <c r="WBZ55" s="651"/>
      <c r="WCA55" s="651"/>
      <c r="WCB55" s="651"/>
      <c r="WCC55" s="651"/>
      <c r="WCD55" s="651"/>
      <c r="WCE55" s="651"/>
      <c r="WCF55" s="651"/>
      <c r="WCG55" s="651"/>
      <c r="WCH55" s="651"/>
      <c r="WCI55" s="651"/>
      <c r="WCJ55" s="651"/>
      <c r="WCK55" s="651"/>
      <c r="WCL55" s="651"/>
      <c r="WCM55" s="651"/>
      <c r="WCN55" s="651"/>
      <c r="WCO55" s="651"/>
      <c r="WCP55" s="651"/>
      <c r="WCQ55" s="651"/>
      <c r="WCR55" s="651"/>
      <c r="WCS55" s="651"/>
      <c r="WCT55" s="651"/>
      <c r="WCU55" s="651"/>
      <c r="WCV55" s="651"/>
      <c r="WCW55" s="651"/>
      <c r="WCX55" s="651"/>
      <c r="WCY55" s="651"/>
      <c r="WCZ55" s="651"/>
      <c r="WDA55" s="651"/>
      <c r="WDB55" s="651"/>
      <c r="WDC55" s="651"/>
      <c r="WDD55" s="651"/>
      <c r="WDE55" s="651"/>
      <c r="WDF55" s="651"/>
      <c r="WDG55" s="651"/>
      <c r="WDH55" s="651"/>
      <c r="WDI55" s="651"/>
      <c r="WDJ55" s="651"/>
      <c r="WDK55" s="651"/>
      <c r="WDL55" s="651"/>
      <c r="WDM55" s="651"/>
      <c r="WDN55" s="651"/>
      <c r="WDO55" s="651"/>
      <c r="WDP55" s="651"/>
      <c r="WDQ55" s="651"/>
      <c r="WDR55" s="651"/>
      <c r="WDS55" s="651"/>
      <c r="WDT55" s="651"/>
      <c r="WDU55" s="651"/>
      <c r="WDV55" s="651"/>
      <c r="WDW55" s="651"/>
      <c r="WDX55" s="651"/>
      <c r="WDY55" s="651"/>
      <c r="WDZ55" s="651"/>
      <c r="WEA55" s="651"/>
      <c r="WEB55" s="651"/>
      <c r="WEC55" s="651"/>
      <c r="WED55" s="651"/>
      <c r="WEE55" s="651"/>
      <c r="WEF55" s="651"/>
      <c r="WEG55" s="651"/>
      <c r="WEH55" s="651"/>
      <c r="WEI55" s="651"/>
      <c r="WEJ55" s="651"/>
      <c r="WEK55" s="651"/>
      <c r="WEL55" s="651"/>
      <c r="WEM55" s="651"/>
      <c r="WEN55" s="651"/>
      <c r="WEO55" s="651"/>
      <c r="WEP55" s="651"/>
      <c r="WEQ55" s="651"/>
      <c r="WER55" s="651"/>
      <c r="WES55" s="651"/>
      <c r="WET55" s="651"/>
      <c r="WEU55" s="651"/>
      <c r="WEV55" s="651"/>
      <c r="WEW55" s="651"/>
      <c r="WEX55" s="651"/>
      <c r="WEY55" s="651"/>
      <c r="WEZ55" s="651"/>
      <c r="WFA55" s="651"/>
      <c r="WFB55" s="651"/>
      <c r="WFC55" s="651"/>
      <c r="WFD55" s="651"/>
      <c r="WFE55" s="651"/>
      <c r="WFF55" s="651"/>
      <c r="WFG55" s="651"/>
      <c r="WFH55" s="651"/>
      <c r="WFI55" s="651"/>
      <c r="WFJ55" s="651"/>
      <c r="WFK55" s="651"/>
      <c r="WFL55" s="651"/>
      <c r="WFM55" s="651"/>
      <c r="WFN55" s="651"/>
      <c r="WFO55" s="651"/>
      <c r="WFP55" s="651"/>
      <c r="WFQ55" s="651"/>
      <c r="WFR55" s="651"/>
      <c r="WFS55" s="651"/>
      <c r="WFT55" s="651"/>
      <c r="WFU55" s="651"/>
      <c r="WFV55" s="651"/>
      <c r="WFW55" s="651"/>
      <c r="WFX55" s="651"/>
      <c r="WFY55" s="651"/>
      <c r="WFZ55" s="651"/>
      <c r="WGA55" s="651"/>
      <c r="WGB55" s="651"/>
      <c r="WGC55" s="651"/>
      <c r="WGD55" s="651"/>
      <c r="WGE55" s="651"/>
      <c r="WGF55" s="651"/>
      <c r="WGG55" s="651"/>
      <c r="WGH55" s="651"/>
      <c r="WGI55" s="651"/>
      <c r="WGJ55" s="651"/>
      <c r="WGK55" s="651"/>
      <c r="WGL55" s="651"/>
      <c r="WGM55" s="651"/>
      <c r="WGN55" s="651"/>
      <c r="WGO55" s="651"/>
      <c r="WGP55" s="651"/>
      <c r="WGQ55" s="651"/>
      <c r="WGR55" s="651"/>
      <c r="WGS55" s="651"/>
      <c r="WGT55" s="651"/>
      <c r="WGU55" s="651"/>
      <c r="WGV55" s="651"/>
      <c r="WGW55" s="651"/>
      <c r="WGX55" s="651"/>
      <c r="WGY55" s="651"/>
      <c r="WGZ55" s="651"/>
      <c r="WHA55" s="651"/>
      <c r="WHB55" s="651"/>
      <c r="WHC55" s="651"/>
      <c r="WHD55" s="651"/>
      <c r="WHE55" s="651"/>
      <c r="WHF55" s="651"/>
      <c r="WHG55" s="651"/>
      <c r="WHH55" s="651"/>
      <c r="WHI55" s="651"/>
      <c r="WHJ55" s="651"/>
      <c r="WHK55" s="651"/>
      <c r="WHL55" s="651"/>
      <c r="WHM55" s="651"/>
      <c r="WHN55" s="651"/>
      <c r="WHO55" s="651"/>
      <c r="WHP55" s="651"/>
      <c r="WHQ55" s="651"/>
      <c r="WHR55" s="651"/>
      <c r="WHS55" s="651"/>
      <c r="WHT55" s="651"/>
      <c r="WHU55" s="651"/>
      <c r="WHV55" s="651"/>
      <c r="WHW55" s="651"/>
      <c r="WHX55" s="651"/>
      <c r="WHY55" s="651"/>
      <c r="WHZ55" s="651"/>
      <c r="WIA55" s="651"/>
      <c r="WIB55" s="651"/>
      <c r="WIC55" s="651"/>
      <c r="WID55" s="651"/>
      <c r="WIE55" s="651"/>
      <c r="WIF55" s="651"/>
      <c r="WIG55" s="651"/>
      <c r="WIH55" s="651"/>
      <c r="WII55" s="651"/>
      <c r="WIJ55" s="651"/>
      <c r="WIK55" s="651"/>
      <c r="WIL55" s="651"/>
      <c r="WIM55" s="651"/>
      <c r="WIN55" s="651"/>
      <c r="WIO55" s="651"/>
      <c r="WIP55" s="651"/>
      <c r="WIQ55" s="651"/>
      <c r="WIR55" s="651"/>
      <c r="WIS55" s="651"/>
      <c r="WIT55" s="651"/>
      <c r="WIU55" s="651"/>
      <c r="WIV55" s="651"/>
      <c r="WIW55" s="651"/>
      <c r="WIX55" s="651"/>
      <c r="WIY55" s="651"/>
      <c r="WIZ55" s="651"/>
      <c r="WJA55" s="651"/>
      <c r="WJB55" s="651"/>
      <c r="WJC55" s="651"/>
      <c r="WJD55" s="651"/>
      <c r="WJE55" s="651"/>
      <c r="WJF55" s="651"/>
      <c r="WJG55" s="651"/>
      <c r="WJH55" s="651"/>
      <c r="WJI55" s="651"/>
      <c r="WJJ55" s="651"/>
      <c r="WJK55" s="651"/>
      <c r="WJL55" s="651"/>
      <c r="WJM55" s="651"/>
      <c r="WJN55" s="651"/>
      <c r="WJO55" s="651"/>
      <c r="WJP55" s="651"/>
      <c r="WJQ55" s="651"/>
      <c r="WJR55" s="651"/>
      <c r="WJS55" s="651"/>
      <c r="WJT55" s="651"/>
      <c r="WJU55" s="651"/>
      <c r="WJV55" s="651"/>
      <c r="WJW55" s="651"/>
      <c r="WJX55" s="651"/>
      <c r="WJY55" s="651"/>
      <c r="WJZ55" s="651"/>
      <c r="WKA55" s="651"/>
      <c r="WKB55" s="651"/>
      <c r="WKC55" s="651"/>
      <c r="WKD55" s="651"/>
      <c r="WKE55" s="651"/>
      <c r="WKF55" s="651"/>
      <c r="WKG55" s="651"/>
      <c r="WKH55" s="651"/>
      <c r="WKI55" s="651"/>
      <c r="WKJ55" s="651"/>
      <c r="WKK55" s="651"/>
      <c r="WKL55" s="651"/>
      <c r="WKM55" s="651"/>
      <c r="WKN55" s="651"/>
      <c r="WKO55" s="651"/>
      <c r="WKP55" s="651"/>
      <c r="WKQ55" s="651"/>
      <c r="WKR55" s="651"/>
      <c r="WKS55" s="651"/>
      <c r="WKT55" s="651"/>
      <c r="WKU55" s="651"/>
      <c r="WKV55" s="651"/>
      <c r="WKW55" s="651"/>
      <c r="WKX55" s="651"/>
      <c r="WKY55" s="651"/>
      <c r="WKZ55" s="651"/>
      <c r="WLA55" s="651"/>
      <c r="WLB55" s="651"/>
      <c r="WLC55" s="651"/>
      <c r="WLD55" s="651"/>
      <c r="WLE55" s="651"/>
      <c r="WLF55" s="651"/>
      <c r="WLG55" s="651"/>
      <c r="WLH55" s="651"/>
      <c r="WLI55" s="651"/>
      <c r="WLJ55" s="651"/>
      <c r="WLK55" s="651"/>
      <c r="WLL55" s="651"/>
      <c r="WLM55" s="651"/>
      <c r="WLN55" s="651"/>
      <c r="WLO55" s="651"/>
      <c r="WLP55" s="651"/>
      <c r="WLQ55" s="651"/>
      <c r="WLR55" s="651"/>
      <c r="WLS55" s="651"/>
      <c r="WLT55" s="651"/>
      <c r="WLU55" s="651"/>
      <c r="WLV55" s="651"/>
      <c r="WLW55" s="651"/>
      <c r="WLX55" s="651"/>
      <c r="WLY55" s="651"/>
      <c r="WLZ55" s="651"/>
      <c r="WMA55" s="651"/>
      <c r="WMB55" s="651"/>
      <c r="WMC55" s="651"/>
      <c r="WMD55" s="651"/>
      <c r="WME55" s="651"/>
      <c r="WMF55" s="651"/>
      <c r="WMG55" s="651"/>
      <c r="WMH55" s="651"/>
      <c r="WMI55" s="651"/>
      <c r="WMJ55" s="651"/>
      <c r="WMK55" s="651"/>
      <c r="WML55" s="651"/>
      <c r="WMM55" s="651"/>
      <c r="WMN55" s="651"/>
      <c r="WMO55" s="651"/>
      <c r="WMP55" s="651"/>
      <c r="WMQ55" s="651"/>
      <c r="WMR55" s="651"/>
      <c r="WMS55" s="651"/>
      <c r="WMT55" s="651"/>
      <c r="WMU55" s="651"/>
      <c r="WMV55" s="651"/>
      <c r="WMW55" s="651"/>
      <c r="WMX55" s="651"/>
      <c r="WMY55" s="651"/>
      <c r="WMZ55" s="651"/>
      <c r="WNA55" s="651"/>
      <c r="WNB55" s="651"/>
      <c r="WNC55" s="651"/>
      <c r="WND55" s="651"/>
      <c r="WNE55" s="651"/>
      <c r="WNF55" s="651"/>
      <c r="WNG55" s="651"/>
      <c r="WNH55" s="651"/>
      <c r="WNI55" s="651"/>
      <c r="WNJ55" s="651"/>
      <c r="WNK55" s="651"/>
      <c r="WNL55" s="651"/>
      <c r="WNM55" s="651"/>
      <c r="WNN55" s="651"/>
      <c r="WNO55" s="651"/>
      <c r="WNP55" s="651"/>
      <c r="WNQ55" s="651"/>
      <c r="WNR55" s="651"/>
      <c r="WNS55" s="651"/>
      <c r="WNT55" s="651"/>
      <c r="WNU55" s="651"/>
      <c r="WNV55" s="651"/>
      <c r="WNW55" s="651"/>
      <c r="WNX55" s="651"/>
      <c r="WNY55" s="651"/>
      <c r="WNZ55" s="651"/>
      <c r="WOA55" s="651"/>
      <c r="WOB55" s="651"/>
      <c r="WOC55" s="651"/>
      <c r="WOD55" s="651"/>
      <c r="WOE55" s="651"/>
      <c r="WOF55" s="651"/>
      <c r="WOG55" s="651"/>
      <c r="WOH55" s="651"/>
      <c r="WOI55" s="651"/>
      <c r="WOJ55" s="651"/>
      <c r="WOK55" s="651"/>
      <c r="WOL55" s="651"/>
      <c r="WOM55" s="651"/>
      <c r="WON55" s="651"/>
      <c r="WOO55" s="651"/>
      <c r="WOP55" s="651"/>
      <c r="WOQ55" s="651"/>
      <c r="WOR55" s="651"/>
      <c r="WOS55" s="651"/>
      <c r="WOT55" s="651"/>
      <c r="WOU55" s="651"/>
      <c r="WOV55" s="651"/>
      <c r="WOW55" s="651"/>
      <c r="WOX55" s="651"/>
      <c r="WOY55" s="651"/>
      <c r="WOZ55" s="651"/>
      <c r="WPA55" s="651"/>
      <c r="WPB55" s="651"/>
      <c r="WPC55" s="651"/>
      <c r="WPD55" s="651"/>
      <c r="WPE55" s="651"/>
      <c r="WPF55" s="651"/>
      <c r="WPG55" s="651"/>
      <c r="WPH55" s="651"/>
      <c r="WPI55" s="651"/>
      <c r="WPJ55" s="651"/>
      <c r="WPK55" s="651"/>
      <c r="WPL55" s="651"/>
      <c r="WPM55" s="651"/>
      <c r="WPN55" s="651"/>
      <c r="WPO55" s="651"/>
      <c r="WPP55" s="651"/>
      <c r="WPQ55" s="651"/>
      <c r="WPR55" s="651"/>
      <c r="WPS55" s="651"/>
      <c r="WPT55" s="651"/>
      <c r="WPU55" s="651"/>
      <c r="WPV55" s="651"/>
      <c r="WPW55" s="651"/>
      <c r="WPX55" s="651"/>
      <c r="WPY55" s="651"/>
      <c r="WPZ55" s="651"/>
      <c r="WQA55" s="651"/>
      <c r="WQB55" s="651"/>
      <c r="WQC55" s="651"/>
      <c r="WQD55" s="651"/>
      <c r="WQE55" s="651"/>
      <c r="WQF55" s="651"/>
      <c r="WQG55" s="651"/>
      <c r="WQH55" s="651"/>
      <c r="WQI55" s="651"/>
      <c r="WQJ55" s="651"/>
      <c r="WQK55" s="651"/>
      <c r="WQL55" s="651"/>
      <c r="WQM55" s="651"/>
      <c r="WQN55" s="651"/>
      <c r="WQO55" s="651"/>
      <c r="WQP55" s="651"/>
      <c r="WQQ55" s="651"/>
      <c r="WQR55" s="651"/>
      <c r="WQS55" s="651"/>
      <c r="WQT55" s="651"/>
      <c r="WQU55" s="651"/>
      <c r="WQV55" s="651"/>
      <c r="WQW55" s="651"/>
      <c r="WQX55" s="651"/>
      <c r="WQY55" s="651"/>
      <c r="WQZ55" s="651"/>
      <c r="WRA55" s="651"/>
      <c r="WRB55" s="651"/>
      <c r="WRC55" s="651"/>
      <c r="WRD55" s="651"/>
      <c r="WRE55" s="651"/>
      <c r="WRF55" s="651"/>
      <c r="WRG55" s="651"/>
      <c r="WRH55" s="651"/>
      <c r="WRI55" s="651"/>
      <c r="WRJ55" s="651"/>
      <c r="WRK55" s="651"/>
      <c r="WRL55" s="651"/>
      <c r="WRM55" s="651"/>
      <c r="WRN55" s="651"/>
      <c r="WRO55" s="651"/>
      <c r="WRP55" s="651"/>
      <c r="WRQ55" s="651"/>
      <c r="WRR55" s="651"/>
      <c r="WRS55" s="651"/>
      <c r="WRT55" s="651"/>
      <c r="WRU55" s="651"/>
      <c r="WRV55" s="651"/>
      <c r="WRW55" s="651"/>
      <c r="WRX55" s="651"/>
      <c r="WRY55" s="651"/>
      <c r="WRZ55" s="651"/>
      <c r="WSA55" s="651"/>
      <c r="WSB55" s="651"/>
      <c r="WSC55" s="651"/>
      <c r="WSD55" s="651"/>
      <c r="WSE55" s="651"/>
      <c r="WSF55" s="651"/>
      <c r="WSG55" s="651"/>
      <c r="WSH55" s="651"/>
      <c r="WSI55" s="651"/>
      <c r="WSJ55" s="651"/>
      <c r="WSK55" s="651"/>
      <c r="WSL55" s="651"/>
      <c r="WSM55" s="651"/>
      <c r="WSN55" s="651"/>
      <c r="WSO55" s="651"/>
      <c r="WSP55" s="651"/>
      <c r="WSQ55" s="651"/>
      <c r="WSR55" s="651"/>
      <c r="WSS55" s="651"/>
      <c r="WST55" s="651"/>
      <c r="WSU55" s="651"/>
      <c r="WSV55" s="651"/>
      <c r="WSW55" s="651"/>
      <c r="WSX55" s="651"/>
      <c r="WSY55" s="651"/>
      <c r="WSZ55" s="651"/>
      <c r="WTA55" s="651"/>
      <c r="WTB55" s="651"/>
      <c r="WTC55" s="651"/>
      <c r="WTD55" s="651"/>
      <c r="WTE55" s="651"/>
      <c r="WTF55" s="651"/>
      <c r="WTG55" s="651"/>
      <c r="WTH55" s="651"/>
      <c r="WTI55" s="651"/>
      <c r="WTJ55" s="651"/>
      <c r="WTK55" s="651"/>
      <c r="WTL55" s="651"/>
      <c r="WTM55" s="651"/>
      <c r="WTN55" s="651"/>
      <c r="WTO55" s="651"/>
      <c r="WTP55" s="651"/>
      <c r="WTQ55" s="651"/>
      <c r="WTR55" s="651"/>
      <c r="WTS55" s="651"/>
      <c r="WTT55" s="651"/>
      <c r="WTU55" s="651"/>
      <c r="WTV55" s="651"/>
      <c r="WTW55" s="651"/>
      <c r="WTX55" s="651"/>
      <c r="WTY55" s="651"/>
      <c r="WTZ55" s="651"/>
      <c r="WUA55" s="651"/>
      <c r="WUB55" s="651"/>
      <c r="WUC55" s="651"/>
      <c r="WUD55" s="651"/>
      <c r="WUE55" s="651"/>
      <c r="WUF55" s="651"/>
      <c r="WUG55" s="651"/>
      <c r="WUH55" s="651"/>
      <c r="WUI55" s="651"/>
      <c r="WUJ55" s="651"/>
      <c r="WUK55" s="651"/>
      <c r="WUL55" s="651"/>
      <c r="WUM55" s="651"/>
      <c r="WUN55" s="651"/>
      <c r="WUO55" s="651"/>
      <c r="WUP55" s="651"/>
      <c r="WUQ55" s="651"/>
      <c r="WUR55" s="651"/>
      <c r="WUS55" s="651"/>
      <c r="WUT55" s="651"/>
      <c r="WUU55" s="651"/>
      <c r="WUV55" s="651"/>
      <c r="WUW55" s="651"/>
      <c r="WUX55" s="651"/>
      <c r="WUY55" s="651"/>
      <c r="WUZ55" s="651"/>
      <c r="WVA55" s="651"/>
      <c r="WVB55" s="651"/>
      <c r="WVC55" s="651"/>
      <c r="WVD55" s="651"/>
      <c r="WVE55" s="651"/>
      <c r="WVF55" s="651"/>
      <c r="WVG55" s="651"/>
      <c r="WVH55" s="651"/>
      <c r="WVI55" s="651"/>
      <c r="WVJ55" s="651"/>
      <c r="WVK55" s="651"/>
      <c r="WVL55" s="651"/>
      <c r="WVM55" s="651"/>
      <c r="WVN55" s="651"/>
      <c r="WVO55" s="651"/>
      <c r="WVP55" s="651"/>
      <c r="WVQ55" s="651"/>
      <c r="WVR55" s="651"/>
      <c r="WVS55" s="651"/>
      <c r="WVT55" s="651"/>
      <c r="WVU55" s="651"/>
      <c r="WVV55" s="651"/>
      <c r="WVW55" s="651"/>
      <c r="WVX55" s="651"/>
      <c r="WVY55" s="651"/>
      <c r="WVZ55" s="651"/>
      <c r="WWA55" s="651"/>
      <c r="WWB55" s="651"/>
      <c r="WWC55" s="651"/>
      <c r="WWD55" s="651"/>
      <c r="WWE55" s="651"/>
      <c r="WWF55" s="651"/>
      <c r="WWG55" s="651"/>
      <c r="WWH55" s="651"/>
      <c r="WWI55" s="651"/>
      <c r="WWJ55" s="651"/>
      <c r="WWK55" s="651"/>
      <c r="WWL55" s="651"/>
      <c r="WWM55" s="651"/>
      <c r="WWN55" s="651"/>
      <c r="WWO55" s="651"/>
      <c r="WWP55" s="651"/>
      <c r="WWQ55" s="651"/>
      <c r="WWR55" s="651"/>
      <c r="WWS55" s="651"/>
      <c r="WWT55" s="651"/>
      <c r="WWU55" s="651"/>
      <c r="WWV55" s="651"/>
      <c r="WWW55" s="651"/>
      <c r="WWX55" s="651"/>
      <c r="WWY55" s="651"/>
      <c r="WWZ55" s="651"/>
      <c r="WXA55" s="651"/>
      <c r="WXB55" s="651"/>
      <c r="WXC55" s="651"/>
      <c r="WXD55" s="651"/>
      <c r="WXE55" s="651"/>
      <c r="WXF55" s="651"/>
      <c r="WXG55" s="651"/>
      <c r="WXH55" s="651"/>
      <c r="WXI55" s="651"/>
      <c r="WXJ55" s="651"/>
      <c r="WXK55" s="651"/>
      <c r="WXL55" s="651"/>
      <c r="WXM55" s="651"/>
      <c r="WXN55" s="651"/>
      <c r="WXO55" s="651"/>
      <c r="WXP55" s="651"/>
      <c r="WXQ55" s="651"/>
      <c r="WXR55" s="651"/>
      <c r="WXS55" s="651"/>
      <c r="WXT55" s="651"/>
      <c r="WXU55" s="651"/>
      <c r="WXV55" s="651"/>
      <c r="WXW55" s="651"/>
      <c r="WXX55" s="651"/>
      <c r="WXY55" s="651"/>
      <c r="WXZ55" s="651"/>
      <c r="WYA55" s="651"/>
      <c r="WYB55" s="651"/>
      <c r="WYC55" s="651"/>
      <c r="WYD55" s="651"/>
      <c r="WYE55" s="651"/>
      <c r="WYF55" s="651"/>
      <c r="WYG55" s="651"/>
      <c r="WYH55" s="651"/>
      <c r="WYI55" s="651"/>
      <c r="WYJ55" s="651"/>
      <c r="WYK55" s="651"/>
      <c r="WYL55" s="651"/>
      <c r="WYM55" s="651"/>
      <c r="WYN55" s="651"/>
      <c r="WYO55" s="651"/>
      <c r="WYP55" s="651"/>
      <c r="WYQ55" s="651"/>
      <c r="WYR55" s="651"/>
      <c r="WYS55" s="651"/>
      <c r="WYT55" s="651"/>
      <c r="WYU55" s="651"/>
      <c r="WYV55" s="651"/>
      <c r="WYW55" s="651"/>
      <c r="WYX55" s="651"/>
      <c r="WYY55" s="651"/>
      <c r="WYZ55" s="651"/>
      <c r="WZA55" s="651"/>
      <c r="WZB55" s="651"/>
      <c r="WZC55" s="651"/>
      <c r="WZD55" s="651"/>
      <c r="WZE55" s="651"/>
      <c r="WZF55" s="651"/>
      <c r="WZG55" s="651"/>
      <c r="WZH55" s="651"/>
      <c r="WZI55" s="651"/>
      <c r="WZJ55" s="651"/>
      <c r="WZK55" s="651"/>
      <c r="WZL55" s="651"/>
      <c r="WZM55" s="651"/>
      <c r="WZN55" s="651"/>
      <c r="WZO55" s="651"/>
      <c r="WZP55" s="651"/>
      <c r="WZQ55" s="651"/>
      <c r="WZR55" s="651"/>
      <c r="WZS55" s="651"/>
      <c r="WZT55" s="651"/>
      <c r="WZU55" s="651"/>
      <c r="WZV55" s="651"/>
      <c r="WZW55" s="651"/>
      <c r="WZX55" s="651"/>
      <c r="WZY55" s="651"/>
      <c r="WZZ55" s="651"/>
      <c r="XAA55" s="651"/>
      <c r="XAB55" s="651"/>
      <c r="XAC55" s="651"/>
      <c r="XAD55" s="651"/>
      <c r="XAE55" s="651"/>
      <c r="XAF55" s="651"/>
      <c r="XAG55" s="651"/>
      <c r="XAH55" s="651"/>
      <c r="XAI55" s="651"/>
      <c r="XAJ55" s="651"/>
      <c r="XAK55" s="651"/>
      <c r="XAL55" s="651"/>
      <c r="XAM55" s="651"/>
      <c r="XAN55" s="651"/>
      <c r="XAO55" s="651"/>
      <c r="XAP55" s="651"/>
      <c r="XAQ55" s="651"/>
      <c r="XAR55" s="651"/>
      <c r="XAS55" s="651"/>
      <c r="XAT55" s="651"/>
      <c r="XAU55" s="651"/>
      <c r="XAV55" s="651"/>
      <c r="XAW55" s="651"/>
      <c r="XAX55" s="651"/>
      <c r="XAY55" s="651"/>
      <c r="XAZ55" s="651"/>
      <c r="XBA55" s="651"/>
      <c r="XBB55" s="651"/>
      <c r="XBC55" s="651"/>
      <c r="XBD55" s="651"/>
      <c r="XBE55" s="651"/>
      <c r="XBF55" s="651"/>
      <c r="XBG55" s="651"/>
      <c r="XBH55" s="651"/>
      <c r="XBI55" s="651"/>
      <c r="XBJ55" s="651"/>
      <c r="XBK55" s="651"/>
      <c r="XBL55" s="651"/>
      <c r="XBM55" s="651"/>
      <c r="XBN55" s="651"/>
      <c r="XBO55" s="651"/>
      <c r="XBP55" s="651"/>
      <c r="XBQ55" s="651"/>
      <c r="XBR55" s="651"/>
      <c r="XBS55" s="651"/>
      <c r="XBT55" s="651"/>
      <c r="XBU55" s="651"/>
      <c r="XBV55" s="651"/>
      <c r="XBW55" s="651"/>
      <c r="XBX55" s="651"/>
      <c r="XBY55" s="651"/>
      <c r="XBZ55" s="651"/>
      <c r="XCA55" s="651"/>
      <c r="XCB55" s="651"/>
      <c r="XCC55" s="651"/>
      <c r="XCD55" s="651"/>
      <c r="XCE55" s="651"/>
      <c r="XCF55" s="651"/>
      <c r="XCG55" s="651"/>
      <c r="XCH55" s="651"/>
      <c r="XCI55" s="651"/>
      <c r="XCJ55" s="651"/>
      <c r="XCK55" s="651"/>
      <c r="XCL55" s="651"/>
      <c r="XCM55" s="651"/>
      <c r="XCN55" s="651"/>
      <c r="XCO55" s="651"/>
      <c r="XCP55" s="651"/>
      <c r="XCQ55" s="651"/>
      <c r="XCR55" s="651"/>
      <c r="XCS55" s="651"/>
      <c r="XCT55" s="651"/>
      <c r="XCU55" s="651"/>
      <c r="XCV55" s="651"/>
      <c r="XCW55" s="651"/>
      <c r="XCX55" s="651"/>
      <c r="XCY55" s="651"/>
      <c r="XCZ55" s="651"/>
      <c r="XDA55" s="651"/>
      <c r="XDB55" s="651"/>
      <c r="XDC55" s="651"/>
      <c r="XDD55" s="651"/>
      <c r="XDE55" s="651"/>
      <c r="XDF55" s="651"/>
      <c r="XDG55" s="651"/>
      <c r="XDH55" s="651"/>
      <c r="XDI55" s="651"/>
      <c r="XDJ55" s="651"/>
      <c r="XDK55" s="651"/>
      <c r="XDL55" s="651"/>
      <c r="XDM55" s="651"/>
      <c r="XDN55" s="651"/>
      <c r="XDO55" s="651"/>
      <c r="XDP55" s="651"/>
      <c r="XDQ55" s="651"/>
      <c r="XDR55" s="651"/>
      <c r="XDS55" s="651"/>
      <c r="XDT55" s="651"/>
      <c r="XDU55" s="651"/>
      <c r="XDV55" s="651"/>
      <c r="XDW55" s="651"/>
      <c r="XDX55" s="651"/>
      <c r="XDY55" s="651"/>
      <c r="XDZ55" s="651"/>
      <c r="XEA55" s="651"/>
      <c r="XEB55" s="651"/>
      <c r="XEC55" s="651"/>
      <c r="XED55" s="651"/>
      <c r="XEE55" s="651"/>
      <c r="XEF55" s="651"/>
      <c r="XEG55" s="651"/>
      <c r="XEH55" s="651"/>
      <c r="XEI55" s="651"/>
      <c r="XEJ55" s="651"/>
      <c r="XEK55" s="651"/>
      <c r="XEL55" s="651"/>
      <c r="XEM55" s="651"/>
      <c r="XEN55" s="651"/>
      <c r="XEO55" s="651"/>
      <c r="XEP55" s="651"/>
      <c r="XEQ55" s="651"/>
      <c r="XER55" s="651"/>
      <c r="XES55" s="651"/>
      <c r="XET55" s="651"/>
      <c r="XEU55" s="651"/>
      <c r="XEV55" s="651"/>
      <c r="XEW55" s="651"/>
      <c r="XEX55" s="651"/>
      <c r="XEY55" s="651"/>
      <c r="XEZ55" s="651"/>
      <c r="XFA55" s="651"/>
      <c r="XFB55" s="651"/>
      <c r="XFC55" s="651"/>
    </row>
    <row r="56" spans="1:16383" ht="15" x14ac:dyDescent="0.25">
      <c r="A56" s="654" t="s">
        <v>1261</v>
      </c>
      <c r="B56" s="655"/>
      <c r="C56" s="655"/>
      <c r="D56" s="655"/>
      <c r="E56" s="656"/>
    </row>
    <row r="57" spans="1:16383" x14ac:dyDescent="0.2">
      <c r="A57" s="458"/>
      <c r="B57" s="470"/>
      <c r="C57" s="459"/>
      <c r="D57" s="459"/>
      <c r="E57" s="460"/>
    </row>
    <row r="58" spans="1:16383" x14ac:dyDescent="0.2">
      <c r="A58" s="458" t="s">
        <v>1249</v>
      </c>
      <c r="B58" s="520"/>
      <c r="C58" s="459"/>
      <c r="D58" s="459">
        <f>+B10</f>
        <v>2558021852.0500002</v>
      </c>
      <c r="E58" s="460"/>
    </row>
    <row r="59" spans="1:16383" ht="15" x14ac:dyDescent="0.25">
      <c r="A59" s="458" t="s">
        <v>1250</v>
      </c>
      <c r="B59" s="520"/>
      <c r="C59" s="459"/>
      <c r="D59" s="463">
        <f>+B16</f>
        <v>1720240538.78</v>
      </c>
      <c r="E59" s="456"/>
    </row>
    <row r="60" spans="1:16383" ht="15" x14ac:dyDescent="0.25">
      <c r="A60" s="454"/>
      <c r="B60" s="462"/>
      <c r="C60" s="455"/>
      <c r="D60" s="455"/>
      <c r="E60" s="456"/>
    </row>
    <row r="61" spans="1:16383" ht="15" x14ac:dyDescent="0.25">
      <c r="A61" s="454" t="s">
        <v>1251</v>
      </c>
      <c r="B61" s="521"/>
      <c r="C61" s="455"/>
      <c r="D61" s="455"/>
      <c r="E61" s="456">
        <f>+D58-D59</f>
        <v>837781313.27000022</v>
      </c>
    </row>
    <row r="62" spans="1:16383" ht="15" x14ac:dyDescent="0.25">
      <c r="A62" s="454"/>
      <c r="B62" s="462"/>
      <c r="C62" s="455"/>
      <c r="D62" s="455"/>
      <c r="E62" s="456"/>
    </row>
    <row r="63" spans="1:16383" ht="15" x14ac:dyDescent="0.25">
      <c r="A63" s="464" t="s">
        <v>1252</v>
      </c>
      <c r="B63" s="490"/>
      <c r="C63" s="465"/>
      <c r="D63" s="466">
        <f>SUM(C65:C69)</f>
        <v>10356875.139999934</v>
      </c>
      <c r="E63" s="467"/>
    </row>
    <row r="64" spans="1:16383" ht="15" x14ac:dyDescent="0.25">
      <c r="A64" s="454"/>
      <c r="B64" s="462"/>
      <c r="C64" s="455"/>
      <c r="D64" s="455"/>
      <c r="E64" s="456"/>
    </row>
    <row r="65" spans="1:16383" ht="15" x14ac:dyDescent="0.25">
      <c r="A65" s="497" t="s">
        <v>1421</v>
      </c>
      <c r="B65" s="498"/>
      <c r="C65" s="455">
        <f>+B66+B67+B68</f>
        <v>6541554.5699999332</v>
      </c>
      <c r="D65" s="455"/>
      <c r="E65" s="456"/>
      <c r="F65" s="461"/>
    </row>
    <row r="66" spans="1:16383" ht="15" x14ac:dyDescent="0.25">
      <c r="A66" s="458" t="s">
        <v>1272</v>
      </c>
      <c r="B66" s="491">
        <f>+'Tabla FF'!H11</f>
        <v>6491582.5699999332</v>
      </c>
      <c r="C66" s="459"/>
      <c r="D66" s="455"/>
      <c r="E66" s="456"/>
    </row>
    <row r="67" spans="1:16383" x14ac:dyDescent="0.2">
      <c r="A67" s="458" t="s">
        <v>1270</v>
      </c>
      <c r="B67" s="491">
        <f>+'Tabla FF'!H9</f>
        <v>2758</v>
      </c>
      <c r="C67" s="459"/>
      <c r="D67" s="459"/>
      <c r="E67" s="460"/>
    </row>
    <row r="68" spans="1:16383" x14ac:dyDescent="0.2">
      <c r="A68" s="458" t="s">
        <v>1271</v>
      </c>
      <c r="B68" s="491">
        <f>+'Tabla FF'!H10</f>
        <v>47214</v>
      </c>
      <c r="C68" s="459"/>
      <c r="D68" s="459"/>
      <c r="E68" s="460"/>
    </row>
    <row r="69" spans="1:16383" ht="15" x14ac:dyDescent="0.25">
      <c r="A69" s="499" t="s">
        <v>1284</v>
      </c>
      <c r="B69" s="500"/>
      <c r="C69" s="501">
        <f>+'Tabla FF'!H18</f>
        <v>3815320.5700000003</v>
      </c>
      <c r="D69" s="459"/>
      <c r="E69" s="460"/>
    </row>
    <row r="70" spans="1:16383" s="470" customFormat="1" x14ac:dyDescent="0.2">
      <c r="A70" s="468"/>
      <c r="B70" s="491"/>
      <c r="C70" s="459"/>
      <c r="D70" s="459"/>
      <c r="E70" s="460"/>
      <c r="G70" s="459"/>
    </row>
    <row r="71" spans="1:16383" ht="15" x14ac:dyDescent="0.25">
      <c r="A71" s="471" t="s">
        <v>1253</v>
      </c>
      <c r="B71" s="493"/>
      <c r="C71" s="465"/>
      <c r="D71" s="466">
        <f>SUM(C73:C78)</f>
        <v>827424438.13000011</v>
      </c>
      <c r="E71" s="467"/>
    </row>
    <row r="72" spans="1:16383" s="470" customFormat="1" ht="15" x14ac:dyDescent="0.25">
      <c r="A72" s="662"/>
      <c r="B72" s="663"/>
      <c r="C72" s="663"/>
      <c r="D72" s="663"/>
      <c r="E72" s="664"/>
      <c r="F72" s="655"/>
      <c r="G72" s="655"/>
      <c r="H72" s="655"/>
      <c r="I72" s="655"/>
      <c r="J72" s="655"/>
      <c r="K72" s="655"/>
      <c r="L72" s="655"/>
      <c r="M72" s="655"/>
      <c r="N72" s="655"/>
      <c r="O72" s="655"/>
      <c r="P72" s="655"/>
      <c r="Q72" s="655"/>
      <c r="R72" s="655"/>
      <c r="S72" s="655"/>
      <c r="T72" s="655"/>
      <c r="U72" s="655"/>
      <c r="V72" s="655"/>
      <c r="W72" s="655"/>
      <c r="X72" s="655"/>
      <c r="Y72" s="655"/>
      <c r="Z72" s="655"/>
      <c r="AA72" s="655"/>
      <c r="AB72" s="655"/>
      <c r="AC72" s="655"/>
      <c r="AD72" s="655"/>
      <c r="AE72" s="655"/>
      <c r="AF72" s="655"/>
      <c r="AG72" s="655"/>
      <c r="AH72" s="655"/>
      <c r="AI72" s="655"/>
      <c r="AJ72" s="655"/>
      <c r="AK72" s="655"/>
      <c r="AL72" s="655"/>
      <c r="AM72" s="655"/>
      <c r="AN72" s="655"/>
      <c r="AO72" s="655"/>
      <c r="AP72" s="655"/>
      <c r="AQ72" s="655"/>
      <c r="AR72" s="655"/>
      <c r="AS72" s="655"/>
      <c r="AT72" s="655"/>
      <c r="AU72" s="655"/>
      <c r="AV72" s="655"/>
      <c r="AW72" s="655"/>
      <c r="AX72" s="655"/>
      <c r="AY72" s="655"/>
      <c r="AZ72" s="655"/>
      <c r="BA72" s="655"/>
      <c r="BB72" s="655"/>
      <c r="BC72" s="655"/>
      <c r="BD72" s="655"/>
      <c r="BE72" s="655"/>
      <c r="BF72" s="655"/>
      <c r="BG72" s="655"/>
      <c r="BH72" s="655"/>
      <c r="BI72" s="655"/>
      <c r="BJ72" s="655"/>
      <c r="BK72" s="655"/>
      <c r="BL72" s="655"/>
      <c r="BM72" s="655"/>
      <c r="BN72" s="655"/>
      <c r="BO72" s="655"/>
      <c r="BP72" s="655"/>
      <c r="BQ72" s="655"/>
      <c r="BR72" s="655"/>
      <c r="BS72" s="655"/>
      <c r="BT72" s="655"/>
      <c r="BU72" s="655"/>
      <c r="BV72" s="655"/>
      <c r="BW72" s="655"/>
      <c r="BX72" s="655"/>
      <c r="BY72" s="655"/>
      <c r="BZ72" s="655"/>
      <c r="CA72" s="655"/>
      <c r="CB72" s="655"/>
      <c r="CC72" s="655"/>
      <c r="CD72" s="655"/>
      <c r="CE72" s="655"/>
      <c r="CF72" s="655"/>
      <c r="CG72" s="655"/>
      <c r="CH72" s="655"/>
      <c r="CI72" s="655"/>
      <c r="CJ72" s="655"/>
      <c r="CK72" s="655"/>
      <c r="CL72" s="655"/>
      <c r="CM72" s="655"/>
      <c r="CN72" s="655"/>
      <c r="CO72" s="655"/>
      <c r="CP72" s="655"/>
      <c r="CQ72" s="655"/>
      <c r="CR72" s="655"/>
      <c r="CS72" s="655"/>
      <c r="CT72" s="655"/>
      <c r="CU72" s="655"/>
      <c r="CV72" s="655"/>
      <c r="CW72" s="655"/>
      <c r="CX72" s="655"/>
      <c r="CY72" s="655"/>
      <c r="CZ72" s="655"/>
      <c r="DA72" s="655"/>
      <c r="DB72" s="655"/>
      <c r="DC72" s="655"/>
      <c r="DD72" s="655"/>
      <c r="DE72" s="655"/>
      <c r="DF72" s="655"/>
      <c r="DG72" s="655"/>
      <c r="DH72" s="655"/>
      <c r="DI72" s="655"/>
      <c r="DJ72" s="655"/>
      <c r="DK72" s="655"/>
      <c r="DL72" s="655"/>
      <c r="DM72" s="655"/>
      <c r="DN72" s="655"/>
      <c r="DO72" s="655"/>
      <c r="DP72" s="655"/>
      <c r="DQ72" s="655"/>
      <c r="DR72" s="655"/>
      <c r="DS72" s="655"/>
      <c r="DT72" s="655"/>
      <c r="DU72" s="655"/>
      <c r="DV72" s="655"/>
      <c r="DW72" s="655"/>
      <c r="DX72" s="655"/>
      <c r="DY72" s="655"/>
      <c r="DZ72" s="655"/>
      <c r="EA72" s="655"/>
      <c r="EB72" s="655"/>
      <c r="EC72" s="655"/>
      <c r="ED72" s="655"/>
      <c r="EE72" s="655"/>
      <c r="EF72" s="655"/>
      <c r="EG72" s="655"/>
      <c r="EH72" s="655"/>
      <c r="EI72" s="655"/>
      <c r="EJ72" s="655"/>
      <c r="EK72" s="655"/>
      <c r="EL72" s="655"/>
      <c r="EM72" s="655"/>
      <c r="EN72" s="655"/>
      <c r="EO72" s="655"/>
      <c r="EP72" s="655"/>
      <c r="EQ72" s="655"/>
      <c r="ER72" s="655"/>
      <c r="ES72" s="655"/>
      <c r="ET72" s="655"/>
      <c r="EU72" s="655"/>
      <c r="EV72" s="655"/>
      <c r="EW72" s="655"/>
      <c r="EX72" s="655"/>
      <c r="EY72" s="655"/>
      <c r="EZ72" s="655"/>
      <c r="FA72" s="655"/>
      <c r="FB72" s="655"/>
      <c r="FC72" s="655"/>
      <c r="FD72" s="655"/>
      <c r="FE72" s="655"/>
      <c r="FF72" s="655"/>
      <c r="FG72" s="655"/>
      <c r="FH72" s="655"/>
      <c r="FI72" s="655"/>
      <c r="FJ72" s="655"/>
      <c r="FK72" s="655"/>
      <c r="FL72" s="655"/>
      <c r="FM72" s="655"/>
      <c r="FN72" s="655"/>
      <c r="FO72" s="655"/>
      <c r="FP72" s="655"/>
      <c r="FQ72" s="655"/>
      <c r="FR72" s="655"/>
      <c r="FS72" s="655"/>
      <c r="FT72" s="655"/>
      <c r="FU72" s="655"/>
      <c r="FV72" s="655"/>
      <c r="FW72" s="655"/>
      <c r="FX72" s="655"/>
      <c r="FY72" s="655"/>
      <c r="FZ72" s="655"/>
      <c r="GA72" s="655"/>
      <c r="GB72" s="655"/>
      <c r="GC72" s="655"/>
      <c r="GD72" s="655"/>
      <c r="GE72" s="655"/>
      <c r="GF72" s="655"/>
      <c r="GG72" s="655"/>
      <c r="GH72" s="655"/>
      <c r="GI72" s="655"/>
      <c r="GJ72" s="655"/>
      <c r="GK72" s="655"/>
      <c r="GL72" s="655"/>
      <c r="GM72" s="655"/>
      <c r="GN72" s="655"/>
      <c r="GO72" s="655"/>
      <c r="GP72" s="655"/>
      <c r="GQ72" s="655"/>
      <c r="GR72" s="655"/>
      <c r="GS72" s="655"/>
      <c r="GT72" s="655"/>
      <c r="GU72" s="655"/>
      <c r="GV72" s="655"/>
      <c r="GW72" s="655"/>
      <c r="GX72" s="655"/>
      <c r="GY72" s="655"/>
      <c r="GZ72" s="655"/>
      <c r="HA72" s="655"/>
      <c r="HB72" s="655"/>
      <c r="HC72" s="655"/>
      <c r="HD72" s="655"/>
      <c r="HE72" s="655"/>
      <c r="HF72" s="655"/>
      <c r="HG72" s="655"/>
      <c r="HH72" s="655"/>
      <c r="HI72" s="655"/>
      <c r="HJ72" s="655"/>
      <c r="HK72" s="655"/>
      <c r="HL72" s="655"/>
      <c r="HM72" s="655"/>
      <c r="HN72" s="655"/>
      <c r="HO72" s="655"/>
      <c r="HP72" s="655"/>
      <c r="HQ72" s="655"/>
      <c r="HR72" s="655"/>
      <c r="HS72" s="655"/>
      <c r="HT72" s="655"/>
      <c r="HU72" s="655"/>
      <c r="HV72" s="655"/>
      <c r="HW72" s="655"/>
      <c r="HX72" s="655"/>
      <c r="HY72" s="655"/>
      <c r="HZ72" s="655"/>
      <c r="IA72" s="655"/>
      <c r="IB72" s="655"/>
      <c r="IC72" s="655"/>
      <c r="ID72" s="655"/>
      <c r="IE72" s="655"/>
      <c r="IF72" s="655"/>
      <c r="IG72" s="655"/>
      <c r="IH72" s="655"/>
      <c r="II72" s="655"/>
      <c r="IJ72" s="655"/>
      <c r="IK72" s="655"/>
      <c r="IL72" s="655"/>
      <c r="IM72" s="655"/>
      <c r="IN72" s="655"/>
      <c r="IO72" s="655"/>
      <c r="IP72" s="655"/>
      <c r="IQ72" s="655"/>
      <c r="IR72" s="655"/>
      <c r="IS72" s="655"/>
      <c r="IT72" s="655"/>
      <c r="IU72" s="655"/>
      <c r="IV72" s="655"/>
      <c r="IW72" s="655"/>
      <c r="IX72" s="655"/>
      <c r="IY72" s="655"/>
      <c r="IZ72" s="655"/>
      <c r="JA72" s="655"/>
      <c r="JB72" s="655"/>
      <c r="JC72" s="655"/>
      <c r="JD72" s="655"/>
      <c r="JE72" s="655"/>
      <c r="JF72" s="655"/>
      <c r="JG72" s="655"/>
      <c r="JH72" s="655"/>
      <c r="JI72" s="655"/>
      <c r="JJ72" s="655"/>
      <c r="JK72" s="655"/>
      <c r="JL72" s="655"/>
      <c r="JM72" s="655"/>
      <c r="JN72" s="655"/>
      <c r="JO72" s="655"/>
      <c r="JP72" s="655"/>
      <c r="JQ72" s="655"/>
      <c r="JR72" s="655"/>
      <c r="JS72" s="655"/>
      <c r="JT72" s="655"/>
      <c r="JU72" s="655"/>
      <c r="JV72" s="655"/>
      <c r="JW72" s="655"/>
      <c r="JX72" s="655"/>
      <c r="JY72" s="655"/>
      <c r="JZ72" s="655"/>
      <c r="KA72" s="655"/>
      <c r="KB72" s="655"/>
      <c r="KC72" s="655"/>
      <c r="KD72" s="655"/>
      <c r="KE72" s="655"/>
      <c r="KF72" s="655"/>
      <c r="KG72" s="655"/>
      <c r="KH72" s="655"/>
      <c r="KI72" s="655"/>
      <c r="KJ72" s="655"/>
      <c r="KK72" s="655"/>
      <c r="KL72" s="655"/>
      <c r="KM72" s="655"/>
      <c r="KN72" s="655"/>
      <c r="KO72" s="655"/>
      <c r="KP72" s="655"/>
      <c r="KQ72" s="655"/>
      <c r="KR72" s="655"/>
      <c r="KS72" s="655"/>
      <c r="KT72" s="655"/>
      <c r="KU72" s="655"/>
      <c r="KV72" s="655"/>
      <c r="KW72" s="655"/>
      <c r="KX72" s="655"/>
      <c r="KY72" s="655"/>
      <c r="KZ72" s="655"/>
      <c r="LA72" s="655"/>
      <c r="LB72" s="655"/>
      <c r="LC72" s="655"/>
      <c r="LD72" s="655"/>
      <c r="LE72" s="655"/>
      <c r="LF72" s="655"/>
      <c r="LG72" s="655"/>
      <c r="LH72" s="655"/>
      <c r="LI72" s="655"/>
      <c r="LJ72" s="655"/>
      <c r="LK72" s="655"/>
      <c r="LL72" s="655"/>
      <c r="LM72" s="655"/>
      <c r="LN72" s="655"/>
      <c r="LO72" s="655"/>
      <c r="LP72" s="655"/>
      <c r="LQ72" s="655"/>
      <c r="LR72" s="655"/>
      <c r="LS72" s="655"/>
      <c r="LT72" s="655"/>
      <c r="LU72" s="655"/>
      <c r="LV72" s="655"/>
      <c r="LW72" s="655"/>
      <c r="LX72" s="655"/>
      <c r="LY72" s="655"/>
      <c r="LZ72" s="655"/>
      <c r="MA72" s="655"/>
      <c r="MB72" s="655"/>
      <c r="MC72" s="655"/>
      <c r="MD72" s="655"/>
      <c r="ME72" s="655"/>
      <c r="MF72" s="655"/>
      <c r="MG72" s="655"/>
      <c r="MH72" s="655"/>
      <c r="MI72" s="655"/>
      <c r="MJ72" s="655"/>
      <c r="MK72" s="655"/>
      <c r="ML72" s="655"/>
      <c r="MM72" s="655"/>
      <c r="MN72" s="655"/>
      <c r="MO72" s="655"/>
      <c r="MP72" s="655"/>
      <c r="MQ72" s="655"/>
      <c r="MR72" s="655"/>
      <c r="MS72" s="655"/>
      <c r="MT72" s="655"/>
      <c r="MU72" s="655"/>
      <c r="MV72" s="655"/>
      <c r="MW72" s="655"/>
      <c r="MX72" s="655"/>
      <c r="MY72" s="655"/>
      <c r="MZ72" s="655"/>
      <c r="NA72" s="655"/>
      <c r="NB72" s="655"/>
      <c r="NC72" s="655"/>
      <c r="ND72" s="655"/>
      <c r="NE72" s="655"/>
      <c r="NF72" s="655"/>
      <c r="NG72" s="655"/>
      <c r="NH72" s="655"/>
      <c r="NI72" s="655"/>
      <c r="NJ72" s="655"/>
      <c r="NK72" s="655"/>
      <c r="NL72" s="655"/>
      <c r="NM72" s="655"/>
      <c r="NN72" s="655"/>
      <c r="NO72" s="655"/>
      <c r="NP72" s="655"/>
      <c r="NQ72" s="655"/>
      <c r="NR72" s="655"/>
      <c r="NS72" s="655"/>
      <c r="NT72" s="655"/>
      <c r="NU72" s="655"/>
      <c r="NV72" s="655"/>
      <c r="NW72" s="655"/>
      <c r="NX72" s="655"/>
      <c r="NY72" s="655"/>
      <c r="NZ72" s="655"/>
      <c r="OA72" s="655"/>
      <c r="OB72" s="655"/>
      <c r="OC72" s="655"/>
      <c r="OD72" s="655"/>
      <c r="OE72" s="655"/>
      <c r="OF72" s="655"/>
      <c r="OG72" s="655"/>
      <c r="OH72" s="655"/>
      <c r="OI72" s="655"/>
      <c r="OJ72" s="655"/>
      <c r="OK72" s="655"/>
      <c r="OL72" s="655"/>
      <c r="OM72" s="655"/>
      <c r="ON72" s="655"/>
      <c r="OO72" s="655"/>
      <c r="OP72" s="655"/>
      <c r="OQ72" s="655"/>
      <c r="OR72" s="655"/>
      <c r="OS72" s="655"/>
      <c r="OT72" s="655"/>
      <c r="OU72" s="655"/>
      <c r="OV72" s="655"/>
      <c r="OW72" s="655"/>
      <c r="OX72" s="655"/>
      <c r="OY72" s="655"/>
      <c r="OZ72" s="655"/>
      <c r="PA72" s="655"/>
      <c r="PB72" s="655"/>
      <c r="PC72" s="655"/>
      <c r="PD72" s="655"/>
      <c r="PE72" s="655"/>
      <c r="PF72" s="655"/>
      <c r="PG72" s="655"/>
      <c r="PH72" s="655"/>
      <c r="PI72" s="655"/>
      <c r="PJ72" s="655"/>
      <c r="PK72" s="655"/>
      <c r="PL72" s="655"/>
      <c r="PM72" s="655"/>
      <c r="PN72" s="655"/>
      <c r="PO72" s="655"/>
      <c r="PP72" s="655"/>
      <c r="PQ72" s="655"/>
      <c r="PR72" s="655"/>
      <c r="PS72" s="655"/>
      <c r="PT72" s="655"/>
      <c r="PU72" s="655"/>
      <c r="PV72" s="655"/>
      <c r="PW72" s="655"/>
      <c r="PX72" s="655"/>
      <c r="PY72" s="655"/>
      <c r="PZ72" s="655"/>
      <c r="QA72" s="655"/>
      <c r="QB72" s="655"/>
      <c r="QC72" s="655"/>
      <c r="QD72" s="655"/>
      <c r="QE72" s="655"/>
      <c r="QF72" s="655"/>
      <c r="QG72" s="655"/>
      <c r="QH72" s="655"/>
      <c r="QI72" s="655"/>
      <c r="QJ72" s="655"/>
      <c r="QK72" s="655"/>
      <c r="QL72" s="655"/>
      <c r="QM72" s="655"/>
      <c r="QN72" s="655"/>
      <c r="QO72" s="655"/>
      <c r="QP72" s="655"/>
      <c r="QQ72" s="655"/>
      <c r="QR72" s="655"/>
      <c r="QS72" s="655"/>
      <c r="QT72" s="655"/>
      <c r="QU72" s="655"/>
      <c r="QV72" s="655"/>
      <c r="QW72" s="655"/>
      <c r="QX72" s="655"/>
      <c r="QY72" s="655"/>
      <c r="QZ72" s="655"/>
      <c r="RA72" s="655"/>
      <c r="RB72" s="655"/>
      <c r="RC72" s="655"/>
      <c r="RD72" s="655"/>
      <c r="RE72" s="655"/>
      <c r="RF72" s="655"/>
      <c r="RG72" s="655"/>
      <c r="RH72" s="655"/>
      <c r="RI72" s="655"/>
      <c r="RJ72" s="655"/>
      <c r="RK72" s="655"/>
      <c r="RL72" s="655"/>
      <c r="RM72" s="655"/>
      <c r="RN72" s="655"/>
      <c r="RO72" s="655"/>
      <c r="RP72" s="655"/>
      <c r="RQ72" s="655"/>
      <c r="RR72" s="655"/>
      <c r="RS72" s="655"/>
      <c r="RT72" s="655"/>
      <c r="RU72" s="655"/>
      <c r="RV72" s="655"/>
      <c r="RW72" s="655"/>
      <c r="RX72" s="655"/>
      <c r="RY72" s="655"/>
      <c r="RZ72" s="655"/>
      <c r="SA72" s="655"/>
      <c r="SB72" s="655"/>
      <c r="SC72" s="655"/>
      <c r="SD72" s="655"/>
      <c r="SE72" s="655"/>
      <c r="SF72" s="655"/>
      <c r="SG72" s="655"/>
      <c r="SH72" s="655"/>
      <c r="SI72" s="655"/>
      <c r="SJ72" s="655"/>
      <c r="SK72" s="655"/>
      <c r="SL72" s="655"/>
      <c r="SM72" s="655"/>
      <c r="SN72" s="655"/>
      <c r="SO72" s="655"/>
      <c r="SP72" s="655"/>
      <c r="SQ72" s="655"/>
      <c r="SR72" s="655"/>
      <c r="SS72" s="655"/>
      <c r="ST72" s="655"/>
      <c r="SU72" s="655"/>
      <c r="SV72" s="655"/>
      <c r="SW72" s="655"/>
      <c r="SX72" s="655"/>
      <c r="SY72" s="655"/>
      <c r="SZ72" s="655"/>
      <c r="TA72" s="655"/>
      <c r="TB72" s="655"/>
      <c r="TC72" s="655"/>
      <c r="TD72" s="655"/>
      <c r="TE72" s="655"/>
      <c r="TF72" s="655"/>
      <c r="TG72" s="655"/>
      <c r="TH72" s="655"/>
      <c r="TI72" s="655"/>
      <c r="TJ72" s="655"/>
      <c r="TK72" s="655"/>
      <c r="TL72" s="655"/>
      <c r="TM72" s="655"/>
      <c r="TN72" s="655"/>
      <c r="TO72" s="655"/>
      <c r="TP72" s="655"/>
      <c r="TQ72" s="655"/>
      <c r="TR72" s="655"/>
      <c r="TS72" s="655"/>
      <c r="TT72" s="655"/>
      <c r="TU72" s="655"/>
      <c r="TV72" s="655"/>
      <c r="TW72" s="655"/>
      <c r="TX72" s="655"/>
      <c r="TY72" s="655"/>
      <c r="TZ72" s="655"/>
      <c r="UA72" s="655"/>
      <c r="UB72" s="655"/>
      <c r="UC72" s="655"/>
      <c r="UD72" s="655"/>
      <c r="UE72" s="655"/>
      <c r="UF72" s="655"/>
      <c r="UG72" s="655"/>
      <c r="UH72" s="655"/>
      <c r="UI72" s="655"/>
      <c r="UJ72" s="655"/>
      <c r="UK72" s="655"/>
      <c r="UL72" s="655"/>
      <c r="UM72" s="655"/>
      <c r="UN72" s="655"/>
      <c r="UO72" s="655"/>
      <c r="UP72" s="655"/>
      <c r="UQ72" s="655"/>
      <c r="UR72" s="655"/>
      <c r="US72" s="655"/>
      <c r="UT72" s="655"/>
      <c r="UU72" s="655"/>
      <c r="UV72" s="655"/>
      <c r="UW72" s="655"/>
      <c r="UX72" s="655"/>
      <c r="UY72" s="655"/>
      <c r="UZ72" s="655"/>
      <c r="VA72" s="655"/>
      <c r="VB72" s="655"/>
      <c r="VC72" s="655"/>
      <c r="VD72" s="655"/>
      <c r="VE72" s="655"/>
      <c r="VF72" s="655"/>
      <c r="VG72" s="655"/>
      <c r="VH72" s="655"/>
      <c r="VI72" s="655"/>
      <c r="VJ72" s="655"/>
      <c r="VK72" s="655"/>
      <c r="VL72" s="655"/>
      <c r="VM72" s="655"/>
      <c r="VN72" s="655"/>
      <c r="VO72" s="655"/>
      <c r="VP72" s="655"/>
      <c r="VQ72" s="655"/>
      <c r="VR72" s="655"/>
      <c r="VS72" s="655"/>
      <c r="VT72" s="655"/>
      <c r="VU72" s="655"/>
      <c r="VV72" s="655"/>
      <c r="VW72" s="655"/>
      <c r="VX72" s="655"/>
      <c r="VY72" s="655"/>
      <c r="VZ72" s="655"/>
      <c r="WA72" s="655"/>
      <c r="WB72" s="655"/>
      <c r="WC72" s="655"/>
      <c r="WD72" s="655"/>
      <c r="WE72" s="655"/>
      <c r="WF72" s="655"/>
      <c r="WG72" s="655"/>
      <c r="WH72" s="655"/>
      <c r="WI72" s="655"/>
      <c r="WJ72" s="655"/>
      <c r="WK72" s="655"/>
      <c r="WL72" s="655"/>
      <c r="WM72" s="655"/>
      <c r="WN72" s="655"/>
      <c r="WO72" s="655"/>
      <c r="WP72" s="655"/>
      <c r="WQ72" s="655"/>
      <c r="WR72" s="655"/>
      <c r="WS72" s="655"/>
      <c r="WT72" s="655"/>
      <c r="WU72" s="655"/>
      <c r="WV72" s="655"/>
      <c r="WW72" s="655"/>
      <c r="WX72" s="655"/>
      <c r="WY72" s="655"/>
      <c r="WZ72" s="655"/>
      <c r="XA72" s="655"/>
      <c r="XB72" s="655"/>
      <c r="XC72" s="655"/>
      <c r="XD72" s="655"/>
      <c r="XE72" s="655"/>
      <c r="XF72" s="655"/>
      <c r="XG72" s="655"/>
      <c r="XH72" s="655"/>
      <c r="XI72" s="655"/>
      <c r="XJ72" s="655"/>
      <c r="XK72" s="655"/>
      <c r="XL72" s="655"/>
      <c r="XM72" s="655"/>
      <c r="XN72" s="655"/>
      <c r="XO72" s="655"/>
      <c r="XP72" s="655"/>
      <c r="XQ72" s="655"/>
      <c r="XR72" s="655"/>
      <c r="XS72" s="655"/>
      <c r="XT72" s="655"/>
      <c r="XU72" s="655"/>
      <c r="XV72" s="655"/>
      <c r="XW72" s="655"/>
      <c r="XX72" s="655"/>
      <c r="XY72" s="655"/>
      <c r="XZ72" s="655"/>
      <c r="YA72" s="655"/>
      <c r="YB72" s="655"/>
      <c r="YC72" s="655"/>
      <c r="YD72" s="655"/>
      <c r="YE72" s="655"/>
      <c r="YF72" s="655"/>
      <c r="YG72" s="655"/>
      <c r="YH72" s="655"/>
      <c r="YI72" s="655"/>
      <c r="YJ72" s="655"/>
      <c r="YK72" s="655"/>
      <c r="YL72" s="655"/>
      <c r="YM72" s="655"/>
      <c r="YN72" s="655"/>
      <c r="YO72" s="655"/>
      <c r="YP72" s="655"/>
      <c r="YQ72" s="655"/>
      <c r="YR72" s="655"/>
      <c r="YS72" s="655"/>
      <c r="YT72" s="655"/>
      <c r="YU72" s="655"/>
      <c r="YV72" s="655"/>
      <c r="YW72" s="655"/>
      <c r="YX72" s="655"/>
      <c r="YY72" s="655"/>
      <c r="YZ72" s="655"/>
      <c r="ZA72" s="655"/>
      <c r="ZB72" s="655"/>
      <c r="ZC72" s="655"/>
      <c r="ZD72" s="655"/>
      <c r="ZE72" s="655"/>
      <c r="ZF72" s="655"/>
      <c r="ZG72" s="655"/>
      <c r="ZH72" s="655"/>
      <c r="ZI72" s="655"/>
      <c r="ZJ72" s="655"/>
      <c r="ZK72" s="655"/>
      <c r="ZL72" s="655"/>
      <c r="ZM72" s="655"/>
      <c r="ZN72" s="655"/>
      <c r="ZO72" s="655"/>
      <c r="ZP72" s="655"/>
      <c r="ZQ72" s="655"/>
      <c r="ZR72" s="655"/>
      <c r="ZS72" s="655"/>
      <c r="ZT72" s="655"/>
      <c r="ZU72" s="655"/>
      <c r="ZV72" s="655"/>
      <c r="ZW72" s="655"/>
      <c r="ZX72" s="655"/>
      <c r="ZY72" s="655"/>
      <c r="ZZ72" s="655"/>
      <c r="AAA72" s="655"/>
      <c r="AAB72" s="655"/>
      <c r="AAC72" s="655"/>
      <c r="AAD72" s="655"/>
      <c r="AAE72" s="655"/>
      <c r="AAF72" s="655"/>
      <c r="AAG72" s="655"/>
      <c r="AAH72" s="655"/>
      <c r="AAI72" s="655"/>
      <c r="AAJ72" s="655"/>
      <c r="AAK72" s="655"/>
      <c r="AAL72" s="655"/>
      <c r="AAM72" s="655"/>
      <c r="AAN72" s="655"/>
      <c r="AAO72" s="655"/>
      <c r="AAP72" s="655"/>
      <c r="AAQ72" s="655"/>
      <c r="AAR72" s="655"/>
      <c r="AAS72" s="655"/>
      <c r="AAT72" s="655"/>
      <c r="AAU72" s="655"/>
      <c r="AAV72" s="655"/>
      <c r="AAW72" s="655"/>
      <c r="AAX72" s="655"/>
      <c r="AAY72" s="655"/>
      <c r="AAZ72" s="655"/>
      <c r="ABA72" s="655"/>
      <c r="ABB72" s="655"/>
      <c r="ABC72" s="655"/>
      <c r="ABD72" s="655"/>
      <c r="ABE72" s="655"/>
      <c r="ABF72" s="655"/>
      <c r="ABG72" s="655"/>
      <c r="ABH72" s="655"/>
      <c r="ABI72" s="655"/>
      <c r="ABJ72" s="655"/>
      <c r="ABK72" s="655"/>
      <c r="ABL72" s="655"/>
      <c r="ABM72" s="655"/>
      <c r="ABN72" s="655"/>
      <c r="ABO72" s="655"/>
      <c r="ABP72" s="655"/>
      <c r="ABQ72" s="655"/>
      <c r="ABR72" s="655"/>
      <c r="ABS72" s="655"/>
      <c r="ABT72" s="655"/>
      <c r="ABU72" s="655"/>
      <c r="ABV72" s="655"/>
      <c r="ABW72" s="655"/>
      <c r="ABX72" s="655"/>
      <c r="ABY72" s="655"/>
      <c r="ABZ72" s="655"/>
      <c r="ACA72" s="655"/>
      <c r="ACB72" s="655"/>
      <c r="ACC72" s="655"/>
      <c r="ACD72" s="655"/>
      <c r="ACE72" s="655"/>
      <c r="ACF72" s="655"/>
      <c r="ACG72" s="655"/>
      <c r="ACH72" s="655"/>
      <c r="ACI72" s="655"/>
      <c r="ACJ72" s="655"/>
      <c r="ACK72" s="655"/>
      <c r="ACL72" s="655"/>
      <c r="ACM72" s="655"/>
      <c r="ACN72" s="655"/>
      <c r="ACO72" s="655"/>
      <c r="ACP72" s="655"/>
      <c r="ACQ72" s="655"/>
      <c r="ACR72" s="655"/>
      <c r="ACS72" s="655"/>
      <c r="ACT72" s="655"/>
      <c r="ACU72" s="655"/>
      <c r="ACV72" s="655"/>
      <c r="ACW72" s="655"/>
      <c r="ACX72" s="655"/>
      <c r="ACY72" s="655"/>
      <c r="ACZ72" s="655"/>
      <c r="ADA72" s="655"/>
      <c r="ADB72" s="655"/>
      <c r="ADC72" s="655"/>
      <c r="ADD72" s="655"/>
      <c r="ADE72" s="655"/>
      <c r="ADF72" s="655"/>
      <c r="ADG72" s="655"/>
      <c r="ADH72" s="655"/>
      <c r="ADI72" s="655"/>
      <c r="ADJ72" s="655"/>
      <c r="ADK72" s="655"/>
      <c r="ADL72" s="655"/>
      <c r="ADM72" s="655"/>
      <c r="ADN72" s="655"/>
      <c r="ADO72" s="655"/>
      <c r="ADP72" s="655"/>
      <c r="ADQ72" s="655"/>
      <c r="ADR72" s="655"/>
      <c r="ADS72" s="655"/>
      <c r="ADT72" s="655"/>
      <c r="ADU72" s="655"/>
      <c r="ADV72" s="655"/>
      <c r="ADW72" s="655"/>
      <c r="ADX72" s="655"/>
      <c r="ADY72" s="655"/>
      <c r="ADZ72" s="655"/>
      <c r="AEA72" s="655"/>
      <c r="AEB72" s="655"/>
      <c r="AEC72" s="655"/>
      <c r="AED72" s="655"/>
      <c r="AEE72" s="655"/>
      <c r="AEF72" s="655"/>
      <c r="AEG72" s="655"/>
      <c r="AEH72" s="655"/>
      <c r="AEI72" s="655"/>
      <c r="AEJ72" s="655"/>
      <c r="AEK72" s="655"/>
      <c r="AEL72" s="655"/>
      <c r="AEM72" s="655"/>
      <c r="AEN72" s="655"/>
      <c r="AEO72" s="655"/>
      <c r="AEP72" s="655"/>
      <c r="AEQ72" s="655"/>
      <c r="AER72" s="655"/>
      <c r="AES72" s="655"/>
      <c r="AET72" s="655"/>
      <c r="AEU72" s="655"/>
      <c r="AEV72" s="655"/>
      <c r="AEW72" s="655"/>
      <c r="AEX72" s="655"/>
      <c r="AEY72" s="655"/>
      <c r="AEZ72" s="655"/>
      <c r="AFA72" s="655"/>
      <c r="AFB72" s="655"/>
      <c r="AFC72" s="655"/>
      <c r="AFD72" s="655"/>
      <c r="AFE72" s="655"/>
      <c r="AFF72" s="655"/>
      <c r="AFG72" s="655"/>
      <c r="AFH72" s="655"/>
      <c r="AFI72" s="655"/>
      <c r="AFJ72" s="655"/>
      <c r="AFK72" s="655"/>
      <c r="AFL72" s="655"/>
      <c r="AFM72" s="655"/>
      <c r="AFN72" s="655"/>
      <c r="AFO72" s="655"/>
      <c r="AFP72" s="655"/>
      <c r="AFQ72" s="655"/>
      <c r="AFR72" s="655"/>
      <c r="AFS72" s="655"/>
      <c r="AFT72" s="655"/>
      <c r="AFU72" s="655"/>
      <c r="AFV72" s="655"/>
      <c r="AFW72" s="655"/>
      <c r="AFX72" s="655"/>
      <c r="AFY72" s="655"/>
      <c r="AFZ72" s="655"/>
      <c r="AGA72" s="655"/>
      <c r="AGB72" s="655"/>
      <c r="AGC72" s="655"/>
      <c r="AGD72" s="655"/>
      <c r="AGE72" s="655"/>
      <c r="AGF72" s="655"/>
      <c r="AGG72" s="655"/>
      <c r="AGH72" s="655"/>
      <c r="AGI72" s="655"/>
      <c r="AGJ72" s="655"/>
      <c r="AGK72" s="655"/>
      <c r="AGL72" s="655"/>
      <c r="AGM72" s="655"/>
      <c r="AGN72" s="655"/>
      <c r="AGO72" s="655"/>
      <c r="AGP72" s="655"/>
      <c r="AGQ72" s="655"/>
      <c r="AGR72" s="655"/>
      <c r="AGS72" s="655"/>
      <c r="AGT72" s="655"/>
      <c r="AGU72" s="655"/>
      <c r="AGV72" s="655"/>
      <c r="AGW72" s="655"/>
      <c r="AGX72" s="655"/>
      <c r="AGY72" s="655"/>
      <c r="AGZ72" s="655"/>
      <c r="AHA72" s="655"/>
      <c r="AHB72" s="655"/>
      <c r="AHC72" s="655"/>
      <c r="AHD72" s="655"/>
      <c r="AHE72" s="655"/>
      <c r="AHF72" s="655"/>
      <c r="AHG72" s="655"/>
      <c r="AHH72" s="655"/>
      <c r="AHI72" s="655"/>
      <c r="AHJ72" s="655"/>
      <c r="AHK72" s="655"/>
      <c r="AHL72" s="655"/>
      <c r="AHM72" s="655"/>
      <c r="AHN72" s="655"/>
      <c r="AHO72" s="655"/>
      <c r="AHP72" s="655"/>
      <c r="AHQ72" s="655"/>
      <c r="AHR72" s="655"/>
      <c r="AHS72" s="655"/>
      <c r="AHT72" s="655"/>
      <c r="AHU72" s="655"/>
      <c r="AHV72" s="655"/>
      <c r="AHW72" s="655"/>
      <c r="AHX72" s="655"/>
      <c r="AHY72" s="655"/>
      <c r="AHZ72" s="655"/>
      <c r="AIA72" s="655"/>
      <c r="AIB72" s="655"/>
      <c r="AIC72" s="655"/>
      <c r="AID72" s="655"/>
      <c r="AIE72" s="655"/>
      <c r="AIF72" s="655"/>
      <c r="AIG72" s="655"/>
      <c r="AIH72" s="655"/>
      <c r="AII72" s="655"/>
      <c r="AIJ72" s="655"/>
      <c r="AIK72" s="655"/>
      <c r="AIL72" s="655"/>
      <c r="AIM72" s="655"/>
      <c r="AIN72" s="655"/>
      <c r="AIO72" s="655"/>
      <c r="AIP72" s="655"/>
      <c r="AIQ72" s="655"/>
      <c r="AIR72" s="655"/>
      <c r="AIS72" s="655"/>
      <c r="AIT72" s="655"/>
      <c r="AIU72" s="655"/>
      <c r="AIV72" s="655"/>
      <c r="AIW72" s="655"/>
      <c r="AIX72" s="655"/>
      <c r="AIY72" s="655"/>
      <c r="AIZ72" s="655"/>
      <c r="AJA72" s="655"/>
      <c r="AJB72" s="655"/>
      <c r="AJC72" s="655"/>
      <c r="AJD72" s="655"/>
      <c r="AJE72" s="655"/>
      <c r="AJF72" s="655"/>
      <c r="AJG72" s="655"/>
      <c r="AJH72" s="655"/>
      <c r="AJI72" s="655"/>
      <c r="AJJ72" s="655"/>
      <c r="AJK72" s="655"/>
      <c r="AJL72" s="655"/>
      <c r="AJM72" s="655"/>
      <c r="AJN72" s="655"/>
      <c r="AJO72" s="655"/>
      <c r="AJP72" s="655"/>
      <c r="AJQ72" s="655"/>
      <c r="AJR72" s="655"/>
      <c r="AJS72" s="655"/>
      <c r="AJT72" s="655"/>
      <c r="AJU72" s="655"/>
      <c r="AJV72" s="655"/>
      <c r="AJW72" s="655"/>
      <c r="AJX72" s="655"/>
      <c r="AJY72" s="655"/>
      <c r="AJZ72" s="655"/>
      <c r="AKA72" s="655"/>
      <c r="AKB72" s="655"/>
      <c r="AKC72" s="655"/>
      <c r="AKD72" s="655"/>
      <c r="AKE72" s="655"/>
      <c r="AKF72" s="655"/>
      <c r="AKG72" s="655"/>
      <c r="AKH72" s="655"/>
      <c r="AKI72" s="655"/>
      <c r="AKJ72" s="655"/>
      <c r="AKK72" s="655"/>
      <c r="AKL72" s="655"/>
      <c r="AKM72" s="655"/>
      <c r="AKN72" s="655"/>
      <c r="AKO72" s="655"/>
      <c r="AKP72" s="655"/>
      <c r="AKQ72" s="655"/>
      <c r="AKR72" s="655"/>
      <c r="AKS72" s="655"/>
      <c r="AKT72" s="655"/>
      <c r="AKU72" s="655"/>
      <c r="AKV72" s="655"/>
      <c r="AKW72" s="655"/>
      <c r="AKX72" s="655"/>
      <c r="AKY72" s="655"/>
      <c r="AKZ72" s="655"/>
      <c r="ALA72" s="655"/>
      <c r="ALB72" s="655"/>
      <c r="ALC72" s="655"/>
      <c r="ALD72" s="655"/>
      <c r="ALE72" s="655"/>
      <c r="ALF72" s="655"/>
      <c r="ALG72" s="655"/>
      <c r="ALH72" s="655"/>
      <c r="ALI72" s="655"/>
      <c r="ALJ72" s="655"/>
      <c r="ALK72" s="655"/>
      <c r="ALL72" s="655"/>
      <c r="ALM72" s="655"/>
      <c r="ALN72" s="655"/>
      <c r="ALO72" s="655"/>
      <c r="ALP72" s="655"/>
      <c r="ALQ72" s="655"/>
      <c r="ALR72" s="655"/>
      <c r="ALS72" s="655"/>
      <c r="ALT72" s="655"/>
      <c r="ALU72" s="655"/>
      <c r="ALV72" s="655"/>
      <c r="ALW72" s="655"/>
      <c r="ALX72" s="655"/>
      <c r="ALY72" s="655"/>
      <c r="ALZ72" s="655"/>
      <c r="AMA72" s="655"/>
      <c r="AMB72" s="655"/>
      <c r="AMC72" s="655"/>
      <c r="AMD72" s="655"/>
      <c r="AME72" s="655"/>
      <c r="AMF72" s="655"/>
      <c r="AMG72" s="655"/>
      <c r="AMH72" s="655"/>
      <c r="AMI72" s="655"/>
      <c r="AMJ72" s="655"/>
      <c r="AMK72" s="655"/>
      <c r="AML72" s="655"/>
      <c r="AMM72" s="655"/>
      <c r="AMN72" s="655"/>
      <c r="AMO72" s="655"/>
      <c r="AMP72" s="655"/>
      <c r="AMQ72" s="655"/>
      <c r="AMR72" s="655"/>
      <c r="AMS72" s="655"/>
      <c r="AMT72" s="655"/>
      <c r="AMU72" s="655"/>
      <c r="AMV72" s="655"/>
      <c r="AMW72" s="655"/>
      <c r="AMX72" s="655"/>
      <c r="AMY72" s="655"/>
      <c r="AMZ72" s="655"/>
      <c r="ANA72" s="655"/>
      <c r="ANB72" s="655"/>
      <c r="ANC72" s="655"/>
      <c r="AND72" s="655"/>
      <c r="ANE72" s="655"/>
      <c r="ANF72" s="655"/>
      <c r="ANG72" s="655"/>
      <c r="ANH72" s="655"/>
      <c r="ANI72" s="655"/>
      <c r="ANJ72" s="655"/>
      <c r="ANK72" s="655"/>
      <c r="ANL72" s="655"/>
      <c r="ANM72" s="655"/>
      <c r="ANN72" s="655"/>
      <c r="ANO72" s="655"/>
      <c r="ANP72" s="655"/>
      <c r="ANQ72" s="655"/>
      <c r="ANR72" s="655"/>
      <c r="ANS72" s="655"/>
      <c r="ANT72" s="655"/>
      <c r="ANU72" s="655"/>
      <c r="ANV72" s="655"/>
      <c r="ANW72" s="655"/>
      <c r="ANX72" s="655"/>
      <c r="ANY72" s="655"/>
      <c r="ANZ72" s="655"/>
      <c r="AOA72" s="655"/>
      <c r="AOB72" s="655"/>
      <c r="AOC72" s="655"/>
      <c r="AOD72" s="655"/>
      <c r="AOE72" s="655"/>
      <c r="AOF72" s="655"/>
      <c r="AOG72" s="655"/>
      <c r="AOH72" s="655"/>
      <c r="AOI72" s="655"/>
      <c r="AOJ72" s="655"/>
      <c r="AOK72" s="655"/>
      <c r="AOL72" s="655"/>
      <c r="AOM72" s="655"/>
      <c r="AON72" s="655"/>
      <c r="AOO72" s="655"/>
      <c r="AOP72" s="655"/>
      <c r="AOQ72" s="655"/>
      <c r="AOR72" s="655"/>
      <c r="AOS72" s="655"/>
      <c r="AOT72" s="655"/>
      <c r="AOU72" s="655"/>
      <c r="AOV72" s="655"/>
      <c r="AOW72" s="655"/>
      <c r="AOX72" s="655"/>
      <c r="AOY72" s="655"/>
      <c r="AOZ72" s="655"/>
      <c r="APA72" s="655"/>
      <c r="APB72" s="655"/>
      <c r="APC72" s="655"/>
      <c r="APD72" s="655"/>
      <c r="APE72" s="655"/>
      <c r="APF72" s="655"/>
      <c r="APG72" s="655"/>
      <c r="APH72" s="655"/>
      <c r="API72" s="655"/>
      <c r="APJ72" s="655"/>
      <c r="APK72" s="655"/>
      <c r="APL72" s="655"/>
      <c r="APM72" s="655"/>
      <c r="APN72" s="655"/>
      <c r="APO72" s="655"/>
      <c r="APP72" s="655"/>
      <c r="APQ72" s="655"/>
      <c r="APR72" s="655"/>
      <c r="APS72" s="655"/>
      <c r="APT72" s="655"/>
      <c r="APU72" s="655"/>
      <c r="APV72" s="655"/>
      <c r="APW72" s="655"/>
      <c r="APX72" s="655"/>
      <c r="APY72" s="655"/>
      <c r="APZ72" s="655"/>
      <c r="AQA72" s="655"/>
      <c r="AQB72" s="655"/>
      <c r="AQC72" s="655"/>
      <c r="AQD72" s="655"/>
      <c r="AQE72" s="655"/>
      <c r="AQF72" s="655"/>
      <c r="AQG72" s="655"/>
      <c r="AQH72" s="655"/>
      <c r="AQI72" s="655"/>
      <c r="AQJ72" s="655"/>
      <c r="AQK72" s="655"/>
      <c r="AQL72" s="655"/>
      <c r="AQM72" s="655"/>
      <c r="AQN72" s="655"/>
      <c r="AQO72" s="655"/>
      <c r="AQP72" s="655"/>
      <c r="AQQ72" s="655"/>
      <c r="AQR72" s="655"/>
      <c r="AQS72" s="655"/>
      <c r="AQT72" s="655"/>
      <c r="AQU72" s="655"/>
      <c r="AQV72" s="655"/>
      <c r="AQW72" s="655"/>
      <c r="AQX72" s="655"/>
      <c r="AQY72" s="655"/>
      <c r="AQZ72" s="655"/>
      <c r="ARA72" s="655"/>
      <c r="ARB72" s="655"/>
      <c r="ARC72" s="655"/>
      <c r="ARD72" s="655"/>
      <c r="ARE72" s="655"/>
      <c r="ARF72" s="655"/>
      <c r="ARG72" s="655"/>
      <c r="ARH72" s="655"/>
      <c r="ARI72" s="655"/>
      <c r="ARJ72" s="655"/>
      <c r="ARK72" s="655"/>
      <c r="ARL72" s="655"/>
      <c r="ARM72" s="655"/>
      <c r="ARN72" s="655"/>
      <c r="ARO72" s="655"/>
      <c r="ARP72" s="655"/>
      <c r="ARQ72" s="655"/>
      <c r="ARR72" s="655"/>
      <c r="ARS72" s="655"/>
      <c r="ART72" s="655"/>
      <c r="ARU72" s="655"/>
      <c r="ARV72" s="655"/>
      <c r="ARW72" s="655"/>
      <c r="ARX72" s="655"/>
      <c r="ARY72" s="655"/>
      <c r="ARZ72" s="655"/>
      <c r="ASA72" s="655"/>
      <c r="ASB72" s="655"/>
      <c r="ASC72" s="655"/>
      <c r="ASD72" s="655"/>
      <c r="ASE72" s="655"/>
      <c r="ASF72" s="655"/>
      <c r="ASG72" s="655"/>
      <c r="ASH72" s="655"/>
      <c r="ASI72" s="655"/>
      <c r="ASJ72" s="655"/>
      <c r="ASK72" s="655"/>
      <c r="ASL72" s="655"/>
      <c r="ASM72" s="655"/>
      <c r="ASN72" s="655"/>
      <c r="ASO72" s="655"/>
      <c r="ASP72" s="655"/>
      <c r="ASQ72" s="655"/>
      <c r="ASR72" s="655"/>
      <c r="ASS72" s="655"/>
      <c r="AST72" s="655"/>
      <c r="ASU72" s="655"/>
      <c r="ASV72" s="655"/>
      <c r="ASW72" s="655"/>
      <c r="ASX72" s="655"/>
      <c r="ASY72" s="655"/>
      <c r="ASZ72" s="655"/>
      <c r="ATA72" s="655"/>
      <c r="ATB72" s="655"/>
      <c r="ATC72" s="655"/>
      <c r="ATD72" s="655"/>
      <c r="ATE72" s="655"/>
      <c r="ATF72" s="655"/>
      <c r="ATG72" s="655"/>
      <c r="ATH72" s="655"/>
      <c r="ATI72" s="655"/>
      <c r="ATJ72" s="655"/>
      <c r="ATK72" s="655"/>
      <c r="ATL72" s="655"/>
      <c r="ATM72" s="655"/>
      <c r="ATN72" s="655"/>
      <c r="ATO72" s="655"/>
      <c r="ATP72" s="655"/>
      <c r="ATQ72" s="655"/>
      <c r="ATR72" s="655"/>
      <c r="ATS72" s="655"/>
      <c r="ATT72" s="655"/>
      <c r="ATU72" s="655"/>
      <c r="ATV72" s="655"/>
      <c r="ATW72" s="655"/>
      <c r="ATX72" s="655"/>
      <c r="ATY72" s="655"/>
      <c r="ATZ72" s="655"/>
      <c r="AUA72" s="655"/>
      <c r="AUB72" s="655"/>
      <c r="AUC72" s="655"/>
      <c r="AUD72" s="655"/>
      <c r="AUE72" s="655"/>
      <c r="AUF72" s="655"/>
      <c r="AUG72" s="655"/>
      <c r="AUH72" s="655"/>
      <c r="AUI72" s="655"/>
      <c r="AUJ72" s="655"/>
      <c r="AUK72" s="655"/>
      <c r="AUL72" s="655"/>
      <c r="AUM72" s="655"/>
      <c r="AUN72" s="655"/>
      <c r="AUO72" s="655"/>
      <c r="AUP72" s="655"/>
      <c r="AUQ72" s="655"/>
      <c r="AUR72" s="655"/>
      <c r="AUS72" s="655"/>
      <c r="AUT72" s="655"/>
      <c r="AUU72" s="655"/>
      <c r="AUV72" s="655"/>
      <c r="AUW72" s="655"/>
      <c r="AUX72" s="655"/>
      <c r="AUY72" s="655"/>
      <c r="AUZ72" s="655"/>
      <c r="AVA72" s="655"/>
      <c r="AVB72" s="655"/>
      <c r="AVC72" s="655"/>
      <c r="AVD72" s="655"/>
      <c r="AVE72" s="655"/>
      <c r="AVF72" s="655"/>
      <c r="AVG72" s="655"/>
      <c r="AVH72" s="655"/>
      <c r="AVI72" s="655"/>
      <c r="AVJ72" s="655"/>
      <c r="AVK72" s="655"/>
      <c r="AVL72" s="655"/>
      <c r="AVM72" s="655"/>
      <c r="AVN72" s="655"/>
      <c r="AVO72" s="655"/>
      <c r="AVP72" s="655"/>
      <c r="AVQ72" s="655"/>
      <c r="AVR72" s="655"/>
      <c r="AVS72" s="655"/>
      <c r="AVT72" s="655"/>
      <c r="AVU72" s="655"/>
      <c r="AVV72" s="655"/>
      <c r="AVW72" s="655"/>
      <c r="AVX72" s="655"/>
      <c r="AVY72" s="655"/>
      <c r="AVZ72" s="655"/>
      <c r="AWA72" s="655"/>
      <c r="AWB72" s="655"/>
      <c r="AWC72" s="655"/>
      <c r="AWD72" s="655"/>
      <c r="AWE72" s="655"/>
      <c r="AWF72" s="655"/>
      <c r="AWG72" s="655"/>
      <c r="AWH72" s="655"/>
      <c r="AWI72" s="655"/>
      <c r="AWJ72" s="655"/>
      <c r="AWK72" s="655"/>
      <c r="AWL72" s="655"/>
      <c r="AWM72" s="655"/>
      <c r="AWN72" s="655"/>
      <c r="AWO72" s="655"/>
      <c r="AWP72" s="655"/>
      <c r="AWQ72" s="655"/>
      <c r="AWR72" s="655"/>
      <c r="AWS72" s="655"/>
      <c r="AWT72" s="655"/>
      <c r="AWU72" s="655"/>
      <c r="AWV72" s="655"/>
      <c r="AWW72" s="655"/>
      <c r="AWX72" s="655"/>
      <c r="AWY72" s="655"/>
      <c r="AWZ72" s="655"/>
      <c r="AXA72" s="655"/>
      <c r="AXB72" s="655"/>
      <c r="AXC72" s="655"/>
      <c r="AXD72" s="655"/>
      <c r="AXE72" s="655"/>
      <c r="AXF72" s="655"/>
      <c r="AXG72" s="655"/>
      <c r="AXH72" s="655"/>
      <c r="AXI72" s="655"/>
      <c r="AXJ72" s="655"/>
      <c r="AXK72" s="655"/>
      <c r="AXL72" s="655"/>
      <c r="AXM72" s="655"/>
      <c r="AXN72" s="655"/>
      <c r="AXO72" s="655"/>
      <c r="AXP72" s="655"/>
      <c r="AXQ72" s="655"/>
      <c r="AXR72" s="655"/>
      <c r="AXS72" s="655"/>
      <c r="AXT72" s="655"/>
      <c r="AXU72" s="655"/>
      <c r="AXV72" s="655"/>
      <c r="AXW72" s="655"/>
      <c r="AXX72" s="655"/>
      <c r="AXY72" s="655"/>
      <c r="AXZ72" s="655"/>
      <c r="AYA72" s="655"/>
      <c r="AYB72" s="655"/>
      <c r="AYC72" s="655"/>
      <c r="AYD72" s="655"/>
      <c r="AYE72" s="655"/>
      <c r="AYF72" s="655"/>
      <c r="AYG72" s="655"/>
      <c r="AYH72" s="655"/>
      <c r="AYI72" s="655"/>
      <c r="AYJ72" s="655"/>
      <c r="AYK72" s="655"/>
      <c r="AYL72" s="655"/>
      <c r="AYM72" s="655"/>
      <c r="AYN72" s="655"/>
      <c r="AYO72" s="655"/>
      <c r="AYP72" s="655"/>
      <c r="AYQ72" s="655"/>
      <c r="AYR72" s="655"/>
      <c r="AYS72" s="655"/>
      <c r="AYT72" s="655"/>
      <c r="AYU72" s="655"/>
      <c r="AYV72" s="655"/>
      <c r="AYW72" s="655"/>
      <c r="AYX72" s="655"/>
      <c r="AYY72" s="655"/>
      <c r="AYZ72" s="655"/>
      <c r="AZA72" s="655"/>
      <c r="AZB72" s="655"/>
      <c r="AZC72" s="655"/>
      <c r="AZD72" s="655"/>
      <c r="AZE72" s="655"/>
      <c r="AZF72" s="655"/>
      <c r="AZG72" s="655"/>
      <c r="AZH72" s="655"/>
      <c r="AZI72" s="655"/>
      <c r="AZJ72" s="655"/>
      <c r="AZK72" s="655"/>
      <c r="AZL72" s="655"/>
      <c r="AZM72" s="655"/>
      <c r="AZN72" s="655"/>
      <c r="AZO72" s="655"/>
      <c r="AZP72" s="655"/>
      <c r="AZQ72" s="655"/>
      <c r="AZR72" s="655"/>
      <c r="AZS72" s="655"/>
      <c r="AZT72" s="655"/>
      <c r="AZU72" s="655"/>
      <c r="AZV72" s="655"/>
      <c r="AZW72" s="655"/>
      <c r="AZX72" s="655"/>
      <c r="AZY72" s="655"/>
      <c r="AZZ72" s="655"/>
      <c r="BAA72" s="655"/>
      <c r="BAB72" s="655"/>
      <c r="BAC72" s="655"/>
      <c r="BAD72" s="655"/>
      <c r="BAE72" s="655"/>
      <c r="BAF72" s="655"/>
      <c r="BAG72" s="655"/>
      <c r="BAH72" s="655"/>
      <c r="BAI72" s="655"/>
      <c r="BAJ72" s="655"/>
      <c r="BAK72" s="655"/>
      <c r="BAL72" s="655"/>
      <c r="BAM72" s="655"/>
      <c r="BAN72" s="655"/>
      <c r="BAO72" s="655"/>
      <c r="BAP72" s="655"/>
      <c r="BAQ72" s="655"/>
      <c r="BAR72" s="655"/>
      <c r="BAS72" s="655"/>
      <c r="BAT72" s="655"/>
      <c r="BAU72" s="655"/>
      <c r="BAV72" s="655"/>
      <c r="BAW72" s="655"/>
      <c r="BAX72" s="655"/>
      <c r="BAY72" s="655"/>
      <c r="BAZ72" s="655"/>
      <c r="BBA72" s="655"/>
      <c r="BBB72" s="655"/>
      <c r="BBC72" s="655"/>
      <c r="BBD72" s="655"/>
      <c r="BBE72" s="655"/>
      <c r="BBF72" s="655"/>
      <c r="BBG72" s="655"/>
      <c r="BBH72" s="655"/>
      <c r="BBI72" s="655"/>
      <c r="BBJ72" s="655"/>
      <c r="BBK72" s="655"/>
      <c r="BBL72" s="655"/>
      <c r="BBM72" s="655"/>
      <c r="BBN72" s="655"/>
      <c r="BBO72" s="655"/>
      <c r="BBP72" s="655"/>
      <c r="BBQ72" s="655"/>
      <c r="BBR72" s="655"/>
      <c r="BBS72" s="655"/>
      <c r="BBT72" s="655"/>
      <c r="BBU72" s="655"/>
      <c r="BBV72" s="655"/>
      <c r="BBW72" s="655"/>
      <c r="BBX72" s="655"/>
      <c r="BBY72" s="655"/>
      <c r="BBZ72" s="655"/>
      <c r="BCA72" s="655"/>
      <c r="BCB72" s="655"/>
      <c r="BCC72" s="655"/>
      <c r="BCD72" s="655"/>
      <c r="BCE72" s="655"/>
      <c r="BCF72" s="655"/>
      <c r="BCG72" s="655"/>
      <c r="BCH72" s="655"/>
      <c r="BCI72" s="655"/>
      <c r="BCJ72" s="655"/>
      <c r="BCK72" s="655"/>
      <c r="BCL72" s="655"/>
      <c r="BCM72" s="655"/>
      <c r="BCN72" s="655"/>
      <c r="BCO72" s="655"/>
      <c r="BCP72" s="655"/>
      <c r="BCQ72" s="655"/>
      <c r="BCR72" s="655"/>
      <c r="BCS72" s="655"/>
      <c r="BCT72" s="655"/>
      <c r="BCU72" s="655"/>
      <c r="BCV72" s="655"/>
      <c r="BCW72" s="655"/>
      <c r="BCX72" s="655"/>
      <c r="BCY72" s="655"/>
      <c r="BCZ72" s="655"/>
      <c r="BDA72" s="655"/>
      <c r="BDB72" s="655"/>
      <c r="BDC72" s="655"/>
      <c r="BDD72" s="655"/>
      <c r="BDE72" s="655"/>
      <c r="BDF72" s="655"/>
      <c r="BDG72" s="655"/>
      <c r="BDH72" s="655"/>
      <c r="BDI72" s="655"/>
      <c r="BDJ72" s="655"/>
      <c r="BDK72" s="655"/>
      <c r="BDL72" s="655"/>
      <c r="BDM72" s="655"/>
      <c r="BDN72" s="655"/>
      <c r="BDO72" s="655"/>
      <c r="BDP72" s="655"/>
      <c r="BDQ72" s="655"/>
      <c r="BDR72" s="655"/>
      <c r="BDS72" s="655"/>
      <c r="BDT72" s="655"/>
      <c r="BDU72" s="655"/>
      <c r="BDV72" s="655"/>
      <c r="BDW72" s="655"/>
      <c r="BDX72" s="655"/>
      <c r="BDY72" s="655"/>
      <c r="BDZ72" s="655"/>
      <c r="BEA72" s="655"/>
      <c r="BEB72" s="655"/>
      <c r="BEC72" s="655"/>
      <c r="BED72" s="655"/>
      <c r="BEE72" s="655"/>
      <c r="BEF72" s="655"/>
      <c r="BEG72" s="655"/>
      <c r="BEH72" s="655"/>
      <c r="BEI72" s="655"/>
      <c r="BEJ72" s="655"/>
      <c r="BEK72" s="655"/>
      <c r="BEL72" s="655"/>
      <c r="BEM72" s="655"/>
      <c r="BEN72" s="655"/>
      <c r="BEO72" s="655"/>
      <c r="BEP72" s="655"/>
      <c r="BEQ72" s="655"/>
      <c r="BER72" s="655"/>
      <c r="BES72" s="655"/>
      <c r="BET72" s="655"/>
      <c r="BEU72" s="655"/>
      <c r="BEV72" s="655"/>
      <c r="BEW72" s="655"/>
      <c r="BEX72" s="655"/>
      <c r="BEY72" s="655"/>
      <c r="BEZ72" s="655"/>
      <c r="BFA72" s="655"/>
      <c r="BFB72" s="655"/>
      <c r="BFC72" s="655"/>
      <c r="BFD72" s="655"/>
      <c r="BFE72" s="655"/>
      <c r="BFF72" s="655"/>
      <c r="BFG72" s="655"/>
      <c r="BFH72" s="655"/>
      <c r="BFI72" s="655"/>
      <c r="BFJ72" s="655"/>
      <c r="BFK72" s="655"/>
      <c r="BFL72" s="655"/>
      <c r="BFM72" s="655"/>
      <c r="BFN72" s="655"/>
      <c r="BFO72" s="655"/>
      <c r="BFP72" s="655"/>
      <c r="BFQ72" s="655"/>
      <c r="BFR72" s="655"/>
      <c r="BFS72" s="655"/>
      <c r="BFT72" s="655"/>
      <c r="BFU72" s="655"/>
      <c r="BFV72" s="655"/>
      <c r="BFW72" s="655"/>
      <c r="BFX72" s="655"/>
      <c r="BFY72" s="655"/>
      <c r="BFZ72" s="655"/>
      <c r="BGA72" s="655"/>
      <c r="BGB72" s="655"/>
      <c r="BGC72" s="655"/>
      <c r="BGD72" s="655"/>
      <c r="BGE72" s="655"/>
      <c r="BGF72" s="655"/>
      <c r="BGG72" s="655"/>
      <c r="BGH72" s="655"/>
      <c r="BGI72" s="655"/>
      <c r="BGJ72" s="655"/>
      <c r="BGK72" s="655"/>
      <c r="BGL72" s="655"/>
      <c r="BGM72" s="655"/>
      <c r="BGN72" s="655"/>
      <c r="BGO72" s="655"/>
      <c r="BGP72" s="655"/>
      <c r="BGQ72" s="655"/>
      <c r="BGR72" s="655"/>
      <c r="BGS72" s="655"/>
      <c r="BGT72" s="655"/>
      <c r="BGU72" s="655"/>
      <c r="BGV72" s="655"/>
      <c r="BGW72" s="655"/>
      <c r="BGX72" s="655"/>
      <c r="BGY72" s="655"/>
      <c r="BGZ72" s="655"/>
      <c r="BHA72" s="655"/>
      <c r="BHB72" s="655"/>
      <c r="BHC72" s="655"/>
      <c r="BHD72" s="655"/>
      <c r="BHE72" s="655"/>
      <c r="BHF72" s="655"/>
      <c r="BHG72" s="655"/>
      <c r="BHH72" s="655"/>
      <c r="BHI72" s="655"/>
      <c r="BHJ72" s="655"/>
      <c r="BHK72" s="655"/>
      <c r="BHL72" s="655"/>
      <c r="BHM72" s="655"/>
      <c r="BHN72" s="655"/>
      <c r="BHO72" s="655"/>
      <c r="BHP72" s="655"/>
      <c r="BHQ72" s="655"/>
      <c r="BHR72" s="655"/>
      <c r="BHS72" s="655"/>
      <c r="BHT72" s="655"/>
      <c r="BHU72" s="655"/>
      <c r="BHV72" s="655"/>
      <c r="BHW72" s="655"/>
      <c r="BHX72" s="655"/>
      <c r="BHY72" s="655"/>
      <c r="BHZ72" s="655"/>
      <c r="BIA72" s="655"/>
      <c r="BIB72" s="655"/>
      <c r="BIC72" s="655"/>
      <c r="BID72" s="655"/>
      <c r="BIE72" s="655"/>
      <c r="BIF72" s="655"/>
      <c r="BIG72" s="655"/>
      <c r="BIH72" s="655"/>
      <c r="BII72" s="655"/>
      <c r="BIJ72" s="655"/>
      <c r="BIK72" s="655"/>
      <c r="BIL72" s="655"/>
      <c r="BIM72" s="655"/>
      <c r="BIN72" s="655"/>
      <c r="BIO72" s="655"/>
      <c r="BIP72" s="655"/>
      <c r="BIQ72" s="655"/>
      <c r="BIR72" s="655"/>
      <c r="BIS72" s="655"/>
      <c r="BIT72" s="655"/>
      <c r="BIU72" s="655"/>
      <c r="BIV72" s="655"/>
      <c r="BIW72" s="655"/>
      <c r="BIX72" s="655"/>
      <c r="BIY72" s="655"/>
      <c r="BIZ72" s="655"/>
      <c r="BJA72" s="655"/>
      <c r="BJB72" s="655"/>
      <c r="BJC72" s="655"/>
      <c r="BJD72" s="655"/>
      <c r="BJE72" s="655"/>
      <c r="BJF72" s="655"/>
      <c r="BJG72" s="655"/>
      <c r="BJH72" s="655"/>
      <c r="BJI72" s="655"/>
      <c r="BJJ72" s="655"/>
      <c r="BJK72" s="655"/>
      <c r="BJL72" s="655"/>
      <c r="BJM72" s="655"/>
      <c r="BJN72" s="655"/>
      <c r="BJO72" s="655"/>
      <c r="BJP72" s="655"/>
      <c r="BJQ72" s="655"/>
      <c r="BJR72" s="655"/>
      <c r="BJS72" s="655"/>
      <c r="BJT72" s="655"/>
      <c r="BJU72" s="655"/>
      <c r="BJV72" s="655"/>
      <c r="BJW72" s="655"/>
      <c r="BJX72" s="655"/>
      <c r="BJY72" s="655"/>
      <c r="BJZ72" s="655"/>
      <c r="BKA72" s="655"/>
      <c r="BKB72" s="655"/>
      <c r="BKC72" s="655"/>
      <c r="BKD72" s="655"/>
      <c r="BKE72" s="655"/>
      <c r="BKF72" s="655"/>
      <c r="BKG72" s="655"/>
      <c r="BKH72" s="655"/>
      <c r="BKI72" s="655"/>
      <c r="BKJ72" s="655"/>
      <c r="BKK72" s="655"/>
      <c r="BKL72" s="655"/>
      <c r="BKM72" s="655"/>
      <c r="BKN72" s="655"/>
      <c r="BKO72" s="655"/>
      <c r="BKP72" s="655"/>
      <c r="BKQ72" s="655"/>
      <c r="BKR72" s="655"/>
      <c r="BKS72" s="655"/>
      <c r="BKT72" s="655"/>
      <c r="BKU72" s="655"/>
      <c r="BKV72" s="655"/>
      <c r="BKW72" s="655"/>
      <c r="BKX72" s="655"/>
      <c r="BKY72" s="655"/>
      <c r="BKZ72" s="655"/>
      <c r="BLA72" s="655"/>
      <c r="BLB72" s="655"/>
      <c r="BLC72" s="655"/>
      <c r="BLD72" s="655"/>
      <c r="BLE72" s="655"/>
      <c r="BLF72" s="655"/>
      <c r="BLG72" s="655"/>
      <c r="BLH72" s="655"/>
      <c r="BLI72" s="655"/>
      <c r="BLJ72" s="655"/>
      <c r="BLK72" s="655"/>
      <c r="BLL72" s="655"/>
      <c r="BLM72" s="655"/>
      <c r="BLN72" s="655"/>
      <c r="BLO72" s="655"/>
      <c r="BLP72" s="655"/>
      <c r="BLQ72" s="655"/>
      <c r="BLR72" s="655"/>
      <c r="BLS72" s="655"/>
      <c r="BLT72" s="655"/>
      <c r="BLU72" s="655"/>
      <c r="BLV72" s="655"/>
      <c r="BLW72" s="655"/>
      <c r="BLX72" s="655"/>
      <c r="BLY72" s="655"/>
      <c r="BLZ72" s="655"/>
      <c r="BMA72" s="655"/>
      <c r="BMB72" s="655"/>
      <c r="BMC72" s="655"/>
      <c r="BMD72" s="655"/>
      <c r="BME72" s="655"/>
      <c r="BMF72" s="655"/>
      <c r="BMG72" s="655"/>
      <c r="BMH72" s="655"/>
      <c r="BMI72" s="655"/>
      <c r="BMJ72" s="655"/>
      <c r="BMK72" s="655"/>
      <c r="BML72" s="655"/>
      <c r="BMM72" s="655"/>
      <c r="BMN72" s="655"/>
      <c r="BMO72" s="655"/>
      <c r="BMP72" s="655"/>
      <c r="BMQ72" s="655"/>
      <c r="BMR72" s="655"/>
      <c r="BMS72" s="655"/>
      <c r="BMT72" s="655"/>
      <c r="BMU72" s="655"/>
      <c r="BMV72" s="655"/>
      <c r="BMW72" s="655"/>
      <c r="BMX72" s="655"/>
      <c r="BMY72" s="655"/>
      <c r="BMZ72" s="655"/>
      <c r="BNA72" s="655"/>
      <c r="BNB72" s="655"/>
      <c r="BNC72" s="655"/>
      <c r="BND72" s="655"/>
      <c r="BNE72" s="655"/>
      <c r="BNF72" s="655"/>
      <c r="BNG72" s="655"/>
      <c r="BNH72" s="655"/>
      <c r="BNI72" s="655"/>
      <c r="BNJ72" s="655"/>
      <c r="BNK72" s="655"/>
      <c r="BNL72" s="655"/>
      <c r="BNM72" s="655"/>
      <c r="BNN72" s="655"/>
      <c r="BNO72" s="655"/>
      <c r="BNP72" s="655"/>
      <c r="BNQ72" s="655"/>
      <c r="BNR72" s="655"/>
      <c r="BNS72" s="655"/>
      <c r="BNT72" s="655"/>
      <c r="BNU72" s="655"/>
      <c r="BNV72" s="655"/>
      <c r="BNW72" s="655"/>
      <c r="BNX72" s="655"/>
      <c r="BNY72" s="655"/>
      <c r="BNZ72" s="655"/>
      <c r="BOA72" s="655"/>
      <c r="BOB72" s="655"/>
      <c r="BOC72" s="655"/>
      <c r="BOD72" s="655"/>
      <c r="BOE72" s="655"/>
      <c r="BOF72" s="655"/>
      <c r="BOG72" s="655"/>
      <c r="BOH72" s="655"/>
      <c r="BOI72" s="655"/>
      <c r="BOJ72" s="655"/>
      <c r="BOK72" s="655"/>
      <c r="BOL72" s="655"/>
      <c r="BOM72" s="655"/>
      <c r="BON72" s="655"/>
      <c r="BOO72" s="655"/>
      <c r="BOP72" s="655"/>
      <c r="BOQ72" s="655"/>
      <c r="BOR72" s="655"/>
      <c r="BOS72" s="655"/>
      <c r="BOT72" s="655"/>
      <c r="BOU72" s="655"/>
      <c r="BOV72" s="655"/>
      <c r="BOW72" s="655"/>
      <c r="BOX72" s="655"/>
      <c r="BOY72" s="655"/>
      <c r="BOZ72" s="655"/>
      <c r="BPA72" s="655"/>
      <c r="BPB72" s="655"/>
      <c r="BPC72" s="655"/>
      <c r="BPD72" s="655"/>
      <c r="BPE72" s="655"/>
      <c r="BPF72" s="655"/>
      <c r="BPG72" s="655"/>
      <c r="BPH72" s="655"/>
      <c r="BPI72" s="655"/>
      <c r="BPJ72" s="655"/>
      <c r="BPK72" s="655"/>
      <c r="BPL72" s="655"/>
      <c r="BPM72" s="655"/>
      <c r="BPN72" s="655"/>
      <c r="BPO72" s="655"/>
      <c r="BPP72" s="655"/>
      <c r="BPQ72" s="655"/>
      <c r="BPR72" s="655"/>
      <c r="BPS72" s="655"/>
      <c r="BPT72" s="655"/>
      <c r="BPU72" s="655"/>
      <c r="BPV72" s="655"/>
      <c r="BPW72" s="655"/>
      <c r="BPX72" s="655"/>
      <c r="BPY72" s="655"/>
      <c r="BPZ72" s="655"/>
      <c r="BQA72" s="655"/>
      <c r="BQB72" s="655"/>
      <c r="BQC72" s="655"/>
      <c r="BQD72" s="655"/>
      <c r="BQE72" s="655"/>
      <c r="BQF72" s="655"/>
      <c r="BQG72" s="655"/>
      <c r="BQH72" s="655"/>
      <c r="BQI72" s="655"/>
      <c r="BQJ72" s="655"/>
      <c r="BQK72" s="655"/>
      <c r="BQL72" s="655"/>
      <c r="BQM72" s="655"/>
      <c r="BQN72" s="655"/>
      <c r="BQO72" s="655"/>
      <c r="BQP72" s="655"/>
      <c r="BQQ72" s="655"/>
      <c r="BQR72" s="655"/>
      <c r="BQS72" s="655"/>
      <c r="BQT72" s="655"/>
      <c r="BQU72" s="655"/>
      <c r="BQV72" s="655"/>
      <c r="BQW72" s="655"/>
      <c r="BQX72" s="655"/>
      <c r="BQY72" s="655"/>
      <c r="BQZ72" s="655"/>
      <c r="BRA72" s="655"/>
      <c r="BRB72" s="655"/>
      <c r="BRC72" s="655"/>
      <c r="BRD72" s="655"/>
      <c r="BRE72" s="655"/>
      <c r="BRF72" s="655"/>
      <c r="BRG72" s="655"/>
      <c r="BRH72" s="655"/>
      <c r="BRI72" s="655"/>
      <c r="BRJ72" s="655"/>
      <c r="BRK72" s="655"/>
      <c r="BRL72" s="655"/>
      <c r="BRM72" s="655"/>
      <c r="BRN72" s="655"/>
      <c r="BRO72" s="655"/>
      <c r="BRP72" s="655"/>
      <c r="BRQ72" s="655"/>
      <c r="BRR72" s="655"/>
      <c r="BRS72" s="655"/>
      <c r="BRT72" s="655"/>
      <c r="BRU72" s="655"/>
      <c r="BRV72" s="655"/>
      <c r="BRW72" s="655"/>
      <c r="BRX72" s="655"/>
      <c r="BRY72" s="655"/>
      <c r="BRZ72" s="655"/>
      <c r="BSA72" s="655"/>
      <c r="BSB72" s="655"/>
      <c r="BSC72" s="655"/>
      <c r="BSD72" s="655"/>
      <c r="BSE72" s="655"/>
      <c r="BSF72" s="655"/>
      <c r="BSG72" s="655"/>
      <c r="BSH72" s="655"/>
      <c r="BSI72" s="655"/>
      <c r="BSJ72" s="655"/>
      <c r="BSK72" s="655"/>
      <c r="BSL72" s="655"/>
      <c r="BSM72" s="655"/>
      <c r="BSN72" s="655"/>
      <c r="BSO72" s="655"/>
      <c r="BSP72" s="655"/>
      <c r="BSQ72" s="655"/>
      <c r="BSR72" s="655"/>
      <c r="BSS72" s="655"/>
      <c r="BST72" s="655"/>
      <c r="BSU72" s="655"/>
      <c r="BSV72" s="655"/>
      <c r="BSW72" s="655"/>
      <c r="BSX72" s="655"/>
      <c r="BSY72" s="655"/>
      <c r="BSZ72" s="655"/>
      <c r="BTA72" s="655"/>
      <c r="BTB72" s="655"/>
      <c r="BTC72" s="655"/>
      <c r="BTD72" s="655"/>
      <c r="BTE72" s="655"/>
      <c r="BTF72" s="655"/>
      <c r="BTG72" s="655"/>
      <c r="BTH72" s="655"/>
      <c r="BTI72" s="655"/>
      <c r="BTJ72" s="655"/>
      <c r="BTK72" s="655"/>
      <c r="BTL72" s="655"/>
      <c r="BTM72" s="655"/>
      <c r="BTN72" s="655"/>
      <c r="BTO72" s="655"/>
      <c r="BTP72" s="655"/>
      <c r="BTQ72" s="655"/>
      <c r="BTR72" s="655"/>
      <c r="BTS72" s="655"/>
      <c r="BTT72" s="655"/>
      <c r="BTU72" s="655"/>
      <c r="BTV72" s="655"/>
      <c r="BTW72" s="655"/>
      <c r="BTX72" s="655"/>
      <c r="BTY72" s="655"/>
      <c r="BTZ72" s="655"/>
      <c r="BUA72" s="655"/>
      <c r="BUB72" s="655"/>
      <c r="BUC72" s="655"/>
      <c r="BUD72" s="655"/>
      <c r="BUE72" s="655"/>
      <c r="BUF72" s="655"/>
      <c r="BUG72" s="655"/>
      <c r="BUH72" s="655"/>
      <c r="BUI72" s="655"/>
      <c r="BUJ72" s="655"/>
      <c r="BUK72" s="655"/>
      <c r="BUL72" s="655"/>
      <c r="BUM72" s="655"/>
      <c r="BUN72" s="655"/>
      <c r="BUO72" s="655"/>
      <c r="BUP72" s="655"/>
      <c r="BUQ72" s="655"/>
      <c r="BUR72" s="655"/>
      <c r="BUS72" s="655"/>
      <c r="BUT72" s="655"/>
      <c r="BUU72" s="655"/>
      <c r="BUV72" s="655"/>
      <c r="BUW72" s="655"/>
      <c r="BUX72" s="655"/>
      <c r="BUY72" s="655"/>
      <c r="BUZ72" s="655"/>
      <c r="BVA72" s="655"/>
      <c r="BVB72" s="655"/>
      <c r="BVC72" s="655"/>
      <c r="BVD72" s="655"/>
      <c r="BVE72" s="655"/>
      <c r="BVF72" s="655"/>
      <c r="BVG72" s="655"/>
      <c r="BVH72" s="655"/>
      <c r="BVI72" s="655"/>
      <c r="BVJ72" s="655"/>
      <c r="BVK72" s="655"/>
      <c r="BVL72" s="655"/>
      <c r="BVM72" s="655"/>
      <c r="BVN72" s="655"/>
      <c r="BVO72" s="655"/>
      <c r="BVP72" s="655"/>
      <c r="BVQ72" s="655"/>
      <c r="BVR72" s="655"/>
      <c r="BVS72" s="655"/>
      <c r="BVT72" s="655"/>
      <c r="BVU72" s="655"/>
      <c r="BVV72" s="655"/>
      <c r="BVW72" s="655"/>
      <c r="BVX72" s="655"/>
      <c r="BVY72" s="655"/>
      <c r="BVZ72" s="655"/>
      <c r="BWA72" s="655"/>
      <c r="BWB72" s="655"/>
      <c r="BWC72" s="655"/>
      <c r="BWD72" s="655"/>
      <c r="BWE72" s="655"/>
      <c r="BWF72" s="655"/>
      <c r="BWG72" s="655"/>
      <c r="BWH72" s="655"/>
      <c r="BWI72" s="655"/>
      <c r="BWJ72" s="655"/>
      <c r="BWK72" s="655"/>
      <c r="BWL72" s="655"/>
      <c r="BWM72" s="655"/>
      <c r="BWN72" s="655"/>
      <c r="BWO72" s="655"/>
      <c r="BWP72" s="655"/>
      <c r="BWQ72" s="655"/>
      <c r="BWR72" s="655"/>
      <c r="BWS72" s="655"/>
      <c r="BWT72" s="655"/>
      <c r="BWU72" s="655"/>
      <c r="BWV72" s="655"/>
      <c r="BWW72" s="655"/>
      <c r="BWX72" s="655"/>
      <c r="BWY72" s="655"/>
      <c r="BWZ72" s="655"/>
      <c r="BXA72" s="655"/>
      <c r="BXB72" s="655"/>
      <c r="BXC72" s="655"/>
      <c r="BXD72" s="655"/>
      <c r="BXE72" s="655"/>
      <c r="BXF72" s="655"/>
      <c r="BXG72" s="655"/>
      <c r="BXH72" s="655"/>
      <c r="BXI72" s="655"/>
      <c r="BXJ72" s="655"/>
      <c r="BXK72" s="655"/>
      <c r="BXL72" s="655"/>
      <c r="BXM72" s="655"/>
      <c r="BXN72" s="655"/>
      <c r="BXO72" s="655"/>
      <c r="BXP72" s="655"/>
      <c r="BXQ72" s="655"/>
      <c r="BXR72" s="655"/>
      <c r="BXS72" s="655"/>
      <c r="BXT72" s="655"/>
      <c r="BXU72" s="655"/>
      <c r="BXV72" s="655"/>
      <c r="BXW72" s="655"/>
      <c r="BXX72" s="655"/>
      <c r="BXY72" s="655"/>
      <c r="BXZ72" s="655"/>
      <c r="BYA72" s="655"/>
      <c r="BYB72" s="655"/>
      <c r="BYC72" s="655"/>
      <c r="BYD72" s="655"/>
      <c r="BYE72" s="655"/>
      <c r="BYF72" s="655"/>
      <c r="BYG72" s="655"/>
      <c r="BYH72" s="655"/>
      <c r="BYI72" s="655"/>
      <c r="BYJ72" s="655"/>
      <c r="BYK72" s="655"/>
      <c r="BYL72" s="655"/>
      <c r="BYM72" s="655"/>
      <c r="BYN72" s="655"/>
      <c r="BYO72" s="655"/>
      <c r="BYP72" s="655"/>
      <c r="BYQ72" s="655"/>
      <c r="BYR72" s="655"/>
      <c r="BYS72" s="655"/>
      <c r="BYT72" s="655"/>
      <c r="BYU72" s="655"/>
      <c r="BYV72" s="655"/>
      <c r="BYW72" s="655"/>
      <c r="BYX72" s="655"/>
      <c r="BYY72" s="655"/>
      <c r="BYZ72" s="655"/>
      <c r="BZA72" s="655"/>
      <c r="BZB72" s="655"/>
      <c r="BZC72" s="655"/>
      <c r="BZD72" s="655"/>
      <c r="BZE72" s="655"/>
      <c r="BZF72" s="655"/>
      <c r="BZG72" s="655"/>
      <c r="BZH72" s="655"/>
      <c r="BZI72" s="655"/>
      <c r="BZJ72" s="655"/>
      <c r="BZK72" s="655"/>
      <c r="BZL72" s="655"/>
      <c r="BZM72" s="655"/>
      <c r="BZN72" s="655"/>
      <c r="BZO72" s="655"/>
      <c r="BZP72" s="655"/>
      <c r="BZQ72" s="655"/>
      <c r="BZR72" s="655"/>
      <c r="BZS72" s="655"/>
      <c r="BZT72" s="655"/>
      <c r="BZU72" s="655"/>
      <c r="BZV72" s="655"/>
      <c r="BZW72" s="655"/>
      <c r="BZX72" s="655"/>
      <c r="BZY72" s="655"/>
      <c r="BZZ72" s="655"/>
      <c r="CAA72" s="655"/>
      <c r="CAB72" s="655"/>
      <c r="CAC72" s="655"/>
      <c r="CAD72" s="655"/>
      <c r="CAE72" s="655"/>
      <c r="CAF72" s="655"/>
      <c r="CAG72" s="655"/>
      <c r="CAH72" s="655"/>
      <c r="CAI72" s="655"/>
      <c r="CAJ72" s="655"/>
      <c r="CAK72" s="655"/>
      <c r="CAL72" s="655"/>
      <c r="CAM72" s="655"/>
      <c r="CAN72" s="655"/>
      <c r="CAO72" s="655"/>
      <c r="CAP72" s="655"/>
      <c r="CAQ72" s="655"/>
      <c r="CAR72" s="655"/>
      <c r="CAS72" s="655"/>
      <c r="CAT72" s="655"/>
      <c r="CAU72" s="655"/>
      <c r="CAV72" s="655"/>
      <c r="CAW72" s="655"/>
      <c r="CAX72" s="655"/>
      <c r="CAY72" s="655"/>
      <c r="CAZ72" s="655"/>
      <c r="CBA72" s="655"/>
      <c r="CBB72" s="655"/>
      <c r="CBC72" s="655"/>
      <c r="CBD72" s="655"/>
      <c r="CBE72" s="655"/>
      <c r="CBF72" s="655"/>
      <c r="CBG72" s="655"/>
      <c r="CBH72" s="655"/>
      <c r="CBI72" s="655"/>
      <c r="CBJ72" s="655"/>
      <c r="CBK72" s="655"/>
      <c r="CBL72" s="655"/>
      <c r="CBM72" s="655"/>
      <c r="CBN72" s="655"/>
      <c r="CBO72" s="655"/>
      <c r="CBP72" s="655"/>
      <c r="CBQ72" s="655"/>
      <c r="CBR72" s="655"/>
      <c r="CBS72" s="655"/>
      <c r="CBT72" s="655"/>
      <c r="CBU72" s="655"/>
      <c r="CBV72" s="655"/>
      <c r="CBW72" s="655"/>
      <c r="CBX72" s="655"/>
      <c r="CBY72" s="655"/>
      <c r="CBZ72" s="655"/>
      <c r="CCA72" s="655"/>
      <c r="CCB72" s="655"/>
      <c r="CCC72" s="655"/>
      <c r="CCD72" s="655"/>
      <c r="CCE72" s="655"/>
      <c r="CCF72" s="655"/>
      <c r="CCG72" s="655"/>
      <c r="CCH72" s="655"/>
      <c r="CCI72" s="655"/>
      <c r="CCJ72" s="655"/>
      <c r="CCK72" s="655"/>
      <c r="CCL72" s="655"/>
      <c r="CCM72" s="655"/>
      <c r="CCN72" s="655"/>
      <c r="CCO72" s="655"/>
      <c r="CCP72" s="655"/>
      <c r="CCQ72" s="655"/>
      <c r="CCR72" s="655"/>
      <c r="CCS72" s="655"/>
      <c r="CCT72" s="655"/>
      <c r="CCU72" s="655"/>
      <c r="CCV72" s="655"/>
      <c r="CCW72" s="655"/>
      <c r="CCX72" s="655"/>
      <c r="CCY72" s="655"/>
      <c r="CCZ72" s="655"/>
      <c r="CDA72" s="655"/>
      <c r="CDB72" s="655"/>
      <c r="CDC72" s="655"/>
      <c r="CDD72" s="655"/>
      <c r="CDE72" s="655"/>
      <c r="CDF72" s="655"/>
      <c r="CDG72" s="655"/>
      <c r="CDH72" s="655"/>
      <c r="CDI72" s="655"/>
      <c r="CDJ72" s="655"/>
      <c r="CDK72" s="655"/>
      <c r="CDL72" s="655"/>
      <c r="CDM72" s="655"/>
      <c r="CDN72" s="655"/>
      <c r="CDO72" s="655"/>
      <c r="CDP72" s="655"/>
      <c r="CDQ72" s="655"/>
      <c r="CDR72" s="655"/>
      <c r="CDS72" s="655"/>
      <c r="CDT72" s="655"/>
      <c r="CDU72" s="655"/>
      <c r="CDV72" s="655"/>
      <c r="CDW72" s="655"/>
      <c r="CDX72" s="655"/>
      <c r="CDY72" s="655"/>
      <c r="CDZ72" s="655"/>
      <c r="CEA72" s="655"/>
      <c r="CEB72" s="655"/>
      <c r="CEC72" s="655"/>
      <c r="CED72" s="655"/>
      <c r="CEE72" s="655"/>
      <c r="CEF72" s="655"/>
      <c r="CEG72" s="655"/>
      <c r="CEH72" s="655"/>
      <c r="CEI72" s="655"/>
      <c r="CEJ72" s="655"/>
      <c r="CEK72" s="655"/>
      <c r="CEL72" s="655"/>
      <c r="CEM72" s="655"/>
      <c r="CEN72" s="655"/>
      <c r="CEO72" s="655"/>
      <c r="CEP72" s="655"/>
      <c r="CEQ72" s="655"/>
      <c r="CER72" s="655"/>
      <c r="CES72" s="655"/>
      <c r="CET72" s="655"/>
      <c r="CEU72" s="655"/>
      <c r="CEV72" s="655"/>
      <c r="CEW72" s="655"/>
      <c r="CEX72" s="655"/>
      <c r="CEY72" s="655"/>
      <c r="CEZ72" s="655"/>
      <c r="CFA72" s="655"/>
      <c r="CFB72" s="655"/>
      <c r="CFC72" s="655"/>
      <c r="CFD72" s="655"/>
      <c r="CFE72" s="655"/>
      <c r="CFF72" s="655"/>
      <c r="CFG72" s="655"/>
      <c r="CFH72" s="655"/>
      <c r="CFI72" s="655"/>
      <c r="CFJ72" s="655"/>
      <c r="CFK72" s="655"/>
      <c r="CFL72" s="655"/>
      <c r="CFM72" s="655"/>
      <c r="CFN72" s="655"/>
      <c r="CFO72" s="655"/>
      <c r="CFP72" s="655"/>
      <c r="CFQ72" s="655"/>
      <c r="CFR72" s="655"/>
      <c r="CFS72" s="655"/>
      <c r="CFT72" s="655"/>
      <c r="CFU72" s="655"/>
      <c r="CFV72" s="655"/>
      <c r="CFW72" s="655"/>
      <c r="CFX72" s="655"/>
      <c r="CFY72" s="655"/>
      <c r="CFZ72" s="655"/>
      <c r="CGA72" s="655"/>
      <c r="CGB72" s="655"/>
      <c r="CGC72" s="655"/>
      <c r="CGD72" s="655"/>
      <c r="CGE72" s="655"/>
      <c r="CGF72" s="655"/>
      <c r="CGG72" s="655"/>
      <c r="CGH72" s="655"/>
      <c r="CGI72" s="655"/>
      <c r="CGJ72" s="655"/>
      <c r="CGK72" s="655"/>
      <c r="CGL72" s="655"/>
      <c r="CGM72" s="655"/>
      <c r="CGN72" s="655"/>
      <c r="CGO72" s="655"/>
      <c r="CGP72" s="655"/>
      <c r="CGQ72" s="655"/>
      <c r="CGR72" s="655"/>
      <c r="CGS72" s="655"/>
      <c r="CGT72" s="655"/>
      <c r="CGU72" s="655"/>
      <c r="CGV72" s="655"/>
      <c r="CGW72" s="655"/>
      <c r="CGX72" s="655"/>
      <c r="CGY72" s="655"/>
      <c r="CGZ72" s="655"/>
      <c r="CHA72" s="655"/>
      <c r="CHB72" s="655"/>
      <c r="CHC72" s="655"/>
      <c r="CHD72" s="655"/>
      <c r="CHE72" s="655"/>
      <c r="CHF72" s="655"/>
      <c r="CHG72" s="655"/>
      <c r="CHH72" s="655"/>
      <c r="CHI72" s="655"/>
      <c r="CHJ72" s="655"/>
      <c r="CHK72" s="655"/>
      <c r="CHL72" s="655"/>
      <c r="CHM72" s="655"/>
      <c r="CHN72" s="655"/>
      <c r="CHO72" s="655"/>
      <c r="CHP72" s="655"/>
      <c r="CHQ72" s="655"/>
      <c r="CHR72" s="655"/>
      <c r="CHS72" s="655"/>
      <c r="CHT72" s="655"/>
      <c r="CHU72" s="655"/>
      <c r="CHV72" s="655"/>
      <c r="CHW72" s="655"/>
      <c r="CHX72" s="655"/>
      <c r="CHY72" s="655"/>
      <c r="CHZ72" s="655"/>
      <c r="CIA72" s="655"/>
      <c r="CIB72" s="655"/>
      <c r="CIC72" s="655"/>
      <c r="CID72" s="655"/>
      <c r="CIE72" s="655"/>
      <c r="CIF72" s="655"/>
      <c r="CIG72" s="655"/>
      <c r="CIH72" s="655"/>
      <c r="CII72" s="655"/>
      <c r="CIJ72" s="655"/>
      <c r="CIK72" s="655"/>
      <c r="CIL72" s="655"/>
      <c r="CIM72" s="655"/>
      <c r="CIN72" s="655"/>
      <c r="CIO72" s="655"/>
      <c r="CIP72" s="655"/>
      <c r="CIQ72" s="655"/>
      <c r="CIR72" s="655"/>
      <c r="CIS72" s="655"/>
      <c r="CIT72" s="655"/>
      <c r="CIU72" s="655"/>
      <c r="CIV72" s="655"/>
      <c r="CIW72" s="655"/>
      <c r="CIX72" s="655"/>
      <c r="CIY72" s="655"/>
      <c r="CIZ72" s="655"/>
      <c r="CJA72" s="655"/>
      <c r="CJB72" s="655"/>
      <c r="CJC72" s="655"/>
      <c r="CJD72" s="655"/>
      <c r="CJE72" s="655"/>
      <c r="CJF72" s="655"/>
      <c r="CJG72" s="655"/>
      <c r="CJH72" s="655"/>
      <c r="CJI72" s="655"/>
      <c r="CJJ72" s="655"/>
      <c r="CJK72" s="655"/>
      <c r="CJL72" s="655"/>
      <c r="CJM72" s="655"/>
      <c r="CJN72" s="655"/>
      <c r="CJO72" s="655"/>
      <c r="CJP72" s="655"/>
      <c r="CJQ72" s="655"/>
      <c r="CJR72" s="655"/>
      <c r="CJS72" s="655"/>
      <c r="CJT72" s="655"/>
      <c r="CJU72" s="655"/>
      <c r="CJV72" s="655"/>
      <c r="CJW72" s="655"/>
      <c r="CJX72" s="655"/>
      <c r="CJY72" s="655"/>
      <c r="CJZ72" s="655"/>
      <c r="CKA72" s="655"/>
      <c r="CKB72" s="655"/>
      <c r="CKC72" s="655"/>
      <c r="CKD72" s="655"/>
      <c r="CKE72" s="655"/>
      <c r="CKF72" s="655"/>
      <c r="CKG72" s="655"/>
      <c r="CKH72" s="655"/>
      <c r="CKI72" s="655"/>
      <c r="CKJ72" s="655"/>
      <c r="CKK72" s="655"/>
      <c r="CKL72" s="655"/>
      <c r="CKM72" s="655"/>
      <c r="CKN72" s="655"/>
      <c r="CKO72" s="655"/>
      <c r="CKP72" s="655"/>
      <c r="CKQ72" s="655"/>
      <c r="CKR72" s="655"/>
      <c r="CKS72" s="655"/>
      <c r="CKT72" s="655"/>
      <c r="CKU72" s="655"/>
      <c r="CKV72" s="655"/>
      <c r="CKW72" s="655"/>
      <c r="CKX72" s="655"/>
      <c r="CKY72" s="655"/>
      <c r="CKZ72" s="655"/>
      <c r="CLA72" s="655"/>
      <c r="CLB72" s="655"/>
      <c r="CLC72" s="655"/>
      <c r="CLD72" s="655"/>
      <c r="CLE72" s="655"/>
      <c r="CLF72" s="655"/>
      <c r="CLG72" s="655"/>
      <c r="CLH72" s="655"/>
      <c r="CLI72" s="655"/>
      <c r="CLJ72" s="655"/>
      <c r="CLK72" s="655"/>
      <c r="CLL72" s="655"/>
      <c r="CLM72" s="655"/>
      <c r="CLN72" s="655"/>
      <c r="CLO72" s="655"/>
      <c r="CLP72" s="655"/>
      <c r="CLQ72" s="655"/>
      <c r="CLR72" s="655"/>
      <c r="CLS72" s="655"/>
      <c r="CLT72" s="655"/>
      <c r="CLU72" s="655"/>
      <c r="CLV72" s="655"/>
      <c r="CLW72" s="655"/>
      <c r="CLX72" s="655"/>
      <c r="CLY72" s="655"/>
      <c r="CLZ72" s="655"/>
      <c r="CMA72" s="655"/>
      <c r="CMB72" s="655"/>
      <c r="CMC72" s="655"/>
      <c r="CMD72" s="655"/>
      <c r="CME72" s="655"/>
      <c r="CMF72" s="655"/>
      <c r="CMG72" s="655"/>
      <c r="CMH72" s="655"/>
      <c r="CMI72" s="655"/>
      <c r="CMJ72" s="655"/>
      <c r="CMK72" s="655"/>
      <c r="CML72" s="655"/>
      <c r="CMM72" s="655"/>
      <c r="CMN72" s="655"/>
      <c r="CMO72" s="655"/>
      <c r="CMP72" s="655"/>
      <c r="CMQ72" s="655"/>
      <c r="CMR72" s="655"/>
      <c r="CMS72" s="655"/>
      <c r="CMT72" s="655"/>
      <c r="CMU72" s="655"/>
      <c r="CMV72" s="655"/>
      <c r="CMW72" s="655"/>
      <c r="CMX72" s="655"/>
      <c r="CMY72" s="655"/>
      <c r="CMZ72" s="655"/>
      <c r="CNA72" s="655"/>
      <c r="CNB72" s="655"/>
      <c r="CNC72" s="655"/>
      <c r="CND72" s="655"/>
      <c r="CNE72" s="655"/>
      <c r="CNF72" s="655"/>
      <c r="CNG72" s="655"/>
      <c r="CNH72" s="655"/>
      <c r="CNI72" s="655"/>
      <c r="CNJ72" s="655"/>
      <c r="CNK72" s="655"/>
      <c r="CNL72" s="655"/>
      <c r="CNM72" s="655"/>
      <c r="CNN72" s="655"/>
      <c r="CNO72" s="655"/>
      <c r="CNP72" s="655"/>
      <c r="CNQ72" s="655"/>
      <c r="CNR72" s="655"/>
      <c r="CNS72" s="655"/>
      <c r="CNT72" s="655"/>
      <c r="CNU72" s="655"/>
      <c r="CNV72" s="655"/>
      <c r="CNW72" s="655"/>
      <c r="CNX72" s="655"/>
      <c r="CNY72" s="655"/>
      <c r="CNZ72" s="655"/>
      <c r="COA72" s="655"/>
      <c r="COB72" s="655"/>
      <c r="COC72" s="655"/>
      <c r="COD72" s="655"/>
      <c r="COE72" s="655"/>
      <c r="COF72" s="655"/>
      <c r="COG72" s="655"/>
      <c r="COH72" s="655"/>
      <c r="COI72" s="655"/>
      <c r="COJ72" s="655"/>
      <c r="COK72" s="655"/>
      <c r="COL72" s="655"/>
      <c r="COM72" s="655"/>
      <c r="CON72" s="655"/>
      <c r="COO72" s="655"/>
      <c r="COP72" s="655"/>
      <c r="COQ72" s="655"/>
      <c r="COR72" s="655"/>
      <c r="COS72" s="655"/>
      <c r="COT72" s="655"/>
      <c r="COU72" s="655"/>
      <c r="COV72" s="655"/>
      <c r="COW72" s="655"/>
      <c r="COX72" s="655"/>
      <c r="COY72" s="655"/>
      <c r="COZ72" s="655"/>
      <c r="CPA72" s="655"/>
      <c r="CPB72" s="655"/>
      <c r="CPC72" s="655"/>
      <c r="CPD72" s="655"/>
      <c r="CPE72" s="655"/>
      <c r="CPF72" s="655"/>
      <c r="CPG72" s="655"/>
      <c r="CPH72" s="655"/>
      <c r="CPI72" s="655"/>
      <c r="CPJ72" s="655"/>
      <c r="CPK72" s="655"/>
      <c r="CPL72" s="655"/>
      <c r="CPM72" s="655"/>
      <c r="CPN72" s="655"/>
      <c r="CPO72" s="655"/>
      <c r="CPP72" s="655"/>
      <c r="CPQ72" s="655"/>
      <c r="CPR72" s="655"/>
      <c r="CPS72" s="655"/>
      <c r="CPT72" s="655"/>
      <c r="CPU72" s="655"/>
      <c r="CPV72" s="655"/>
      <c r="CPW72" s="655"/>
      <c r="CPX72" s="655"/>
      <c r="CPY72" s="655"/>
      <c r="CPZ72" s="655"/>
      <c r="CQA72" s="655"/>
      <c r="CQB72" s="655"/>
      <c r="CQC72" s="655"/>
      <c r="CQD72" s="655"/>
      <c r="CQE72" s="655"/>
      <c r="CQF72" s="655"/>
      <c r="CQG72" s="655"/>
      <c r="CQH72" s="655"/>
      <c r="CQI72" s="655"/>
      <c r="CQJ72" s="655"/>
      <c r="CQK72" s="655"/>
      <c r="CQL72" s="655"/>
      <c r="CQM72" s="655"/>
      <c r="CQN72" s="655"/>
      <c r="CQO72" s="655"/>
      <c r="CQP72" s="655"/>
      <c r="CQQ72" s="655"/>
      <c r="CQR72" s="655"/>
      <c r="CQS72" s="655"/>
      <c r="CQT72" s="655"/>
      <c r="CQU72" s="655"/>
      <c r="CQV72" s="655"/>
      <c r="CQW72" s="655"/>
      <c r="CQX72" s="655"/>
      <c r="CQY72" s="655"/>
      <c r="CQZ72" s="655"/>
      <c r="CRA72" s="655"/>
      <c r="CRB72" s="655"/>
      <c r="CRC72" s="655"/>
      <c r="CRD72" s="655"/>
      <c r="CRE72" s="655"/>
      <c r="CRF72" s="655"/>
      <c r="CRG72" s="655"/>
      <c r="CRH72" s="655"/>
      <c r="CRI72" s="655"/>
      <c r="CRJ72" s="655"/>
      <c r="CRK72" s="655"/>
      <c r="CRL72" s="655"/>
      <c r="CRM72" s="655"/>
      <c r="CRN72" s="655"/>
      <c r="CRO72" s="655"/>
      <c r="CRP72" s="655"/>
      <c r="CRQ72" s="655"/>
      <c r="CRR72" s="655"/>
      <c r="CRS72" s="655"/>
      <c r="CRT72" s="655"/>
      <c r="CRU72" s="655"/>
      <c r="CRV72" s="655"/>
      <c r="CRW72" s="655"/>
      <c r="CRX72" s="655"/>
      <c r="CRY72" s="655"/>
      <c r="CRZ72" s="655"/>
      <c r="CSA72" s="655"/>
      <c r="CSB72" s="655"/>
      <c r="CSC72" s="655"/>
      <c r="CSD72" s="655"/>
      <c r="CSE72" s="655"/>
      <c r="CSF72" s="655"/>
      <c r="CSG72" s="655"/>
      <c r="CSH72" s="655"/>
      <c r="CSI72" s="655"/>
      <c r="CSJ72" s="655"/>
      <c r="CSK72" s="655"/>
      <c r="CSL72" s="655"/>
      <c r="CSM72" s="655"/>
      <c r="CSN72" s="655"/>
      <c r="CSO72" s="655"/>
      <c r="CSP72" s="655"/>
      <c r="CSQ72" s="655"/>
      <c r="CSR72" s="655"/>
      <c r="CSS72" s="655"/>
      <c r="CST72" s="655"/>
      <c r="CSU72" s="655"/>
      <c r="CSV72" s="655"/>
      <c r="CSW72" s="655"/>
      <c r="CSX72" s="655"/>
      <c r="CSY72" s="655"/>
      <c r="CSZ72" s="655"/>
      <c r="CTA72" s="655"/>
      <c r="CTB72" s="655"/>
      <c r="CTC72" s="655"/>
      <c r="CTD72" s="655"/>
      <c r="CTE72" s="655"/>
      <c r="CTF72" s="655"/>
      <c r="CTG72" s="655"/>
      <c r="CTH72" s="655"/>
      <c r="CTI72" s="655"/>
      <c r="CTJ72" s="655"/>
      <c r="CTK72" s="655"/>
      <c r="CTL72" s="655"/>
      <c r="CTM72" s="655"/>
      <c r="CTN72" s="655"/>
      <c r="CTO72" s="655"/>
      <c r="CTP72" s="655"/>
      <c r="CTQ72" s="655"/>
      <c r="CTR72" s="655"/>
      <c r="CTS72" s="655"/>
      <c r="CTT72" s="655"/>
      <c r="CTU72" s="655"/>
      <c r="CTV72" s="655"/>
      <c r="CTW72" s="655"/>
      <c r="CTX72" s="655"/>
      <c r="CTY72" s="655"/>
      <c r="CTZ72" s="655"/>
      <c r="CUA72" s="655"/>
      <c r="CUB72" s="655"/>
      <c r="CUC72" s="655"/>
      <c r="CUD72" s="655"/>
      <c r="CUE72" s="655"/>
      <c r="CUF72" s="655"/>
      <c r="CUG72" s="655"/>
      <c r="CUH72" s="655"/>
      <c r="CUI72" s="655"/>
      <c r="CUJ72" s="655"/>
      <c r="CUK72" s="655"/>
      <c r="CUL72" s="655"/>
      <c r="CUM72" s="655"/>
      <c r="CUN72" s="655"/>
      <c r="CUO72" s="655"/>
      <c r="CUP72" s="655"/>
      <c r="CUQ72" s="655"/>
      <c r="CUR72" s="655"/>
      <c r="CUS72" s="655"/>
      <c r="CUT72" s="655"/>
      <c r="CUU72" s="655"/>
      <c r="CUV72" s="655"/>
      <c r="CUW72" s="655"/>
      <c r="CUX72" s="655"/>
      <c r="CUY72" s="655"/>
      <c r="CUZ72" s="655"/>
      <c r="CVA72" s="655"/>
      <c r="CVB72" s="655"/>
      <c r="CVC72" s="655"/>
      <c r="CVD72" s="655"/>
      <c r="CVE72" s="655"/>
      <c r="CVF72" s="655"/>
      <c r="CVG72" s="655"/>
      <c r="CVH72" s="655"/>
      <c r="CVI72" s="655"/>
      <c r="CVJ72" s="655"/>
      <c r="CVK72" s="655"/>
      <c r="CVL72" s="655"/>
      <c r="CVM72" s="655"/>
      <c r="CVN72" s="655"/>
      <c r="CVO72" s="655"/>
      <c r="CVP72" s="655"/>
      <c r="CVQ72" s="655"/>
      <c r="CVR72" s="655"/>
      <c r="CVS72" s="655"/>
      <c r="CVT72" s="655"/>
      <c r="CVU72" s="655"/>
      <c r="CVV72" s="655"/>
      <c r="CVW72" s="655"/>
      <c r="CVX72" s="655"/>
      <c r="CVY72" s="655"/>
      <c r="CVZ72" s="655"/>
      <c r="CWA72" s="655"/>
      <c r="CWB72" s="655"/>
      <c r="CWC72" s="655"/>
      <c r="CWD72" s="655"/>
      <c r="CWE72" s="655"/>
      <c r="CWF72" s="655"/>
      <c r="CWG72" s="655"/>
      <c r="CWH72" s="655"/>
      <c r="CWI72" s="655"/>
      <c r="CWJ72" s="655"/>
      <c r="CWK72" s="655"/>
      <c r="CWL72" s="655"/>
      <c r="CWM72" s="655"/>
      <c r="CWN72" s="655"/>
      <c r="CWO72" s="655"/>
      <c r="CWP72" s="655"/>
      <c r="CWQ72" s="655"/>
      <c r="CWR72" s="655"/>
      <c r="CWS72" s="655"/>
      <c r="CWT72" s="655"/>
      <c r="CWU72" s="655"/>
      <c r="CWV72" s="655"/>
      <c r="CWW72" s="655"/>
      <c r="CWX72" s="655"/>
      <c r="CWY72" s="655"/>
      <c r="CWZ72" s="655"/>
      <c r="CXA72" s="655"/>
      <c r="CXB72" s="655"/>
      <c r="CXC72" s="655"/>
      <c r="CXD72" s="655"/>
      <c r="CXE72" s="655"/>
      <c r="CXF72" s="655"/>
      <c r="CXG72" s="655"/>
      <c r="CXH72" s="655"/>
      <c r="CXI72" s="655"/>
      <c r="CXJ72" s="655"/>
      <c r="CXK72" s="655"/>
      <c r="CXL72" s="655"/>
      <c r="CXM72" s="655"/>
      <c r="CXN72" s="655"/>
      <c r="CXO72" s="655"/>
      <c r="CXP72" s="655"/>
      <c r="CXQ72" s="655"/>
      <c r="CXR72" s="655"/>
      <c r="CXS72" s="655"/>
      <c r="CXT72" s="655"/>
      <c r="CXU72" s="655"/>
      <c r="CXV72" s="655"/>
      <c r="CXW72" s="655"/>
      <c r="CXX72" s="655"/>
      <c r="CXY72" s="655"/>
      <c r="CXZ72" s="655"/>
      <c r="CYA72" s="655"/>
      <c r="CYB72" s="655"/>
      <c r="CYC72" s="655"/>
      <c r="CYD72" s="655"/>
      <c r="CYE72" s="655"/>
      <c r="CYF72" s="655"/>
      <c r="CYG72" s="655"/>
      <c r="CYH72" s="655"/>
      <c r="CYI72" s="655"/>
      <c r="CYJ72" s="655"/>
      <c r="CYK72" s="655"/>
      <c r="CYL72" s="655"/>
      <c r="CYM72" s="655"/>
      <c r="CYN72" s="655"/>
      <c r="CYO72" s="655"/>
      <c r="CYP72" s="655"/>
      <c r="CYQ72" s="655"/>
      <c r="CYR72" s="655"/>
      <c r="CYS72" s="655"/>
      <c r="CYT72" s="655"/>
      <c r="CYU72" s="655"/>
      <c r="CYV72" s="655"/>
      <c r="CYW72" s="655"/>
      <c r="CYX72" s="655"/>
      <c r="CYY72" s="655"/>
      <c r="CYZ72" s="655"/>
      <c r="CZA72" s="655"/>
      <c r="CZB72" s="655"/>
      <c r="CZC72" s="655"/>
      <c r="CZD72" s="655"/>
      <c r="CZE72" s="655"/>
      <c r="CZF72" s="655"/>
      <c r="CZG72" s="655"/>
      <c r="CZH72" s="655"/>
      <c r="CZI72" s="655"/>
      <c r="CZJ72" s="655"/>
      <c r="CZK72" s="655"/>
      <c r="CZL72" s="655"/>
      <c r="CZM72" s="655"/>
      <c r="CZN72" s="655"/>
      <c r="CZO72" s="655"/>
      <c r="CZP72" s="655"/>
      <c r="CZQ72" s="655"/>
      <c r="CZR72" s="655"/>
      <c r="CZS72" s="655"/>
      <c r="CZT72" s="655"/>
      <c r="CZU72" s="655"/>
      <c r="CZV72" s="655"/>
      <c r="CZW72" s="655"/>
      <c r="CZX72" s="655"/>
      <c r="CZY72" s="655"/>
      <c r="CZZ72" s="655"/>
      <c r="DAA72" s="655"/>
      <c r="DAB72" s="655"/>
      <c r="DAC72" s="655"/>
      <c r="DAD72" s="655"/>
      <c r="DAE72" s="655"/>
      <c r="DAF72" s="655"/>
      <c r="DAG72" s="655"/>
      <c r="DAH72" s="655"/>
      <c r="DAI72" s="655"/>
      <c r="DAJ72" s="655"/>
      <c r="DAK72" s="655"/>
      <c r="DAL72" s="655"/>
      <c r="DAM72" s="655"/>
      <c r="DAN72" s="655"/>
      <c r="DAO72" s="655"/>
      <c r="DAP72" s="655"/>
      <c r="DAQ72" s="655"/>
      <c r="DAR72" s="655"/>
      <c r="DAS72" s="655"/>
      <c r="DAT72" s="655"/>
      <c r="DAU72" s="655"/>
      <c r="DAV72" s="655"/>
      <c r="DAW72" s="655"/>
      <c r="DAX72" s="655"/>
      <c r="DAY72" s="655"/>
      <c r="DAZ72" s="655"/>
      <c r="DBA72" s="655"/>
      <c r="DBB72" s="655"/>
      <c r="DBC72" s="655"/>
      <c r="DBD72" s="655"/>
      <c r="DBE72" s="655"/>
      <c r="DBF72" s="655"/>
      <c r="DBG72" s="655"/>
      <c r="DBH72" s="655"/>
      <c r="DBI72" s="655"/>
      <c r="DBJ72" s="655"/>
      <c r="DBK72" s="655"/>
      <c r="DBL72" s="655"/>
      <c r="DBM72" s="655"/>
      <c r="DBN72" s="655"/>
      <c r="DBO72" s="655"/>
      <c r="DBP72" s="655"/>
      <c r="DBQ72" s="655"/>
      <c r="DBR72" s="655"/>
      <c r="DBS72" s="655"/>
      <c r="DBT72" s="655"/>
      <c r="DBU72" s="655"/>
      <c r="DBV72" s="655"/>
      <c r="DBW72" s="655"/>
      <c r="DBX72" s="655"/>
      <c r="DBY72" s="655"/>
      <c r="DBZ72" s="655"/>
      <c r="DCA72" s="655"/>
      <c r="DCB72" s="655"/>
      <c r="DCC72" s="655"/>
      <c r="DCD72" s="655"/>
      <c r="DCE72" s="655"/>
      <c r="DCF72" s="655"/>
      <c r="DCG72" s="655"/>
      <c r="DCH72" s="655"/>
      <c r="DCI72" s="655"/>
      <c r="DCJ72" s="655"/>
      <c r="DCK72" s="655"/>
      <c r="DCL72" s="655"/>
      <c r="DCM72" s="655"/>
      <c r="DCN72" s="655"/>
      <c r="DCO72" s="655"/>
      <c r="DCP72" s="655"/>
      <c r="DCQ72" s="655"/>
      <c r="DCR72" s="655"/>
      <c r="DCS72" s="655"/>
      <c r="DCT72" s="655"/>
      <c r="DCU72" s="655"/>
      <c r="DCV72" s="655"/>
      <c r="DCW72" s="655"/>
      <c r="DCX72" s="655"/>
      <c r="DCY72" s="655"/>
      <c r="DCZ72" s="655"/>
      <c r="DDA72" s="655"/>
      <c r="DDB72" s="655"/>
      <c r="DDC72" s="655"/>
      <c r="DDD72" s="655"/>
      <c r="DDE72" s="655"/>
      <c r="DDF72" s="655"/>
      <c r="DDG72" s="655"/>
      <c r="DDH72" s="655"/>
      <c r="DDI72" s="655"/>
      <c r="DDJ72" s="655"/>
      <c r="DDK72" s="655"/>
      <c r="DDL72" s="655"/>
      <c r="DDM72" s="655"/>
      <c r="DDN72" s="655"/>
      <c r="DDO72" s="655"/>
      <c r="DDP72" s="655"/>
      <c r="DDQ72" s="655"/>
      <c r="DDR72" s="655"/>
      <c r="DDS72" s="655"/>
      <c r="DDT72" s="655"/>
      <c r="DDU72" s="655"/>
      <c r="DDV72" s="655"/>
      <c r="DDW72" s="655"/>
      <c r="DDX72" s="655"/>
      <c r="DDY72" s="655"/>
      <c r="DDZ72" s="655"/>
      <c r="DEA72" s="655"/>
      <c r="DEB72" s="655"/>
      <c r="DEC72" s="655"/>
      <c r="DED72" s="655"/>
      <c r="DEE72" s="655"/>
      <c r="DEF72" s="655"/>
      <c r="DEG72" s="655"/>
      <c r="DEH72" s="655"/>
      <c r="DEI72" s="655"/>
      <c r="DEJ72" s="655"/>
      <c r="DEK72" s="655"/>
      <c r="DEL72" s="655"/>
      <c r="DEM72" s="655"/>
      <c r="DEN72" s="655"/>
      <c r="DEO72" s="655"/>
      <c r="DEP72" s="655"/>
      <c r="DEQ72" s="655"/>
      <c r="DER72" s="655"/>
      <c r="DES72" s="655"/>
      <c r="DET72" s="655"/>
      <c r="DEU72" s="655"/>
      <c r="DEV72" s="655"/>
      <c r="DEW72" s="655"/>
      <c r="DEX72" s="655"/>
      <c r="DEY72" s="655"/>
      <c r="DEZ72" s="655"/>
      <c r="DFA72" s="655"/>
      <c r="DFB72" s="655"/>
      <c r="DFC72" s="655"/>
      <c r="DFD72" s="655"/>
      <c r="DFE72" s="655"/>
      <c r="DFF72" s="655"/>
      <c r="DFG72" s="655"/>
      <c r="DFH72" s="655"/>
      <c r="DFI72" s="655"/>
      <c r="DFJ72" s="655"/>
      <c r="DFK72" s="655"/>
      <c r="DFL72" s="655"/>
      <c r="DFM72" s="655"/>
      <c r="DFN72" s="655"/>
      <c r="DFO72" s="655"/>
      <c r="DFP72" s="655"/>
      <c r="DFQ72" s="655"/>
      <c r="DFR72" s="655"/>
      <c r="DFS72" s="655"/>
      <c r="DFT72" s="655"/>
      <c r="DFU72" s="655"/>
      <c r="DFV72" s="655"/>
      <c r="DFW72" s="655"/>
      <c r="DFX72" s="655"/>
      <c r="DFY72" s="655"/>
      <c r="DFZ72" s="655"/>
      <c r="DGA72" s="655"/>
      <c r="DGB72" s="655"/>
      <c r="DGC72" s="655"/>
      <c r="DGD72" s="655"/>
      <c r="DGE72" s="655"/>
      <c r="DGF72" s="655"/>
      <c r="DGG72" s="655"/>
      <c r="DGH72" s="655"/>
      <c r="DGI72" s="655"/>
      <c r="DGJ72" s="655"/>
      <c r="DGK72" s="655"/>
      <c r="DGL72" s="655"/>
      <c r="DGM72" s="655"/>
      <c r="DGN72" s="655"/>
      <c r="DGO72" s="655"/>
      <c r="DGP72" s="655"/>
      <c r="DGQ72" s="655"/>
      <c r="DGR72" s="655"/>
      <c r="DGS72" s="655"/>
      <c r="DGT72" s="655"/>
      <c r="DGU72" s="655"/>
      <c r="DGV72" s="655"/>
      <c r="DGW72" s="655"/>
      <c r="DGX72" s="655"/>
      <c r="DGY72" s="655"/>
      <c r="DGZ72" s="655"/>
      <c r="DHA72" s="655"/>
      <c r="DHB72" s="655"/>
      <c r="DHC72" s="655"/>
      <c r="DHD72" s="655"/>
      <c r="DHE72" s="655"/>
      <c r="DHF72" s="655"/>
      <c r="DHG72" s="655"/>
      <c r="DHH72" s="655"/>
      <c r="DHI72" s="655"/>
      <c r="DHJ72" s="655"/>
      <c r="DHK72" s="655"/>
      <c r="DHL72" s="655"/>
      <c r="DHM72" s="655"/>
      <c r="DHN72" s="655"/>
      <c r="DHO72" s="655"/>
      <c r="DHP72" s="655"/>
      <c r="DHQ72" s="655"/>
      <c r="DHR72" s="655"/>
      <c r="DHS72" s="655"/>
      <c r="DHT72" s="655"/>
      <c r="DHU72" s="655"/>
      <c r="DHV72" s="655"/>
      <c r="DHW72" s="655"/>
      <c r="DHX72" s="655"/>
      <c r="DHY72" s="655"/>
      <c r="DHZ72" s="655"/>
      <c r="DIA72" s="655"/>
      <c r="DIB72" s="655"/>
      <c r="DIC72" s="655"/>
      <c r="DID72" s="655"/>
      <c r="DIE72" s="655"/>
      <c r="DIF72" s="655"/>
      <c r="DIG72" s="655"/>
      <c r="DIH72" s="655"/>
      <c r="DII72" s="655"/>
      <c r="DIJ72" s="655"/>
      <c r="DIK72" s="655"/>
      <c r="DIL72" s="655"/>
      <c r="DIM72" s="655"/>
      <c r="DIN72" s="655"/>
      <c r="DIO72" s="655"/>
      <c r="DIP72" s="655"/>
      <c r="DIQ72" s="655"/>
      <c r="DIR72" s="655"/>
      <c r="DIS72" s="655"/>
      <c r="DIT72" s="655"/>
      <c r="DIU72" s="655"/>
      <c r="DIV72" s="655"/>
      <c r="DIW72" s="655"/>
      <c r="DIX72" s="655"/>
      <c r="DIY72" s="655"/>
      <c r="DIZ72" s="655"/>
      <c r="DJA72" s="655"/>
      <c r="DJB72" s="655"/>
      <c r="DJC72" s="655"/>
      <c r="DJD72" s="655"/>
      <c r="DJE72" s="655"/>
      <c r="DJF72" s="655"/>
      <c r="DJG72" s="655"/>
      <c r="DJH72" s="655"/>
      <c r="DJI72" s="655"/>
      <c r="DJJ72" s="655"/>
      <c r="DJK72" s="655"/>
      <c r="DJL72" s="655"/>
      <c r="DJM72" s="655"/>
      <c r="DJN72" s="655"/>
      <c r="DJO72" s="655"/>
      <c r="DJP72" s="655"/>
      <c r="DJQ72" s="655"/>
      <c r="DJR72" s="655"/>
      <c r="DJS72" s="655"/>
      <c r="DJT72" s="655"/>
      <c r="DJU72" s="655"/>
      <c r="DJV72" s="655"/>
      <c r="DJW72" s="655"/>
      <c r="DJX72" s="655"/>
      <c r="DJY72" s="655"/>
      <c r="DJZ72" s="655"/>
      <c r="DKA72" s="655"/>
      <c r="DKB72" s="655"/>
      <c r="DKC72" s="655"/>
      <c r="DKD72" s="655"/>
      <c r="DKE72" s="655"/>
      <c r="DKF72" s="655"/>
      <c r="DKG72" s="655"/>
      <c r="DKH72" s="655"/>
      <c r="DKI72" s="655"/>
      <c r="DKJ72" s="655"/>
      <c r="DKK72" s="655"/>
      <c r="DKL72" s="655"/>
      <c r="DKM72" s="655"/>
      <c r="DKN72" s="655"/>
      <c r="DKO72" s="655"/>
      <c r="DKP72" s="655"/>
      <c r="DKQ72" s="655"/>
      <c r="DKR72" s="655"/>
      <c r="DKS72" s="655"/>
      <c r="DKT72" s="655"/>
      <c r="DKU72" s="655"/>
      <c r="DKV72" s="655"/>
      <c r="DKW72" s="655"/>
      <c r="DKX72" s="655"/>
      <c r="DKY72" s="655"/>
      <c r="DKZ72" s="655"/>
      <c r="DLA72" s="655"/>
      <c r="DLB72" s="655"/>
      <c r="DLC72" s="655"/>
      <c r="DLD72" s="655"/>
      <c r="DLE72" s="655"/>
      <c r="DLF72" s="655"/>
      <c r="DLG72" s="655"/>
      <c r="DLH72" s="655"/>
      <c r="DLI72" s="655"/>
      <c r="DLJ72" s="655"/>
      <c r="DLK72" s="655"/>
      <c r="DLL72" s="655"/>
      <c r="DLM72" s="655"/>
      <c r="DLN72" s="655"/>
      <c r="DLO72" s="655"/>
      <c r="DLP72" s="655"/>
      <c r="DLQ72" s="655"/>
      <c r="DLR72" s="655"/>
      <c r="DLS72" s="655"/>
      <c r="DLT72" s="655"/>
      <c r="DLU72" s="655"/>
      <c r="DLV72" s="655"/>
      <c r="DLW72" s="655"/>
      <c r="DLX72" s="655"/>
      <c r="DLY72" s="655"/>
      <c r="DLZ72" s="655"/>
      <c r="DMA72" s="655"/>
      <c r="DMB72" s="655"/>
      <c r="DMC72" s="655"/>
      <c r="DMD72" s="655"/>
      <c r="DME72" s="655"/>
      <c r="DMF72" s="655"/>
      <c r="DMG72" s="655"/>
      <c r="DMH72" s="655"/>
      <c r="DMI72" s="655"/>
      <c r="DMJ72" s="655"/>
      <c r="DMK72" s="655"/>
      <c r="DML72" s="655"/>
      <c r="DMM72" s="655"/>
      <c r="DMN72" s="655"/>
      <c r="DMO72" s="655"/>
      <c r="DMP72" s="655"/>
      <c r="DMQ72" s="655"/>
      <c r="DMR72" s="655"/>
      <c r="DMS72" s="655"/>
      <c r="DMT72" s="655"/>
      <c r="DMU72" s="655"/>
      <c r="DMV72" s="655"/>
      <c r="DMW72" s="655"/>
      <c r="DMX72" s="655"/>
      <c r="DMY72" s="655"/>
      <c r="DMZ72" s="655"/>
      <c r="DNA72" s="655"/>
      <c r="DNB72" s="655"/>
      <c r="DNC72" s="655"/>
      <c r="DND72" s="655"/>
      <c r="DNE72" s="655"/>
      <c r="DNF72" s="655"/>
      <c r="DNG72" s="655"/>
      <c r="DNH72" s="655"/>
      <c r="DNI72" s="655"/>
      <c r="DNJ72" s="655"/>
      <c r="DNK72" s="655"/>
      <c r="DNL72" s="655"/>
      <c r="DNM72" s="655"/>
      <c r="DNN72" s="655"/>
      <c r="DNO72" s="655"/>
      <c r="DNP72" s="655"/>
      <c r="DNQ72" s="655"/>
      <c r="DNR72" s="655"/>
      <c r="DNS72" s="655"/>
      <c r="DNT72" s="655"/>
      <c r="DNU72" s="655"/>
      <c r="DNV72" s="655"/>
      <c r="DNW72" s="655"/>
      <c r="DNX72" s="655"/>
      <c r="DNY72" s="655"/>
      <c r="DNZ72" s="655"/>
      <c r="DOA72" s="655"/>
      <c r="DOB72" s="655"/>
      <c r="DOC72" s="655"/>
      <c r="DOD72" s="655"/>
      <c r="DOE72" s="655"/>
      <c r="DOF72" s="655"/>
      <c r="DOG72" s="655"/>
      <c r="DOH72" s="655"/>
      <c r="DOI72" s="655"/>
      <c r="DOJ72" s="655"/>
      <c r="DOK72" s="655"/>
      <c r="DOL72" s="655"/>
      <c r="DOM72" s="655"/>
      <c r="DON72" s="655"/>
      <c r="DOO72" s="655"/>
      <c r="DOP72" s="655"/>
      <c r="DOQ72" s="655"/>
      <c r="DOR72" s="655"/>
      <c r="DOS72" s="655"/>
      <c r="DOT72" s="655"/>
      <c r="DOU72" s="655"/>
      <c r="DOV72" s="655"/>
      <c r="DOW72" s="655"/>
      <c r="DOX72" s="655"/>
      <c r="DOY72" s="655"/>
      <c r="DOZ72" s="655"/>
      <c r="DPA72" s="655"/>
      <c r="DPB72" s="655"/>
      <c r="DPC72" s="655"/>
      <c r="DPD72" s="655"/>
      <c r="DPE72" s="655"/>
      <c r="DPF72" s="655"/>
      <c r="DPG72" s="655"/>
      <c r="DPH72" s="655"/>
      <c r="DPI72" s="655"/>
      <c r="DPJ72" s="655"/>
      <c r="DPK72" s="655"/>
      <c r="DPL72" s="655"/>
      <c r="DPM72" s="655"/>
      <c r="DPN72" s="655"/>
      <c r="DPO72" s="655"/>
      <c r="DPP72" s="655"/>
      <c r="DPQ72" s="655"/>
      <c r="DPR72" s="655"/>
      <c r="DPS72" s="655"/>
      <c r="DPT72" s="655"/>
      <c r="DPU72" s="655"/>
      <c r="DPV72" s="655"/>
      <c r="DPW72" s="655"/>
      <c r="DPX72" s="655"/>
      <c r="DPY72" s="655"/>
      <c r="DPZ72" s="655"/>
      <c r="DQA72" s="655"/>
      <c r="DQB72" s="655"/>
      <c r="DQC72" s="655"/>
      <c r="DQD72" s="655"/>
      <c r="DQE72" s="655"/>
      <c r="DQF72" s="655"/>
      <c r="DQG72" s="655"/>
      <c r="DQH72" s="655"/>
      <c r="DQI72" s="655"/>
      <c r="DQJ72" s="655"/>
      <c r="DQK72" s="655"/>
      <c r="DQL72" s="655"/>
      <c r="DQM72" s="655"/>
      <c r="DQN72" s="655"/>
      <c r="DQO72" s="655"/>
      <c r="DQP72" s="655"/>
      <c r="DQQ72" s="655"/>
      <c r="DQR72" s="655"/>
      <c r="DQS72" s="655"/>
      <c r="DQT72" s="655"/>
      <c r="DQU72" s="655"/>
      <c r="DQV72" s="655"/>
      <c r="DQW72" s="655"/>
      <c r="DQX72" s="655"/>
      <c r="DQY72" s="655"/>
      <c r="DQZ72" s="655"/>
      <c r="DRA72" s="655"/>
      <c r="DRB72" s="655"/>
      <c r="DRC72" s="655"/>
      <c r="DRD72" s="655"/>
      <c r="DRE72" s="655"/>
      <c r="DRF72" s="655"/>
      <c r="DRG72" s="655"/>
      <c r="DRH72" s="655"/>
      <c r="DRI72" s="655"/>
      <c r="DRJ72" s="655"/>
      <c r="DRK72" s="655"/>
      <c r="DRL72" s="655"/>
      <c r="DRM72" s="655"/>
      <c r="DRN72" s="655"/>
      <c r="DRO72" s="655"/>
      <c r="DRP72" s="655"/>
      <c r="DRQ72" s="655"/>
      <c r="DRR72" s="655"/>
      <c r="DRS72" s="655"/>
      <c r="DRT72" s="655"/>
      <c r="DRU72" s="655"/>
      <c r="DRV72" s="655"/>
      <c r="DRW72" s="655"/>
      <c r="DRX72" s="655"/>
      <c r="DRY72" s="655"/>
      <c r="DRZ72" s="655"/>
      <c r="DSA72" s="655"/>
      <c r="DSB72" s="655"/>
      <c r="DSC72" s="655"/>
      <c r="DSD72" s="655"/>
      <c r="DSE72" s="655"/>
      <c r="DSF72" s="655"/>
      <c r="DSG72" s="655"/>
      <c r="DSH72" s="655"/>
      <c r="DSI72" s="655"/>
      <c r="DSJ72" s="655"/>
      <c r="DSK72" s="655"/>
      <c r="DSL72" s="655"/>
      <c r="DSM72" s="655"/>
      <c r="DSN72" s="655"/>
      <c r="DSO72" s="655"/>
      <c r="DSP72" s="655"/>
      <c r="DSQ72" s="655"/>
      <c r="DSR72" s="655"/>
      <c r="DSS72" s="655"/>
      <c r="DST72" s="655"/>
      <c r="DSU72" s="655"/>
      <c r="DSV72" s="655"/>
      <c r="DSW72" s="655"/>
      <c r="DSX72" s="655"/>
      <c r="DSY72" s="655"/>
      <c r="DSZ72" s="655"/>
      <c r="DTA72" s="655"/>
      <c r="DTB72" s="655"/>
      <c r="DTC72" s="655"/>
      <c r="DTD72" s="655"/>
      <c r="DTE72" s="655"/>
      <c r="DTF72" s="655"/>
      <c r="DTG72" s="655"/>
      <c r="DTH72" s="655"/>
      <c r="DTI72" s="655"/>
      <c r="DTJ72" s="655"/>
      <c r="DTK72" s="655"/>
      <c r="DTL72" s="655"/>
      <c r="DTM72" s="655"/>
      <c r="DTN72" s="655"/>
      <c r="DTO72" s="655"/>
      <c r="DTP72" s="655"/>
      <c r="DTQ72" s="655"/>
      <c r="DTR72" s="655"/>
      <c r="DTS72" s="655"/>
      <c r="DTT72" s="655"/>
      <c r="DTU72" s="655"/>
      <c r="DTV72" s="655"/>
      <c r="DTW72" s="655"/>
      <c r="DTX72" s="655"/>
      <c r="DTY72" s="655"/>
      <c r="DTZ72" s="655"/>
      <c r="DUA72" s="655"/>
      <c r="DUB72" s="655"/>
      <c r="DUC72" s="655"/>
      <c r="DUD72" s="655"/>
      <c r="DUE72" s="655"/>
      <c r="DUF72" s="655"/>
      <c r="DUG72" s="655"/>
      <c r="DUH72" s="655"/>
      <c r="DUI72" s="655"/>
      <c r="DUJ72" s="655"/>
      <c r="DUK72" s="655"/>
      <c r="DUL72" s="655"/>
      <c r="DUM72" s="655"/>
      <c r="DUN72" s="655"/>
      <c r="DUO72" s="655"/>
      <c r="DUP72" s="655"/>
      <c r="DUQ72" s="655"/>
      <c r="DUR72" s="655"/>
      <c r="DUS72" s="655"/>
      <c r="DUT72" s="655"/>
      <c r="DUU72" s="655"/>
      <c r="DUV72" s="655"/>
      <c r="DUW72" s="655"/>
      <c r="DUX72" s="655"/>
      <c r="DUY72" s="655"/>
      <c r="DUZ72" s="655"/>
      <c r="DVA72" s="655"/>
      <c r="DVB72" s="655"/>
      <c r="DVC72" s="655"/>
      <c r="DVD72" s="655"/>
      <c r="DVE72" s="655"/>
      <c r="DVF72" s="655"/>
      <c r="DVG72" s="655"/>
      <c r="DVH72" s="655"/>
      <c r="DVI72" s="655"/>
      <c r="DVJ72" s="655"/>
      <c r="DVK72" s="655"/>
      <c r="DVL72" s="655"/>
      <c r="DVM72" s="655"/>
      <c r="DVN72" s="655"/>
      <c r="DVO72" s="655"/>
      <c r="DVP72" s="655"/>
      <c r="DVQ72" s="655"/>
      <c r="DVR72" s="655"/>
      <c r="DVS72" s="655"/>
      <c r="DVT72" s="655"/>
      <c r="DVU72" s="655"/>
      <c r="DVV72" s="655"/>
      <c r="DVW72" s="655"/>
      <c r="DVX72" s="655"/>
      <c r="DVY72" s="655"/>
      <c r="DVZ72" s="655"/>
      <c r="DWA72" s="655"/>
      <c r="DWB72" s="655"/>
      <c r="DWC72" s="655"/>
      <c r="DWD72" s="655"/>
      <c r="DWE72" s="655"/>
      <c r="DWF72" s="655"/>
      <c r="DWG72" s="655"/>
      <c r="DWH72" s="655"/>
      <c r="DWI72" s="655"/>
      <c r="DWJ72" s="655"/>
      <c r="DWK72" s="655"/>
      <c r="DWL72" s="655"/>
      <c r="DWM72" s="655"/>
      <c r="DWN72" s="655"/>
      <c r="DWO72" s="655"/>
      <c r="DWP72" s="655"/>
      <c r="DWQ72" s="655"/>
      <c r="DWR72" s="655"/>
      <c r="DWS72" s="655"/>
      <c r="DWT72" s="655"/>
      <c r="DWU72" s="655"/>
      <c r="DWV72" s="655"/>
      <c r="DWW72" s="655"/>
      <c r="DWX72" s="655"/>
      <c r="DWY72" s="655"/>
      <c r="DWZ72" s="655"/>
      <c r="DXA72" s="655"/>
      <c r="DXB72" s="655"/>
      <c r="DXC72" s="655"/>
      <c r="DXD72" s="655"/>
      <c r="DXE72" s="655"/>
      <c r="DXF72" s="655"/>
      <c r="DXG72" s="655"/>
      <c r="DXH72" s="655"/>
      <c r="DXI72" s="655"/>
      <c r="DXJ72" s="655"/>
      <c r="DXK72" s="655"/>
      <c r="DXL72" s="655"/>
      <c r="DXM72" s="655"/>
      <c r="DXN72" s="655"/>
      <c r="DXO72" s="655"/>
      <c r="DXP72" s="655"/>
      <c r="DXQ72" s="655"/>
      <c r="DXR72" s="655"/>
      <c r="DXS72" s="655"/>
      <c r="DXT72" s="655"/>
      <c r="DXU72" s="655"/>
      <c r="DXV72" s="655"/>
      <c r="DXW72" s="655"/>
      <c r="DXX72" s="655"/>
      <c r="DXY72" s="655"/>
      <c r="DXZ72" s="655"/>
      <c r="DYA72" s="655"/>
      <c r="DYB72" s="655"/>
      <c r="DYC72" s="655"/>
      <c r="DYD72" s="655"/>
      <c r="DYE72" s="655"/>
      <c r="DYF72" s="655"/>
      <c r="DYG72" s="655"/>
      <c r="DYH72" s="655"/>
      <c r="DYI72" s="655"/>
      <c r="DYJ72" s="655"/>
      <c r="DYK72" s="655"/>
      <c r="DYL72" s="655"/>
      <c r="DYM72" s="655"/>
      <c r="DYN72" s="655"/>
      <c r="DYO72" s="655"/>
      <c r="DYP72" s="655"/>
      <c r="DYQ72" s="655"/>
      <c r="DYR72" s="655"/>
      <c r="DYS72" s="655"/>
      <c r="DYT72" s="655"/>
      <c r="DYU72" s="655"/>
      <c r="DYV72" s="655"/>
      <c r="DYW72" s="655"/>
      <c r="DYX72" s="655"/>
      <c r="DYY72" s="655"/>
      <c r="DYZ72" s="655"/>
      <c r="DZA72" s="655"/>
      <c r="DZB72" s="655"/>
      <c r="DZC72" s="655"/>
      <c r="DZD72" s="655"/>
      <c r="DZE72" s="655"/>
      <c r="DZF72" s="655"/>
      <c r="DZG72" s="655"/>
      <c r="DZH72" s="655"/>
      <c r="DZI72" s="655"/>
      <c r="DZJ72" s="655"/>
      <c r="DZK72" s="655"/>
      <c r="DZL72" s="655"/>
      <c r="DZM72" s="655"/>
      <c r="DZN72" s="655"/>
      <c r="DZO72" s="655"/>
      <c r="DZP72" s="655"/>
      <c r="DZQ72" s="655"/>
      <c r="DZR72" s="655"/>
      <c r="DZS72" s="655"/>
      <c r="DZT72" s="655"/>
      <c r="DZU72" s="655"/>
      <c r="DZV72" s="655"/>
      <c r="DZW72" s="655"/>
      <c r="DZX72" s="655"/>
      <c r="DZY72" s="655"/>
      <c r="DZZ72" s="655"/>
      <c r="EAA72" s="655"/>
      <c r="EAB72" s="655"/>
      <c r="EAC72" s="655"/>
      <c r="EAD72" s="655"/>
      <c r="EAE72" s="655"/>
      <c r="EAF72" s="655"/>
      <c r="EAG72" s="655"/>
      <c r="EAH72" s="655"/>
      <c r="EAI72" s="655"/>
      <c r="EAJ72" s="655"/>
      <c r="EAK72" s="655"/>
      <c r="EAL72" s="655"/>
      <c r="EAM72" s="655"/>
      <c r="EAN72" s="655"/>
      <c r="EAO72" s="655"/>
      <c r="EAP72" s="655"/>
      <c r="EAQ72" s="655"/>
      <c r="EAR72" s="655"/>
      <c r="EAS72" s="655"/>
      <c r="EAT72" s="655"/>
      <c r="EAU72" s="655"/>
      <c r="EAV72" s="655"/>
      <c r="EAW72" s="655"/>
      <c r="EAX72" s="655"/>
      <c r="EAY72" s="655"/>
      <c r="EAZ72" s="655"/>
      <c r="EBA72" s="655"/>
      <c r="EBB72" s="655"/>
      <c r="EBC72" s="655"/>
      <c r="EBD72" s="655"/>
      <c r="EBE72" s="655"/>
      <c r="EBF72" s="655"/>
      <c r="EBG72" s="655"/>
      <c r="EBH72" s="655"/>
      <c r="EBI72" s="655"/>
      <c r="EBJ72" s="655"/>
      <c r="EBK72" s="655"/>
      <c r="EBL72" s="655"/>
      <c r="EBM72" s="655"/>
      <c r="EBN72" s="655"/>
      <c r="EBO72" s="655"/>
      <c r="EBP72" s="655"/>
      <c r="EBQ72" s="655"/>
      <c r="EBR72" s="655"/>
      <c r="EBS72" s="655"/>
      <c r="EBT72" s="655"/>
      <c r="EBU72" s="655"/>
      <c r="EBV72" s="655"/>
      <c r="EBW72" s="655"/>
      <c r="EBX72" s="655"/>
      <c r="EBY72" s="655"/>
      <c r="EBZ72" s="655"/>
      <c r="ECA72" s="655"/>
      <c r="ECB72" s="655"/>
      <c r="ECC72" s="655"/>
      <c r="ECD72" s="655"/>
      <c r="ECE72" s="655"/>
      <c r="ECF72" s="655"/>
      <c r="ECG72" s="655"/>
      <c r="ECH72" s="655"/>
      <c r="ECI72" s="655"/>
      <c r="ECJ72" s="655"/>
      <c r="ECK72" s="655"/>
      <c r="ECL72" s="655"/>
      <c r="ECM72" s="655"/>
      <c r="ECN72" s="655"/>
      <c r="ECO72" s="655"/>
      <c r="ECP72" s="655"/>
      <c r="ECQ72" s="655"/>
      <c r="ECR72" s="655"/>
      <c r="ECS72" s="655"/>
      <c r="ECT72" s="655"/>
      <c r="ECU72" s="655"/>
      <c r="ECV72" s="655"/>
      <c r="ECW72" s="655"/>
      <c r="ECX72" s="655"/>
      <c r="ECY72" s="655"/>
      <c r="ECZ72" s="655"/>
      <c r="EDA72" s="655"/>
      <c r="EDB72" s="655"/>
      <c r="EDC72" s="655"/>
      <c r="EDD72" s="655"/>
      <c r="EDE72" s="655"/>
      <c r="EDF72" s="655"/>
      <c r="EDG72" s="655"/>
      <c r="EDH72" s="655"/>
      <c r="EDI72" s="655"/>
      <c r="EDJ72" s="655"/>
      <c r="EDK72" s="655"/>
      <c r="EDL72" s="655"/>
      <c r="EDM72" s="655"/>
      <c r="EDN72" s="655"/>
      <c r="EDO72" s="655"/>
      <c r="EDP72" s="655"/>
      <c r="EDQ72" s="655"/>
      <c r="EDR72" s="655"/>
      <c r="EDS72" s="655"/>
      <c r="EDT72" s="655"/>
      <c r="EDU72" s="655"/>
      <c r="EDV72" s="655"/>
      <c r="EDW72" s="655"/>
      <c r="EDX72" s="655"/>
      <c r="EDY72" s="655"/>
      <c r="EDZ72" s="655"/>
      <c r="EEA72" s="655"/>
      <c r="EEB72" s="655"/>
      <c r="EEC72" s="655"/>
      <c r="EED72" s="655"/>
      <c r="EEE72" s="655"/>
      <c r="EEF72" s="655"/>
      <c r="EEG72" s="655"/>
      <c r="EEH72" s="655"/>
      <c r="EEI72" s="655"/>
      <c r="EEJ72" s="655"/>
      <c r="EEK72" s="655"/>
      <c r="EEL72" s="655"/>
      <c r="EEM72" s="655"/>
      <c r="EEN72" s="655"/>
      <c r="EEO72" s="655"/>
      <c r="EEP72" s="655"/>
      <c r="EEQ72" s="655"/>
      <c r="EER72" s="655"/>
      <c r="EES72" s="655"/>
      <c r="EET72" s="655"/>
      <c r="EEU72" s="655"/>
      <c r="EEV72" s="655"/>
      <c r="EEW72" s="655"/>
      <c r="EEX72" s="655"/>
      <c r="EEY72" s="655"/>
      <c r="EEZ72" s="655"/>
      <c r="EFA72" s="655"/>
      <c r="EFB72" s="655"/>
      <c r="EFC72" s="655"/>
      <c r="EFD72" s="655"/>
      <c r="EFE72" s="655"/>
      <c r="EFF72" s="655"/>
      <c r="EFG72" s="655"/>
      <c r="EFH72" s="655"/>
      <c r="EFI72" s="655"/>
      <c r="EFJ72" s="655"/>
      <c r="EFK72" s="655"/>
      <c r="EFL72" s="655"/>
      <c r="EFM72" s="655"/>
      <c r="EFN72" s="655"/>
      <c r="EFO72" s="655"/>
      <c r="EFP72" s="655"/>
      <c r="EFQ72" s="655"/>
      <c r="EFR72" s="655"/>
      <c r="EFS72" s="655"/>
      <c r="EFT72" s="655"/>
      <c r="EFU72" s="655"/>
      <c r="EFV72" s="655"/>
      <c r="EFW72" s="655"/>
      <c r="EFX72" s="655"/>
      <c r="EFY72" s="655"/>
      <c r="EFZ72" s="655"/>
      <c r="EGA72" s="655"/>
      <c r="EGB72" s="655"/>
      <c r="EGC72" s="655"/>
      <c r="EGD72" s="655"/>
      <c r="EGE72" s="655"/>
      <c r="EGF72" s="655"/>
      <c r="EGG72" s="655"/>
      <c r="EGH72" s="655"/>
      <c r="EGI72" s="655"/>
      <c r="EGJ72" s="655"/>
      <c r="EGK72" s="655"/>
      <c r="EGL72" s="655"/>
      <c r="EGM72" s="655"/>
      <c r="EGN72" s="655"/>
      <c r="EGO72" s="655"/>
      <c r="EGP72" s="655"/>
      <c r="EGQ72" s="655"/>
      <c r="EGR72" s="655"/>
      <c r="EGS72" s="655"/>
      <c r="EGT72" s="655"/>
      <c r="EGU72" s="655"/>
      <c r="EGV72" s="655"/>
      <c r="EGW72" s="655"/>
      <c r="EGX72" s="655"/>
      <c r="EGY72" s="655"/>
      <c r="EGZ72" s="655"/>
      <c r="EHA72" s="655"/>
      <c r="EHB72" s="655"/>
      <c r="EHC72" s="655"/>
      <c r="EHD72" s="655"/>
      <c r="EHE72" s="655"/>
      <c r="EHF72" s="655"/>
      <c r="EHG72" s="655"/>
      <c r="EHH72" s="655"/>
      <c r="EHI72" s="655"/>
      <c r="EHJ72" s="655"/>
      <c r="EHK72" s="655"/>
      <c r="EHL72" s="655"/>
      <c r="EHM72" s="655"/>
      <c r="EHN72" s="655"/>
      <c r="EHO72" s="655"/>
      <c r="EHP72" s="655"/>
      <c r="EHQ72" s="655"/>
      <c r="EHR72" s="655"/>
      <c r="EHS72" s="655"/>
      <c r="EHT72" s="655"/>
      <c r="EHU72" s="655"/>
      <c r="EHV72" s="655"/>
      <c r="EHW72" s="655"/>
      <c r="EHX72" s="655"/>
      <c r="EHY72" s="655"/>
      <c r="EHZ72" s="655"/>
      <c r="EIA72" s="655"/>
      <c r="EIB72" s="655"/>
      <c r="EIC72" s="655"/>
      <c r="EID72" s="655"/>
      <c r="EIE72" s="655"/>
      <c r="EIF72" s="655"/>
      <c r="EIG72" s="655"/>
      <c r="EIH72" s="655"/>
      <c r="EII72" s="655"/>
      <c r="EIJ72" s="655"/>
      <c r="EIK72" s="655"/>
      <c r="EIL72" s="655"/>
      <c r="EIM72" s="655"/>
      <c r="EIN72" s="655"/>
      <c r="EIO72" s="655"/>
      <c r="EIP72" s="655"/>
      <c r="EIQ72" s="655"/>
      <c r="EIR72" s="655"/>
      <c r="EIS72" s="655"/>
      <c r="EIT72" s="655"/>
      <c r="EIU72" s="655"/>
      <c r="EIV72" s="655"/>
      <c r="EIW72" s="655"/>
      <c r="EIX72" s="655"/>
      <c r="EIY72" s="655"/>
      <c r="EIZ72" s="655"/>
      <c r="EJA72" s="655"/>
      <c r="EJB72" s="655"/>
      <c r="EJC72" s="655"/>
      <c r="EJD72" s="655"/>
      <c r="EJE72" s="655"/>
      <c r="EJF72" s="655"/>
      <c r="EJG72" s="655"/>
      <c r="EJH72" s="655"/>
      <c r="EJI72" s="655"/>
      <c r="EJJ72" s="655"/>
      <c r="EJK72" s="655"/>
      <c r="EJL72" s="655"/>
      <c r="EJM72" s="655"/>
      <c r="EJN72" s="655"/>
      <c r="EJO72" s="655"/>
      <c r="EJP72" s="655"/>
      <c r="EJQ72" s="655"/>
      <c r="EJR72" s="655"/>
      <c r="EJS72" s="655"/>
      <c r="EJT72" s="655"/>
      <c r="EJU72" s="655"/>
      <c r="EJV72" s="655"/>
      <c r="EJW72" s="655"/>
      <c r="EJX72" s="655"/>
      <c r="EJY72" s="655"/>
      <c r="EJZ72" s="655"/>
      <c r="EKA72" s="655"/>
      <c r="EKB72" s="655"/>
      <c r="EKC72" s="655"/>
      <c r="EKD72" s="655"/>
      <c r="EKE72" s="655"/>
      <c r="EKF72" s="655"/>
      <c r="EKG72" s="655"/>
      <c r="EKH72" s="655"/>
      <c r="EKI72" s="655"/>
      <c r="EKJ72" s="655"/>
      <c r="EKK72" s="655"/>
      <c r="EKL72" s="655"/>
      <c r="EKM72" s="655"/>
      <c r="EKN72" s="655"/>
      <c r="EKO72" s="655"/>
      <c r="EKP72" s="655"/>
      <c r="EKQ72" s="655"/>
      <c r="EKR72" s="655"/>
      <c r="EKS72" s="655"/>
      <c r="EKT72" s="655"/>
      <c r="EKU72" s="655"/>
      <c r="EKV72" s="655"/>
      <c r="EKW72" s="655"/>
      <c r="EKX72" s="655"/>
      <c r="EKY72" s="655"/>
      <c r="EKZ72" s="655"/>
      <c r="ELA72" s="655"/>
      <c r="ELB72" s="655"/>
      <c r="ELC72" s="655"/>
      <c r="ELD72" s="655"/>
      <c r="ELE72" s="655"/>
      <c r="ELF72" s="655"/>
      <c r="ELG72" s="655"/>
      <c r="ELH72" s="655"/>
      <c r="ELI72" s="655"/>
      <c r="ELJ72" s="655"/>
      <c r="ELK72" s="655"/>
      <c r="ELL72" s="655"/>
      <c r="ELM72" s="655"/>
      <c r="ELN72" s="655"/>
      <c r="ELO72" s="655"/>
      <c r="ELP72" s="655"/>
      <c r="ELQ72" s="655"/>
      <c r="ELR72" s="655"/>
      <c r="ELS72" s="655"/>
      <c r="ELT72" s="655"/>
      <c r="ELU72" s="655"/>
      <c r="ELV72" s="655"/>
      <c r="ELW72" s="655"/>
      <c r="ELX72" s="655"/>
      <c r="ELY72" s="655"/>
      <c r="ELZ72" s="655"/>
      <c r="EMA72" s="655"/>
      <c r="EMB72" s="655"/>
      <c r="EMC72" s="655"/>
      <c r="EMD72" s="655"/>
      <c r="EME72" s="655"/>
      <c r="EMF72" s="655"/>
      <c r="EMG72" s="655"/>
      <c r="EMH72" s="655"/>
      <c r="EMI72" s="655"/>
      <c r="EMJ72" s="655"/>
      <c r="EMK72" s="655"/>
      <c r="EML72" s="655"/>
      <c r="EMM72" s="655"/>
      <c r="EMN72" s="655"/>
      <c r="EMO72" s="655"/>
      <c r="EMP72" s="655"/>
      <c r="EMQ72" s="655"/>
      <c r="EMR72" s="655"/>
      <c r="EMS72" s="655"/>
      <c r="EMT72" s="655"/>
      <c r="EMU72" s="655"/>
      <c r="EMV72" s="655"/>
      <c r="EMW72" s="655"/>
      <c r="EMX72" s="655"/>
      <c r="EMY72" s="655"/>
      <c r="EMZ72" s="655"/>
      <c r="ENA72" s="655"/>
      <c r="ENB72" s="655"/>
      <c r="ENC72" s="655"/>
      <c r="END72" s="655"/>
      <c r="ENE72" s="655"/>
      <c r="ENF72" s="655"/>
      <c r="ENG72" s="655"/>
      <c r="ENH72" s="655"/>
      <c r="ENI72" s="655"/>
      <c r="ENJ72" s="655"/>
      <c r="ENK72" s="655"/>
      <c r="ENL72" s="655"/>
      <c r="ENM72" s="655"/>
      <c r="ENN72" s="655"/>
      <c r="ENO72" s="655"/>
      <c r="ENP72" s="655"/>
      <c r="ENQ72" s="655"/>
      <c r="ENR72" s="655"/>
      <c r="ENS72" s="655"/>
      <c r="ENT72" s="655"/>
      <c r="ENU72" s="655"/>
      <c r="ENV72" s="655"/>
      <c r="ENW72" s="655"/>
      <c r="ENX72" s="655"/>
      <c r="ENY72" s="655"/>
      <c r="ENZ72" s="655"/>
      <c r="EOA72" s="655"/>
      <c r="EOB72" s="655"/>
      <c r="EOC72" s="655"/>
      <c r="EOD72" s="655"/>
      <c r="EOE72" s="655"/>
      <c r="EOF72" s="655"/>
      <c r="EOG72" s="655"/>
      <c r="EOH72" s="655"/>
      <c r="EOI72" s="655"/>
      <c r="EOJ72" s="655"/>
      <c r="EOK72" s="655"/>
      <c r="EOL72" s="655"/>
      <c r="EOM72" s="655"/>
      <c r="EON72" s="655"/>
      <c r="EOO72" s="655"/>
      <c r="EOP72" s="655"/>
      <c r="EOQ72" s="655"/>
      <c r="EOR72" s="655"/>
      <c r="EOS72" s="655"/>
      <c r="EOT72" s="655"/>
      <c r="EOU72" s="655"/>
      <c r="EOV72" s="655"/>
      <c r="EOW72" s="655"/>
      <c r="EOX72" s="655"/>
      <c r="EOY72" s="655"/>
      <c r="EOZ72" s="655"/>
      <c r="EPA72" s="655"/>
      <c r="EPB72" s="655"/>
      <c r="EPC72" s="655"/>
      <c r="EPD72" s="655"/>
      <c r="EPE72" s="655"/>
      <c r="EPF72" s="655"/>
      <c r="EPG72" s="655"/>
      <c r="EPH72" s="655"/>
      <c r="EPI72" s="655"/>
      <c r="EPJ72" s="655"/>
      <c r="EPK72" s="655"/>
      <c r="EPL72" s="655"/>
      <c r="EPM72" s="655"/>
      <c r="EPN72" s="655"/>
      <c r="EPO72" s="655"/>
      <c r="EPP72" s="655"/>
      <c r="EPQ72" s="655"/>
      <c r="EPR72" s="655"/>
      <c r="EPS72" s="655"/>
      <c r="EPT72" s="655"/>
      <c r="EPU72" s="655"/>
      <c r="EPV72" s="655"/>
      <c r="EPW72" s="655"/>
      <c r="EPX72" s="655"/>
      <c r="EPY72" s="655"/>
      <c r="EPZ72" s="655"/>
      <c r="EQA72" s="655"/>
      <c r="EQB72" s="655"/>
      <c r="EQC72" s="655"/>
      <c r="EQD72" s="655"/>
      <c r="EQE72" s="655"/>
      <c r="EQF72" s="655"/>
      <c r="EQG72" s="655"/>
      <c r="EQH72" s="655"/>
      <c r="EQI72" s="655"/>
      <c r="EQJ72" s="655"/>
      <c r="EQK72" s="655"/>
      <c r="EQL72" s="655"/>
      <c r="EQM72" s="655"/>
      <c r="EQN72" s="655"/>
      <c r="EQO72" s="655"/>
      <c r="EQP72" s="655"/>
      <c r="EQQ72" s="655"/>
      <c r="EQR72" s="655"/>
      <c r="EQS72" s="655"/>
      <c r="EQT72" s="655"/>
      <c r="EQU72" s="655"/>
      <c r="EQV72" s="655"/>
      <c r="EQW72" s="655"/>
      <c r="EQX72" s="655"/>
      <c r="EQY72" s="655"/>
      <c r="EQZ72" s="655"/>
      <c r="ERA72" s="655"/>
      <c r="ERB72" s="655"/>
      <c r="ERC72" s="655"/>
      <c r="ERD72" s="655"/>
      <c r="ERE72" s="655"/>
      <c r="ERF72" s="655"/>
      <c r="ERG72" s="655"/>
      <c r="ERH72" s="655"/>
      <c r="ERI72" s="655"/>
      <c r="ERJ72" s="655"/>
      <c r="ERK72" s="655"/>
      <c r="ERL72" s="655"/>
      <c r="ERM72" s="655"/>
      <c r="ERN72" s="655"/>
      <c r="ERO72" s="655"/>
      <c r="ERP72" s="655"/>
      <c r="ERQ72" s="655"/>
      <c r="ERR72" s="655"/>
      <c r="ERS72" s="655"/>
      <c r="ERT72" s="655"/>
      <c r="ERU72" s="655"/>
      <c r="ERV72" s="655"/>
      <c r="ERW72" s="655"/>
      <c r="ERX72" s="655"/>
      <c r="ERY72" s="655"/>
      <c r="ERZ72" s="655"/>
      <c r="ESA72" s="655"/>
      <c r="ESB72" s="655"/>
      <c r="ESC72" s="655"/>
      <c r="ESD72" s="655"/>
      <c r="ESE72" s="655"/>
      <c r="ESF72" s="655"/>
      <c r="ESG72" s="655"/>
      <c r="ESH72" s="655"/>
      <c r="ESI72" s="655"/>
      <c r="ESJ72" s="655"/>
      <c r="ESK72" s="655"/>
      <c r="ESL72" s="655"/>
      <c r="ESM72" s="655"/>
      <c r="ESN72" s="655"/>
      <c r="ESO72" s="655"/>
      <c r="ESP72" s="655"/>
      <c r="ESQ72" s="655"/>
      <c r="ESR72" s="655"/>
      <c r="ESS72" s="655"/>
      <c r="EST72" s="655"/>
      <c r="ESU72" s="655"/>
      <c r="ESV72" s="655"/>
      <c r="ESW72" s="655"/>
      <c r="ESX72" s="655"/>
      <c r="ESY72" s="655"/>
      <c r="ESZ72" s="655"/>
      <c r="ETA72" s="655"/>
      <c r="ETB72" s="655"/>
      <c r="ETC72" s="655"/>
      <c r="ETD72" s="655"/>
      <c r="ETE72" s="655"/>
      <c r="ETF72" s="655"/>
      <c r="ETG72" s="655"/>
      <c r="ETH72" s="655"/>
      <c r="ETI72" s="655"/>
      <c r="ETJ72" s="655"/>
      <c r="ETK72" s="655"/>
      <c r="ETL72" s="655"/>
      <c r="ETM72" s="655"/>
      <c r="ETN72" s="655"/>
      <c r="ETO72" s="655"/>
      <c r="ETP72" s="655"/>
      <c r="ETQ72" s="655"/>
      <c r="ETR72" s="655"/>
      <c r="ETS72" s="655"/>
      <c r="ETT72" s="655"/>
      <c r="ETU72" s="655"/>
      <c r="ETV72" s="655"/>
      <c r="ETW72" s="655"/>
      <c r="ETX72" s="655"/>
      <c r="ETY72" s="655"/>
      <c r="ETZ72" s="655"/>
      <c r="EUA72" s="655"/>
      <c r="EUB72" s="655"/>
      <c r="EUC72" s="655"/>
      <c r="EUD72" s="655"/>
      <c r="EUE72" s="655"/>
      <c r="EUF72" s="655"/>
      <c r="EUG72" s="655"/>
      <c r="EUH72" s="655"/>
      <c r="EUI72" s="655"/>
      <c r="EUJ72" s="655"/>
      <c r="EUK72" s="655"/>
      <c r="EUL72" s="655"/>
      <c r="EUM72" s="655"/>
      <c r="EUN72" s="655"/>
      <c r="EUO72" s="655"/>
      <c r="EUP72" s="655"/>
      <c r="EUQ72" s="655"/>
      <c r="EUR72" s="655"/>
      <c r="EUS72" s="655"/>
      <c r="EUT72" s="655"/>
      <c r="EUU72" s="655"/>
      <c r="EUV72" s="655"/>
      <c r="EUW72" s="655"/>
      <c r="EUX72" s="655"/>
      <c r="EUY72" s="655"/>
      <c r="EUZ72" s="655"/>
      <c r="EVA72" s="655"/>
      <c r="EVB72" s="655"/>
      <c r="EVC72" s="655"/>
      <c r="EVD72" s="655"/>
      <c r="EVE72" s="655"/>
      <c r="EVF72" s="655"/>
      <c r="EVG72" s="655"/>
      <c r="EVH72" s="655"/>
      <c r="EVI72" s="655"/>
      <c r="EVJ72" s="655"/>
      <c r="EVK72" s="655"/>
      <c r="EVL72" s="655"/>
      <c r="EVM72" s="655"/>
      <c r="EVN72" s="655"/>
      <c r="EVO72" s="655"/>
      <c r="EVP72" s="655"/>
      <c r="EVQ72" s="655"/>
      <c r="EVR72" s="655"/>
      <c r="EVS72" s="655"/>
      <c r="EVT72" s="655"/>
      <c r="EVU72" s="655"/>
      <c r="EVV72" s="655"/>
      <c r="EVW72" s="655"/>
      <c r="EVX72" s="655"/>
      <c r="EVY72" s="655"/>
      <c r="EVZ72" s="655"/>
      <c r="EWA72" s="655"/>
      <c r="EWB72" s="655"/>
      <c r="EWC72" s="655"/>
      <c r="EWD72" s="655"/>
      <c r="EWE72" s="655"/>
      <c r="EWF72" s="655"/>
      <c r="EWG72" s="655"/>
      <c r="EWH72" s="655"/>
      <c r="EWI72" s="655"/>
      <c r="EWJ72" s="655"/>
      <c r="EWK72" s="655"/>
      <c r="EWL72" s="655"/>
      <c r="EWM72" s="655"/>
      <c r="EWN72" s="655"/>
      <c r="EWO72" s="655"/>
      <c r="EWP72" s="655"/>
      <c r="EWQ72" s="655"/>
      <c r="EWR72" s="655"/>
      <c r="EWS72" s="655"/>
      <c r="EWT72" s="655"/>
      <c r="EWU72" s="655"/>
      <c r="EWV72" s="655"/>
      <c r="EWW72" s="655"/>
      <c r="EWX72" s="655"/>
      <c r="EWY72" s="655"/>
      <c r="EWZ72" s="655"/>
      <c r="EXA72" s="655"/>
      <c r="EXB72" s="655"/>
      <c r="EXC72" s="655"/>
      <c r="EXD72" s="655"/>
      <c r="EXE72" s="655"/>
      <c r="EXF72" s="655"/>
      <c r="EXG72" s="655"/>
      <c r="EXH72" s="655"/>
      <c r="EXI72" s="655"/>
      <c r="EXJ72" s="655"/>
      <c r="EXK72" s="655"/>
      <c r="EXL72" s="655"/>
      <c r="EXM72" s="655"/>
      <c r="EXN72" s="655"/>
      <c r="EXO72" s="655"/>
      <c r="EXP72" s="655"/>
      <c r="EXQ72" s="655"/>
      <c r="EXR72" s="655"/>
      <c r="EXS72" s="655"/>
      <c r="EXT72" s="655"/>
      <c r="EXU72" s="655"/>
      <c r="EXV72" s="655"/>
      <c r="EXW72" s="655"/>
      <c r="EXX72" s="655"/>
      <c r="EXY72" s="655"/>
      <c r="EXZ72" s="655"/>
      <c r="EYA72" s="655"/>
      <c r="EYB72" s="655"/>
      <c r="EYC72" s="655"/>
      <c r="EYD72" s="655"/>
      <c r="EYE72" s="655"/>
      <c r="EYF72" s="655"/>
      <c r="EYG72" s="655"/>
      <c r="EYH72" s="655"/>
      <c r="EYI72" s="655"/>
      <c r="EYJ72" s="655"/>
      <c r="EYK72" s="655"/>
      <c r="EYL72" s="655"/>
      <c r="EYM72" s="655"/>
      <c r="EYN72" s="655"/>
      <c r="EYO72" s="655"/>
      <c r="EYP72" s="655"/>
      <c r="EYQ72" s="655"/>
      <c r="EYR72" s="655"/>
      <c r="EYS72" s="655"/>
      <c r="EYT72" s="655"/>
      <c r="EYU72" s="655"/>
      <c r="EYV72" s="655"/>
      <c r="EYW72" s="655"/>
      <c r="EYX72" s="655"/>
      <c r="EYY72" s="655"/>
      <c r="EYZ72" s="655"/>
      <c r="EZA72" s="655"/>
      <c r="EZB72" s="655"/>
      <c r="EZC72" s="655"/>
      <c r="EZD72" s="655"/>
      <c r="EZE72" s="655"/>
      <c r="EZF72" s="655"/>
      <c r="EZG72" s="655"/>
      <c r="EZH72" s="655"/>
      <c r="EZI72" s="655"/>
      <c r="EZJ72" s="655"/>
      <c r="EZK72" s="655"/>
      <c r="EZL72" s="655"/>
      <c r="EZM72" s="655"/>
      <c r="EZN72" s="655"/>
      <c r="EZO72" s="655"/>
      <c r="EZP72" s="655"/>
      <c r="EZQ72" s="655"/>
      <c r="EZR72" s="655"/>
      <c r="EZS72" s="655"/>
      <c r="EZT72" s="655"/>
      <c r="EZU72" s="655"/>
      <c r="EZV72" s="655"/>
      <c r="EZW72" s="655"/>
      <c r="EZX72" s="655"/>
      <c r="EZY72" s="655"/>
      <c r="EZZ72" s="655"/>
      <c r="FAA72" s="655"/>
      <c r="FAB72" s="655"/>
      <c r="FAC72" s="655"/>
      <c r="FAD72" s="655"/>
      <c r="FAE72" s="655"/>
      <c r="FAF72" s="655"/>
      <c r="FAG72" s="655"/>
      <c r="FAH72" s="655"/>
      <c r="FAI72" s="655"/>
      <c r="FAJ72" s="655"/>
      <c r="FAK72" s="655"/>
      <c r="FAL72" s="655"/>
      <c r="FAM72" s="655"/>
      <c r="FAN72" s="655"/>
      <c r="FAO72" s="655"/>
      <c r="FAP72" s="655"/>
      <c r="FAQ72" s="655"/>
      <c r="FAR72" s="655"/>
      <c r="FAS72" s="655"/>
      <c r="FAT72" s="655"/>
      <c r="FAU72" s="655"/>
      <c r="FAV72" s="655"/>
      <c r="FAW72" s="655"/>
      <c r="FAX72" s="655"/>
      <c r="FAY72" s="655"/>
      <c r="FAZ72" s="655"/>
      <c r="FBA72" s="655"/>
      <c r="FBB72" s="655"/>
      <c r="FBC72" s="655"/>
      <c r="FBD72" s="655"/>
      <c r="FBE72" s="655"/>
      <c r="FBF72" s="655"/>
      <c r="FBG72" s="655"/>
      <c r="FBH72" s="655"/>
      <c r="FBI72" s="655"/>
      <c r="FBJ72" s="655"/>
      <c r="FBK72" s="655"/>
      <c r="FBL72" s="655"/>
      <c r="FBM72" s="655"/>
      <c r="FBN72" s="655"/>
      <c r="FBO72" s="655"/>
      <c r="FBP72" s="655"/>
      <c r="FBQ72" s="655"/>
      <c r="FBR72" s="655"/>
      <c r="FBS72" s="655"/>
      <c r="FBT72" s="655"/>
      <c r="FBU72" s="655"/>
      <c r="FBV72" s="655"/>
      <c r="FBW72" s="655"/>
      <c r="FBX72" s="655"/>
      <c r="FBY72" s="655"/>
      <c r="FBZ72" s="655"/>
      <c r="FCA72" s="655"/>
      <c r="FCB72" s="655"/>
      <c r="FCC72" s="655"/>
      <c r="FCD72" s="655"/>
      <c r="FCE72" s="655"/>
      <c r="FCF72" s="655"/>
      <c r="FCG72" s="655"/>
      <c r="FCH72" s="655"/>
      <c r="FCI72" s="655"/>
      <c r="FCJ72" s="655"/>
      <c r="FCK72" s="655"/>
      <c r="FCL72" s="655"/>
      <c r="FCM72" s="655"/>
      <c r="FCN72" s="655"/>
      <c r="FCO72" s="655"/>
      <c r="FCP72" s="655"/>
      <c r="FCQ72" s="655"/>
      <c r="FCR72" s="655"/>
      <c r="FCS72" s="655"/>
      <c r="FCT72" s="655"/>
      <c r="FCU72" s="655"/>
      <c r="FCV72" s="655"/>
      <c r="FCW72" s="655"/>
      <c r="FCX72" s="655"/>
      <c r="FCY72" s="655"/>
      <c r="FCZ72" s="655"/>
      <c r="FDA72" s="655"/>
      <c r="FDB72" s="655"/>
      <c r="FDC72" s="655"/>
      <c r="FDD72" s="655"/>
      <c r="FDE72" s="655"/>
      <c r="FDF72" s="655"/>
      <c r="FDG72" s="655"/>
      <c r="FDH72" s="655"/>
      <c r="FDI72" s="655"/>
      <c r="FDJ72" s="655"/>
      <c r="FDK72" s="655"/>
      <c r="FDL72" s="655"/>
      <c r="FDM72" s="655"/>
      <c r="FDN72" s="655"/>
      <c r="FDO72" s="655"/>
      <c r="FDP72" s="655"/>
      <c r="FDQ72" s="655"/>
      <c r="FDR72" s="655"/>
      <c r="FDS72" s="655"/>
      <c r="FDT72" s="655"/>
      <c r="FDU72" s="655"/>
      <c r="FDV72" s="655"/>
      <c r="FDW72" s="655"/>
      <c r="FDX72" s="655"/>
      <c r="FDY72" s="655"/>
      <c r="FDZ72" s="655"/>
      <c r="FEA72" s="655"/>
      <c r="FEB72" s="655"/>
      <c r="FEC72" s="655"/>
      <c r="FED72" s="655"/>
      <c r="FEE72" s="655"/>
      <c r="FEF72" s="655"/>
      <c r="FEG72" s="655"/>
      <c r="FEH72" s="655"/>
      <c r="FEI72" s="655"/>
      <c r="FEJ72" s="655"/>
      <c r="FEK72" s="655"/>
      <c r="FEL72" s="655"/>
      <c r="FEM72" s="655"/>
      <c r="FEN72" s="655"/>
      <c r="FEO72" s="655"/>
      <c r="FEP72" s="655"/>
      <c r="FEQ72" s="655"/>
      <c r="FER72" s="655"/>
      <c r="FES72" s="655"/>
      <c r="FET72" s="655"/>
      <c r="FEU72" s="655"/>
      <c r="FEV72" s="655"/>
      <c r="FEW72" s="655"/>
      <c r="FEX72" s="655"/>
      <c r="FEY72" s="655"/>
      <c r="FEZ72" s="655"/>
      <c r="FFA72" s="655"/>
      <c r="FFB72" s="655"/>
      <c r="FFC72" s="655"/>
      <c r="FFD72" s="655"/>
      <c r="FFE72" s="655"/>
      <c r="FFF72" s="655"/>
      <c r="FFG72" s="655"/>
      <c r="FFH72" s="655"/>
      <c r="FFI72" s="655"/>
      <c r="FFJ72" s="655"/>
      <c r="FFK72" s="655"/>
      <c r="FFL72" s="655"/>
      <c r="FFM72" s="655"/>
      <c r="FFN72" s="655"/>
      <c r="FFO72" s="655"/>
      <c r="FFP72" s="655"/>
      <c r="FFQ72" s="655"/>
      <c r="FFR72" s="655"/>
      <c r="FFS72" s="655"/>
      <c r="FFT72" s="655"/>
      <c r="FFU72" s="655"/>
      <c r="FFV72" s="655"/>
      <c r="FFW72" s="655"/>
      <c r="FFX72" s="655"/>
      <c r="FFY72" s="655"/>
      <c r="FFZ72" s="655"/>
      <c r="FGA72" s="655"/>
      <c r="FGB72" s="655"/>
      <c r="FGC72" s="655"/>
      <c r="FGD72" s="655"/>
      <c r="FGE72" s="655"/>
      <c r="FGF72" s="655"/>
      <c r="FGG72" s="655"/>
      <c r="FGH72" s="655"/>
      <c r="FGI72" s="655"/>
      <c r="FGJ72" s="655"/>
      <c r="FGK72" s="655"/>
      <c r="FGL72" s="655"/>
      <c r="FGM72" s="655"/>
      <c r="FGN72" s="655"/>
      <c r="FGO72" s="655"/>
      <c r="FGP72" s="655"/>
      <c r="FGQ72" s="655"/>
      <c r="FGR72" s="655"/>
      <c r="FGS72" s="655"/>
      <c r="FGT72" s="655"/>
      <c r="FGU72" s="655"/>
      <c r="FGV72" s="655"/>
      <c r="FGW72" s="655"/>
      <c r="FGX72" s="655"/>
      <c r="FGY72" s="655"/>
      <c r="FGZ72" s="655"/>
      <c r="FHA72" s="655"/>
      <c r="FHB72" s="655"/>
      <c r="FHC72" s="655"/>
      <c r="FHD72" s="655"/>
      <c r="FHE72" s="655"/>
      <c r="FHF72" s="655"/>
      <c r="FHG72" s="655"/>
      <c r="FHH72" s="655"/>
      <c r="FHI72" s="655"/>
      <c r="FHJ72" s="655"/>
      <c r="FHK72" s="655"/>
      <c r="FHL72" s="655"/>
      <c r="FHM72" s="655"/>
      <c r="FHN72" s="655"/>
      <c r="FHO72" s="655"/>
      <c r="FHP72" s="655"/>
      <c r="FHQ72" s="655"/>
      <c r="FHR72" s="655"/>
      <c r="FHS72" s="655"/>
      <c r="FHT72" s="655"/>
      <c r="FHU72" s="655"/>
      <c r="FHV72" s="655"/>
      <c r="FHW72" s="655"/>
      <c r="FHX72" s="655"/>
      <c r="FHY72" s="655"/>
      <c r="FHZ72" s="655"/>
      <c r="FIA72" s="655"/>
      <c r="FIB72" s="655"/>
      <c r="FIC72" s="655"/>
      <c r="FID72" s="655"/>
      <c r="FIE72" s="655"/>
      <c r="FIF72" s="655"/>
      <c r="FIG72" s="655"/>
      <c r="FIH72" s="655"/>
      <c r="FII72" s="655"/>
      <c r="FIJ72" s="655"/>
      <c r="FIK72" s="655"/>
      <c r="FIL72" s="655"/>
      <c r="FIM72" s="655"/>
      <c r="FIN72" s="655"/>
      <c r="FIO72" s="655"/>
      <c r="FIP72" s="655"/>
      <c r="FIQ72" s="655"/>
      <c r="FIR72" s="655"/>
      <c r="FIS72" s="655"/>
      <c r="FIT72" s="655"/>
      <c r="FIU72" s="655"/>
      <c r="FIV72" s="655"/>
      <c r="FIW72" s="655"/>
      <c r="FIX72" s="655"/>
      <c r="FIY72" s="655"/>
      <c r="FIZ72" s="655"/>
      <c r="FJA72" s="655"/>
      <c r="FJB72" s="655"/>
      <c r="FJC72" s="655"/>
      <c r="FJD72" s="655"/>
      <c r="FJE72" s="655"/>
      <c r="FJF72" s="655"/>
      <c r="FJG72" s="655"/>
      <c r="FJH72" s="655"/>
      <c r="FJI72" s="655"/>
      <c r="FJJ72" s="655"/>
      <c r="FJK72" s="655"/>
      <c r="FJL72" s="655"/>
      <c r="FJM72" s="655"/>
      <c r="FJN72" s="655"/>
      <c r="FJO72" s="655"/>
      <c r="FJP72" s="655"/>
      <c r="FJQ72" s="655"/>
      <c r="FJR72" s="655"/>
      <c r="FJS72" s="655"/>
      <c r="FJT72" s="655"/>
      <c r="FJU72" s="655"/>
      <c r="FJV72" s="655"/>
      <c r="FJW72" s="655"/>
      <c r="FJX72" s="655"/>
      <c r="FJY72" s="655"/>
      <c r="FJZ72" s="655"/>
      <c r="FKA72" s="655"/>
      <c r="FKB72" s="655"/>
      <c r="FKC72" s="655"/>
      <c r="FKD72" s="655"/>
      <c r="FKE72" s="655"/>
      <c r="FKF72" s="655"/>
      <c r="FKG72" s="655"/>
      <c r="FKH72" s="655"/>
      <c r="FKI72" s="655"/>
      <c r="FKJ72" s="655"/>
      <c r="FKK72" s="655"/>
      <c r="FKL72" s="655"/>
      <c r="FKM72" s="655"/>
      <c r="FKN72" s="655"/>
      <c r="FKO72" s="655"/>
      <c r="FKP72" s="655"/>
      <c r="FKQ72" s="655"/>
      <c r="FKR72" s="655"/>
      <c r="FKS72" s="655"/>
      <c r="FKT72" s="655"/>
      <c r="FKU72" s="655"/>
      <c r="FKV72" s="655"/>
      <c r="FKW72" s="655"/>
      <c r="FKX72" s="655"/>
      <c r="FKY72" s="655"/>
      <c r="FKZ72" s="655"/>
      <c r="FLA72" s="655"/>
      <c r="FLB72" s="655"/>
      <c r="FLC72" s="655"/>
      <c r="FLD72" s="655"/>
      <c r="FLE72" s="655"/>
      <c r="FLF72" s="655"/>
      <c r="FLG72" s="655"/>
      <c r="FLH72" s="655"/>
      <c r="FLI72" s="655"/>
      <c r="FLJ72" s="655"/>
      <c r="FLK72" s="655"/>
      <c r="FLL72" s="655"/>
      <c r="FLM72" s="655"/>
      <c r="FLN72" s="655"/>
      <c r="FLO72" s="655"/>
      <c r="FLP72" s="655"/>
      <c r="FLQ72" s="655"/>
      <c r="FLR72" s="655"/>
      <c r="FLS72" s="655"/>
      <c r="FLT72" s="655"/>
      <c r="FLU72" s="655"/>
      <c r="FLV72" s="655"/>
      <c r="FLW72" s="655"/>
      <c r="FLX72" s="655"/>
      <c r="FLY72" s="655"/>
      <c r="FLZ72" s="655"/>
      <c r="FMA72" s="655"/>
      <c r="FMB72" s="655"/>
      <c r="FMC72" s="655"/>
      <c r="FMD72" s="655"/>
      <c r="FME72" s="655"/>
      <c r="FMF72" s="655"/>
      <c r="FMG72" s="655"/>
      <c r="FMH72" s="655"/>
      <c r="FMI72" s="655"/>
      <c r="FMJ72" s="655"/>
      <c r="FMK72" s="655"/>
      <c r="FML72" s="655"/>
      <c r="FMM72" s="655"/>
      <c r="FMN72" s="655"/>
      <c r="FMO72" s="655"/>
      <c r="FMP72" s="655"/>
      <c r="FMQ72" s="655"/>
      <c r="FMR72" s="655"/>
      <c r="FMS72" s="655"/>
      <c r="FMT72" s="655"/>
      <c r="FMU72" s="655"/>
      <c r="FMV72" s="655"/>
      <c r="FMW72" s="655"/>
      <c r="FMX72" s="655"/>
      <c r="FMY72" s="655"/>
      <c r="FMZ72" s="655"/>
      <c r="FNA72" s="655"/>
      <c r="FNB72" s="655"/>
      <c r="FNC72" s="655"/>
      <c r="FND72" s="655"/>
      <c r="FNE72" s="655"/>
      <c r="FNF72" s="655"/>
      <c r="FNG72" s="655"/>
      <c r="FNH72" s="655"/>
      <c r="FNI72" s="655"/>
      <c r="FNJ72" s="655"/>
      <c r="FNK72" s="655"/>
      <c r="FNL72" s="655"/>
      <c r="FNM72" s="655"/>
      <c r="FNN72" s="655"/>
      <c r="FNO72" s="655"/>
      <c r="FNP72" s="655"/>
      <c r="FNQ72" s="655"/>
      <c r="FNR72" s="655"/>
      <c r="FNS72" s="655"/>
      <c r="FNT72" s="655"/>
      <c r="FNU72" s="655"/>
      <c r="FNV72" s="655"/>
      <c r="FNW72" s="655"/>
      <c r="FNX72" s="655"/>
      <c r="FNY72" s="655"/>
      <c r="FNZ72" s="655"/>
      <c r="FOA72" s="655"/>
      <c r="FOB72" s="655"/>
      <c r="FOC72" s="655"/>
      <c r="FOD72" s="655"/>
      <c r="FOE72" s="655"/>
      <c r="FOF72" s="655"/>
      <c r="FOG72" s="655"/>
      <c r="FOH72" s="655"/>
      <c r="FOI72" s="655"/>
      <c r="FOJ72" s="655"/>
      <c r="FOK72" s="655"/>
      <c r="FOL72" s="655"/>
      <c r="FOM72" s="655"/>
      <c r="FON72" s="655"/>
      <c r="FOO72" s="655"/>
      <c r="FOP72" s="655"/>
      <c r="FOQ72" s="655"/>
      <c r="FOR72" s="655"/>
      <c r="FOS72" s="655"/>
      <c r="FOT72" s="655"/>
      <c r="FOU72" s="655"/>
      <c r="FOV72" s="655"/>
      <c r="FOW72" s="655"/>
      <c r="FOX72" s="655"/>
      <c r="FOY72" s="655"/>
      <c r="FOZ72" s="655"/>
      <c r="FPA72" s="655"/>
      <c r="FPB72" s="655"/>
      <c r="FPC72" s="655"/>
      <c r="FPD72" s="655"/>
      <c r="FPE72" s="655"/>
      <c r="FPF72" s="655"/>
      <c r="FPG72" s="655"/>
      <c r="FPH72" s="655"/>
      <c r="FPI72" s="655"/>
      <c r="FPJ72" s="655"/>
      <c r="FPK72" s="655"/>
      <c r="FPL72" s="655"/>
      <c r="FPM72" s="655"/>
      <c r="FPN72" s="655"/>
      <c r="FPO72" s="655"/>
      <c r="FPP72" s="655"/>
      <c r="FPQ72" s="655"/>
      <c r="FPR72" s="655"/>
      <c r="FPS72" s="655"/>
      <c r="FPT72" s="655"/>
      <c r="FPU72" s="655"/>
      <c r="FPV72" s="655"/>
      <c r="FPW72" s="655"/>
      <c r="FPX72" s="655"/>
      <c r="FPY72" s="655"/>
      <c r="FPZ72" s="655"/>
      <c r="FQA72" s="655"/>
      <c r="FQB72" s="655"/>
      <c r="FQC72" s="655"/>
      <c r="FQD72" s="655"/>
      <c r="FQE72" s="655"/>
      <c r="FQF72" s="655"/>
      <c r="FQG72" s="655"/>
      <c r="FQH72" s="655"/>
      <c r="FQI72" s="655"/>
      <c r="FQJ72" s="655"/>
      <c r="FQK72" s="655"/>
      <c r="FQL72" s="655"/>
      <c r="FQM72" s="655"/>
      <c r="FQN72" s="655"/>
      <c r="FQO72" s="655"/>
      <c r="FQP72" s="655"/>
      <c r="FQQ72" s="655"/>
      <c r="FQR72" s="655"/>
      <c r="FQS72" s="655"/>
      <c r="FQT72" s="655"/>
      <c r="FQU72" s="655"/>
      <c r="FQV72" s="655"/>
      <c r="FQW72" s="655"/>
      <c r="FQX72" s="655"/>
      <c r="FQY72" s="655"/>
      <c r="FQZ72" s="655"/>
      <c r="FRA72" s="655"/>
      <c r="FRB72" s="655"/>
      <c r="FRC72" s="655"/>
      <c r="FRD72" s="655"/>
      <c r="FRE72" s="655"/>
      <c r="FRF72" s="655"/>
      <c r="FRG72" s="655"/>
      <c r="FRH72" s="655"/>
      <c r="FRI72" s="655"/>
      <c r="FRJ72" s="655"/>
      <c r="FRK72" s="655"/>
      <c r="FRL72" s="655"/>
      <c r="FRM72" s="655"/>
      <c r="FRN72" s="655"/>
      <c r="FRO72" s="655"/>
      <c r="FRP72" s="655"/>
      <c r="FRQ72" s="655"/>
      <c r="FRR72" s="655"/>
      <c r="FRS72" s="655"/>
      <c r="FRT72" s="655"/>
      <c r="FRU72" s="655"/>
      <c r="FRV72" s="655"/>
      <c r="FRW72" s="655"/>
      <c r="FRX72" s="655"/>
      <c r="FRY72" s="655"/>
      <c r="FRZ72" s="655"/>
      <c r="FSA72" s="655"/>
      <c r="FSB72" s="655"/>
      <c r="FSC72" s="655"/>
      <c r="FSD72" s="655"/>
      <c r="FSE72" s="655"/>
      <c r="FSF72" s="655"/>
      <c r="FSG72" s="655"/>
      <c r="FSH72" s="655"/>
      <c r="FSI72" s="655"/>
      <c r="FSJ72" s="655"/>
      <c r="FSK72" s="655"/>
      <c r="FSL72" s="655"/>
      <c r="FSM72" s="655"/>
      <c r="FSN72" s="655"/>
      <c r="FSO72" s="655"/>
      <c r="FSP72" s="655"/>
      <c r="FSQ72" s="655"/>
      <c r="FSR72" s="655"/>
      <c r="FSS72" s="655"/>
      <c r="FST72" s="655"/>
      <c r="FSU72" s="655"/>
      <c r="FSV72" s="655"/>
      <c r="FSW72" s="655"/>
      <c r="FSX72" s="655"/>
      <c r="FSY72" s="655"/>
      <c r="FSZ72" s="655"/>
      <c r="FTA72" s="655"/>
      <c r="FTB72" s="655"/>
      <c r="FTC72" s="655"/>
      <c r="FTD72" s="655"/>
      <c r="FTE72" s="655"/>
      <c r="FTF72" s="655"/>
      <c r="FTG72" s="655"/>
      <c r="FTH72" s="655"/>
      <c r="FTI72" s="655"/>
      <c r="FTJ72" s="655"/>
      <c r="FTK72" s="655"/>
      <c r="FTL72" s="655"/>
      <c r="FTM72" s="655"/>
      <c r="FTN72" s="655"/>
      <c r="FTO72" s="655"/>
      <c r="FTP72" s="655"/>
      <c r="FTQ72" s="655"/>
      <c r="FTR72" s="655"/>
      <c r="FTS72" s="655"/>
      <c r="FTT72" s="655"/>
      <c r="FTU72" s="655"/>
      <c r="FTV72" s="655"/>
      <c r="FTW72" s="655"/>
      <c r="FTX72" s="655"/>
      <c r="FTY72" s="655"/>
      <c r="FTZ72" s="655"/>
      <c r="FUA72" s="655"/>
      <c r="FUB72" s="655"/>
      <c r="FUC72" s="655"/>
      <c r="FUD72" s="655"/>
      <c r="FUE72" s="655"/>
      <c r="FUF72" s="655"/>
      <c r="FUG72" s="655"/>
      <c r="FUH72" s="655"/>
      <c r="FUI72" s="655"/>
      <c r="FUJ72" s="655"/>
      <c r="FUK72" s="655"/>
      <c r="FUL72" s="655"/>
      <c r="FUM72" s="655"/>
      <c r="FUN72" s="655"/>
      <c r="FUO72" s="655"/>
      <c r="FUP72" s="655"/>
      <c r="FUQ72" s="655"/>
      <c r="FUR72" s="655"/>
      <c r="FUS72" s="655"/>
      <c r="FUT72" s="655"/>
      <c r="FUU72" s="655"/>
      <c r="FUV72" s="655"/>
      <c r="FUW72" s="655"/>
      <c r="FUX72" s="655"/>
      <c r="FUY72" s="655"/>
      <c r="FUZ72" s="655"/>
      <c r="FVA72" s="655"/>
      <c r="FVB72" s="655"/>
      <c r="FVC72" s="655"/>
      <c r="FVD72" s="655"/>
      <c r="FVE72" s="655"/>
      <c r="FVF72" s="655"/>
      <c r="FVG72" s="655"/>
      <c r="FVH72" s="655"/>
      <c r="FVI72" s="655"/>
      <c r="FVJ72" s="655"/>
      <c r="FVK72" s="655"/>
      <c r="FVL72" s="655"/>
      <c r="FVM72" s="655"/>
      <c r="FVN72" s="655"/>
      <c r="FVO72" s="655"/>
      <c r="FVP72" s="655"/>
      <c r="FVQ72" s="655"/>
      <c r="FVR72" s="655"/>
      <c r="FVS72" s="655"/>
      <c r="FVT72" s="655"/>
      <c r="FVU72" s="655"/>
      <c r="FVV72" s="655"/>
      <c r="FVW72" s="655"/>
      <c r="FVX72" s="655"/>
      <c r="FVY72" s="655"/>
      <c r="FVZ72" s="655"/>
      <c r="FWA72" s="655"/>
      <c r="FWB72" s="655"/>
      <c r="FWC72" s="655"/>
      <c r="FWD72" s="655"/>
      <c r="FWE72" s="655"/>
      <c r="FWF72" s="655"/>
      <c r="FWG72" s="655"/>
      <c r="FWH72" s="655"/>
      <c r="FWI72" s="655"/>
      <c r="FWJ72" s="655"/>
      <c r="FWK72" s="655"/>
      <c r="FWL72" s="655"/>
      <c r="FWM72" s="655"/>
      <c r="FWN72" s="655"/>
      <c r="FWO72" s="655"/>
      <c r="FWP72" s="655"/>
      <c r="FWQ72" s="655"/>
      <c r="FWR72" s="655"/>
      <c r="FWS72" s="655"/>
      <c r="FWT72" s="655"/>
      <c r="FWU72" s="655"/>
      <c r="FWV72" s="655"/>
      <c r="FWW72" s="655"/>
      <c r="FWX72" s="655"/>
      <c r="FWY72" s="655"/>
      <c r="FWZ72" s="655"/>
      <c r="FXA72" s="655"/>
      <c r="FXB72" s="655"/>
      <c r="FXC72" s="655"/>
      <c r="FXD72" s="655"/>
      <c r="FXE72" s="655"/>
      <c r="FXF72" s="655"/>
      <c r="FXG72" s="655"/>
      <c r="FXH72" s="655"/>
      <c r="FXI72" s="655"/>
      <c r="FXJ72" s="655"/>
      <c r="FXK72" s="655"/>
      <c r="FXL72" s="655"/>
      <c r="FXM72" s="655"/>
      <c r="FXN72" s="655"/>
      <c r="FXO72" s="655"/>
      <c r="FXP72" s="655"/>
      <c r="FXQ72" s="655"/>
      <c r="FXR72" s="655"/>
      <c r="FXS72" s="655"/>
      <c r="FXT72" s="655"/>
      <c r="FXU72" s="655"/>
      <c r="FXV72" s="655"/>
      <c r="FXW72" s="655"/>
      <c r="FXX72" s="655"/>
      <c r="FXY72" s="655"/>
      <c r="FXZ72" s="655"/>
      <c r="FYA72" s="655"/>
      <c r="FYB72" s="655"/>
      <c r="FYC72" s="655"/>
      <c r="FYD72" s="655"/>
      <c r="FYE72" s="655"/>
      <c r="FYF72" s="655"/>
      <c r="FYG72" s="655"/>
      <c r="FYH72" s="655"/>
      <c r="FYI72" s="655"/>
      <c r="FYJ72" s="655"/>
      <c r="FYK72" s="655"/>
      <c r="FYL72" s="655"/>
      <c r="FYM72" s="655"/>
      <c r="FYN72" s="655"/>
      <c r="FYO72" s="655"/>
      <c r="FYP72" s="655"/>
      <c r="FYQ72" s="655"/>
      <c r="FYR72" s="655"/>
      <c r="FYS72" s="655"/>
      <c r="FYT72" s="655"/>
      <c r="FYU72" s="655"/>
      <c r="FYV72" s="655"/>
      <c r="FYW72" s="655"/>
      <c r="FYX72" s="655"/>
      <c r="FYY72" s="655"/>
      <c r="FYZ72" s="655"/>
      <c r="FZA72" s="655"/>
      <c r="FZB72" s="655"/>
      <c r="FZC72" s="655"/>
      <c r="FZD72" s="655"/>
      <c r="FZE72" s="655"/>
      <c r="FZF72" s="655"/>
      <c r="FZG72" s="655"/>
      <c r="FZH72" s="655"/>
      <c r="FZI72" s="655"/>
      <c r="FZJ72" s="655"/>
      <c r="FZK72" s="655"/>
      <c r="FZL72" s="655"/>
      <c r="FZM72" s="655"/>
      <c r="FZN72" s="655"/>
      <c r="FZO72" s="655"/>
      <c r="FZP72" s="655"/>
      <c r="FZQ72" s="655"/>
      <c r="FZR72" s="655"/>
      <c r="FZS72" s="655"/>
      <c r="FZT72" s="655"/>
      <c r="FZU72" s="655"/>
      <c r="FZV72" s="655"/>
      <c r="FZW72" s="655"/>
      <c r="FZX72" s="655"/>
      <c r="FZY72" s="655"/>
      <c r="FZZ72" s="655"/>
      <c r="GAA72" s="655"/>
      <c r="GAB72" s="655"/>
      <c r="GAC72" s="655"/>
      <c r="GAD72" s="655"/>
      <c r="GAE72" s="655"/>
      <c r="GAF72" s="655"/>
      <c r="GAG72" s="655"/>
      <c r="GAH72" s="655"/>
      <c r="GAI72" s="655"/>
      <c r="GAJ72" s="655"/>
      <c r="GAK72" s="655"/>
      <c r="GAL72" s="655"/>
      <c r="GAM72" s="655"/>
      <c r="GAN72" s="655"/>
      <c r="GAO72" s="655"/>
      <c r="GAP72" s="655"/>
      <c r="GAQ72" s="655"/>
      <c r="GAR72" s="655"/>
      <c r="GAS72" s="655"/>
      <c r="GAT72" s="655"/>
      <c r="GAU72" s="655"/>
      <c r="GAV72" s="655"/>
      <c r="GAW72" s="655"/>
      <c r="GAX72" s="655"/>
      <c r="GAY72" s="655"/>
      <c r="GAZ72" s="655"/>
      <c r="GBA72" s="655"/>
      <c r="GBB72" s="655"/>
      <c r="GBC72" s="655"/>
      <c r="GBD72" s="655"/>
      <c r="GBE72" s="655"/>
      <c r="GBF72" s="655"/>
      <c r="GBG72" s="655"/>
      <c r="GBH72" s="655"/>
      <c r="GBI72" s="655"/>
      <c r="GBJ72" s="655"/>
      <c r="GBK72" s="655"/>
      <c r="GBL72" s="655"/>
      <c r="GBM72" s="655"/>
      <c r="GBN72" s="655"/>
      <c r="GBO72" s="655"/>
      <c r="GBP72" s="655"/>
      <c r="GBQ72" s="655"/>
      <c r="GBR72" s="655"/>
      <c r="GBS72" s="655"/>
      <c r="GBT72" s="655"/>
      <c r="GBU72" s="655"/>
      <c r="GBV72" s="655"/>
      <c r="GBW72" s="655"/>
      <c r="GBX72" s="655"/>
      <c r="GBY72" s="655"/>
      <c r="GBZ72" s="655"/>
      <c r="GCA72" s="655"/>
      <c r="GCB72" s="655"/>
      <c r="GCC72" s="655"/>
      <c r="GCD72" s="655"/>
      <c r="GCE72" s="655"/>
      <c r="GCF72" s="655"/>
      <c r="GCG72" s="655"/>
      <c r="GCH72" s="655"/>
      <c r="GCI72" s="655"/>
      <c r="GCJ72" s="655"/>
      <c r="GCK72" s="655"/>
      <c r="GCL72" s="655"/>
      <c r="GCM72" s="655"/>
      <c r="GCN72" s="655"/>
      <c r="GCO72" s="655"/>
      <c r="GCP72" s="655"/>
      <c r="GCQ72" s="655"/>
      <c r="GCR72" s="655"/>
      <c r="GCS72" s="655"/>
      <c r="GCT72" s="655"/>
      <c r="GCU72" s="655"/>
      <c r="GCV72" s="655"/>
      <c r="GCW72" s="655"/>
      <c r="GCX72" s="655"/>
      <c r="GCY72" s="655"/>
      <c r="GCZ72" s="655"/>
      <c r="GDA72" s="655"/>
      <c r="GDB72" s="655"/>
      <c r="GDC72" s="655"/>
      <c r="GDD72" s="655"/>
      <c r="GDE72" s="655"/>
      <c r="GDF72" s="655"/>
      <c r="GDG72" s="655"/>
      <c r="GDH72" s="655"/>
      <c r="GDI72" s="655"/>
      <c r="GDJ72" s="655"/>
      <c r="GDK72" s="655"/>
      <c r="GDL72" s="655"/>
      <c r="GDM72" s="655"/>
      <c r="GDN72" s="655"/>
      <c r="GDO72" s="655"/>
      <c r="GDP72" s="655"/>
      <c r="GDQ72" s="655"/>
      <c r="GDR72" s="655"/>
      <c r="GDS72" s="655"/>
      <c r="GDT72" s="655"/>
      <c r="GDU72" s="655"/>
      <c r="GDV72" s="655"/>
      <c r="GDW72" s="655"/>
      <c r="GDX72" s="655"/>
      <c r="GDY72" s="655"/>
      <c r="GDZ72" s="655"/>
      <c r="GEA72" s="655"/>
      <c r="GEB72" s="655"/>
      <c r="GEC72" s="655"/>
      <c r="GED72" s="655"/>
      <c r="GEE72" s="655"/>
      <c r="GEF72" s="655"/>
      <c r="GEG72" s="655"/>
      <c r="GEH72" s="655"/>
      <c r="GEI72" s="655"/>
      <c r="GEJ72" s="655"/>
      <c r="GEK72" s="655"/>
      <c r="GEL72" s="655"/>
      <c r="GEM72" s="655"/>
      <c r="GEN72" s="655"/>
      <c r="GEO72" s="655"/>
      <c r="GEP72" s="655"/>
      <c r="GEQ72" s="655"/>
      <c r="GER72" s="655"/>
      <c r="GES72" s="655"/>
      <c r="GET72" s="655"/>
      <c r="GEU72" s="655"/>
      <c r="GEV72" s="655"/>
      <c r="GEW72" s="655"/>
      <c r="GEX72" s="655"/>
      <c r="GEY72" s="655"/>
      <c r="GEZ72" s="655"/>
      <c r="GFA72" s="655"/>
      <c r="GFB72" s="655"/>
      <c r="GFC72" s="655"/>
      <c r="GFD72" s="655"/>
      <c r="GFE72" s="655"/>
      <c r="GFF72" s="655"/>
      <c r="GFG72" s="655"/>
      <c r="GFH72" s="655"/>
      <c r="GFI72" s="655"/>
      <c r="GFJ72" s="655"/>
      <c r="GFK72" s="655"/>
      <c r="GFL72" s="655"/>
      <c r="GFM72" s="655"/>
      <c r="GFN72" s="655"/>
      <c r="GFO72" s="655"/>
      <c r="GFP72" s="655"/>
      <c r="GFQ72" s="655"/>
      <c r="GFR72" s="655"/>
      <c r="GFS72" s="655"/>
      <c r="GFT72" s="655"/>
      <c r="GFU72" s="655"/>
      <c r="GFV72" s="655"/>
      <c r="GFW72" s="655"/>
      <c r="GFX72" s="655"/>
      <c r="GFY72" s="655"/>
      <c r="GFZ72" s="655"/>
      <c r="GGA72" s="655"/>
      <c r="GGB72" s="655"/>
      <c r="GGC72" s="655"/>
      <c r="GGD72" s="655"/>
      <c r="GGE72" s="655"/>
      <c r="GGF72" s="655"/>
      <c r="GGG72" s="655"/>
      <c r="GGH72" s="655"/>
      <c r="GGI72" s="655"/>
      <c r="GGJ72" s="655"/>
      <c r="GGK72" s="655"/>
      <c r="GGL72" s="655"/>
      <c r="GGM72" s="655"/>
      <c r="GGN72" s="655"/>
      <c r="GGO72" s="655"/>
      <c r="GGP72" s="655"/>
      <c r="GGQ72" s="655"/>
      <c r="GGR72" s="655"/>
      <c r="GGS72" s="655"/>
      <c r="GGT72" s="655"/>
      <c r="GGU72" s="655"/>
      <c r="GGV72" s="655"/>
      <c r="GGW72" s="655"/>
      <c r="GGX72" s="655"/>
      <c r="GGY72" s="655"/>
      <c r="GGZ72" s="655"/>
      <c r="GHA72" s="655"/>
      <c r="GHB72" s="655"/>
      <c r="GHC72" s="655"/>
      <c r="GHD72" s="655"/>
      <c r="GHE72" s="655"/>
      <c r="GHF72" s="655"/>
      <c r="GHG72" s="655"/>
      <c r="GHH72" s="655"/>
      <c r="GHI72" s="655"/>
      <c r="GHJ72" s="655"/>
      <c r="GHK72" s="655"/>
      <c r="GHL72" s="655"/>
      <c r="GHM72" s="655"/>
      <c r="GHN72" s="655"/>
      <c r="GHO72" s="655"/>
      <c r="GHP72" s="655"/>
      <c r="GHQ72" s="655"/>
      <c r="GHR72" s="655"/>
      <c r="GHS72" s="655"/>
      <c r="GHT72" s="655"/>
      <c r="GHU72" s="655"/>
      <c r="GHV72" s="655"/>
      <c r="GHW72" s="655"/>
      <c r="GHX72" s="655"/>
      <c r="GHY72" s="655"/>
      <c r="GHZ72" s="655"/>
      <c r="GIA72" s="655"/>
      <c r="GIB72" s="655"/>
      <c r="GIC72" s="655"/>
      <c r="GID72" s="655"/>
      <c r="GIE72" s="655"/>
      <c r="GIF72" s="655"/>
      <c r="GIG72" s="655"/>
      <c r="GIH72" s="655"/>
      <c r="GII72" s="655"/>
      <c r="GIJ72" s="655"/>
      <c r="GIK72" s="655"/>
      <c r="GIL72" s="655"/>
      <c r="GIM72" s="655"/>
      <c r="GIN72" s="655"/>
      <c r="GIO72" s="655"/>
      <c r="GIP72" s="655"/>
      <c r="GIQ72" s="655"/>
      <c r="GIR72" s="655"/>
      <c r="GIS72" s="655"/>
      <c r="GIT72" s="655"/>
      <c r="GIU72" s="655"/>
      <c r="GIV72" s="655"/>
      <c r="GIW72" s="655"/>
      <c r="GIX72" s="655"/>
      <c r="GIY72" s="655"/>
      <c r="GIZ72" s="655"/>
      <c r="GJA72" s="655"/>
      <c r="GJB72" s="655"/>
      <c r="GJC72" s="655"/>
      <c r="GJD72" s="655"/>
      <c r="GJE72" s="655"/>
      <c r="GJF72" s="655"/>
      <c r="GJG72" s="655"/>
      <c r="GJH72" s="655"/>
      <c r="GJI72" s="655"/>
      <c r="GJJ72" s="655"/>
      <c r="GJK72" s="655"/>
      <c r="GJL72" s="655"/>
      <c r="GJM72" s="655"/>
      <c r="GJN72" s="655"/>
      <c r="GJO72" s="655"/>
      <c r="GJP72" s="655"/>
      <c r="GJQ72" s="655"/>
      <c r="GJR72" s="655"/>
      <c r="GJS72" s="655"/>
      <c r="GJT72" s="655"/>
      <c r="GJU72" s="655"/>
      <c r="GJV72" s="655"/>
      <c r="GJW72" s="655"/>
      <c r="GJX72" s="655"/>
      <c r="GJY72" s="655"/>
      <c r="GJZ72" s="655"/>
      <c r="GKA72" s="655"/>
      <c r="GKB72" s="655"/>
      <c r="GKC72" s="655"/>
      <c r="GKD72" s="655"/>
      <c r="GKE72" s="655"/>
      <c r="GKF72" s="655"/>
      <c r="GKG72" s="655"/>
      <c r="GKH72" s="655"/>
      <c r="GKI72" s="655"/>
      <c r="GKJ72" s="655"/>
      <c r="GKK72" s="655"/>
      <c r="GKL72" s="655"/>
      <c r="GKM72" s="655"/>
      <c r="GKN72" s="655"/>
      <c r="GKO72" s="655"/>
      <c r="GKP72" s="655"/>
      <c r="GKQ72" s="655"/>
      <c r="GKR72" s="655"/>
      <c r="GKS72" s="655"/>
      <c r="GKT72" s="655"/>
      <c r="GKU72" s="655"/>
      <c r="GKV72" s="655"/>
      <c r="GKW72" s="655"/>
      <c r="GKX72" s="655"/>
      <c r="GKY72" s="655"/>
      <c r="GKZ72" s="655"/>
      <c r="GLA72" s="655"/>
      <c r="GLB72" s="655"/>
      <c r="GLC72" s="655"/>
      <c r="GLD72" s="655"/>
      <c r="GLE72" s="655"/>
      <c r="GLF72" s="655"/>
      <c r="GLG72" s="655"/>
      <c r="GLH72" s="655"/>
      <c r="GLI72" s="655"/>
      <c r="GLJ72" s="655"/>
      <c r="GLK72" s="655"/>
      <c r="GLL72" s="655"/>
      <c r="GLM72" s="655"/>
      <c r="GLN72" s="655"/>
      <c r="GLO72" s="655"/>
      <c r="GLP72" s="655"/>
      <c r="GLQ72" s="655"/>
      <c r="GLR72" s="655"/>
      <c r="GLS72" s="655"/>
      <c r="GLT72" s="655"/>
      <c r="GLU72" s="655"/>
      <c r="GLV72" s="655"/>
      <c r="GLW72" s="655"/>
      <c r="GLX72" s="655"/>
      <c r="GLY72" s="655"/>
      <c r="GLZ72" s="655"/>
      <c r="GMA72" s="655"/>
      <c r="GMB72" s="655"/>
      <c r="GMC72" s="655"/>
      <c r="GMD72" s="655"/>
      <c r="GME72" s="655"/>
      <c r="GMF72" s="655"/>
      <c r="GMG72" s="655"/>
      <c r="GMH72" s="655"/>
      <c r="GMI72" s="655"/>
      <c r="GMJ72" s="655"/>
      <c r="GMK72" s="655"/>
      <c r="GML72" s="655"/>
      <c r="GMM72" s="655"/>
      <c r="GMN72" s="655"/>
      <c r="GMO72" s="655"/>
      <c r="GMP72" s="655"/>
      <c r="GMQ72" s="655"/>
      <c r="GMR72" s="655"/>
      <c r="GMS72" s="655"/>
      <c r="GMT72" s="655"/>
      <c r="GMU72" s="655"/>
      <c r="GMV72" s="655"/>
      <c r="GMW72" s="655"/>
      <c r="GMX72" s="655"/>
      <c r="GMY72" s="655"/>
      <c r="GMZ72" s="655"/>
      <c r="GNA72" s="655"/>
      <c r="GNB72" s="655"/>
      <c r="GNC72" s="655"/>
      <c r="GND72" s="655"/>
      <c r="GNE72" s="655"/>
      <c r="GNF72" s="655"/>
      <c r="GNG72" s="655"/>
      <c r="GNH72" s="655"/>
      <c r="GNI72" s="655"/>
      <c r="GNJ72" s="655"/>
      <c r="GNK72" s="655"/>
      <c r="GNL72" s="655"/>
      <c r="GNM72" s="655"/>
      <c r="GNN72" s="655"/>
      <c r="GNO72" s="655"/>
      <c r="GNP72" s="655"/>
      <c r="GNQ72" s="655"/>
      <c r="GNR72" s="655"/>
      <c r="GNS72" s="655"/>
      <c r="GNT72" s="655"/>
      <c r="GNU72" s="655"/>
      <c r="GNV72" s="655"/>
      <c r="GNW72" s="655"/>
      <c r="GNX72" s="655"/>
      <c r="GNY72" s="655"/>
      <c r="GNZ72" s="655"/>
      <c r="GOA72" s="655"/>
      <c r="GOB72" s="655"/>
      <c r="GOC72" s="655"/>
      <c r="GOD72" s="655"/>
      <c r="GOE72" s="655"/>
      <c r="GOF72" s="655"/>
      <c r="GOG72" s="655"/>
      <c r="GOH72" s="655"/>
      <c r="GOI72" s="655"/>
      <c r="GOJ72" s="655"/>
      <c r="GOK72" s="655"/>
      <c r="GOL72" s="655"/>
      <c r="GOM72" s="655"/>
      <c r="GON72" s="655"/>
      <c r="GOO72" s="655"/>
      <c r="GOP72" s="655"/>
      <c r="GOQ72" s="655"/>
      <c r="GOR72" s="655"/>
      <c r="GOS72" s="655"/>
      <c r="GOT72" s="655"/>
      <c r="GOU72" s="655"/>
      <c r="GOV72" s="655"/>
      <c r="GOW72" s="655"/>
      <c r="GOX72" s="655"/>
      <c r="GOY72" s="655"/>
      <c r="GOZ72" s="655"/>
      <c r="GPA72" s="655"/>
      <c r="GPB72" s="655"/>
      <c r="GPC72" s="655"/>
      <c r="GPD72" s="655"/>
      <c r="GPE72" s="655"/>
      <c r="GPF72" s="655"/>
      <c r="GPG72" s="655"/>
      <c r="GPH72" s="655"/>
      <c r="GPI72" s="655"/>
      <c r="GPJ72" s="655"/>
      <c r="GPK72" s="655"/>
      <c r="GPL72" s="655"/>
      <c r="GPM72" s="655"/>
      <c r="GPN72" s="655"/>
      <c r="GPO72" s="655"/>
      <c r="GPP72" s="655"/>
      <c r="GPQ72" s="655"/>
      <c r="GPR72" s="655"/>
      <c r="GPS72" s="655"/>
      <c r="GPT72" s="655"/>
      <c r="GPU72" s="655"/>
      <c r="GPV72" s="655"/>
      <c r="GPW72" s="655"/>
      <c r="GPX72" s="655"/>
      <c r="GPY72" s="655"/>
      <c r="GPZ72" s="655"/>
      <c r="GQA72" s="655"/>
      <c r="GQB72" s="655"/>
      <c r="GQC72" s="655"/>
      <c r="GQD72" s="655"/>
      <c r="GQE72" s="655"/>
      <c r="GQF72" s="655"/>
      <c r="GQG72" s="655"/>
      <c r="GQH72" s="655"/>
      <c r="GQI72" s="655"/>
      <c r="GQJ72" s="655"/>
      <c r="GQK72" s="655"/>
      <c r="GQL72" s="655"/>
      <c r="GQM72" s="655"/>
      <c r="GQN72" s="655"/>
      <c r="GQO72" s="655"/>
      <c r="GQP72" s="655"/>
      <c r="GQQ72" s="655"/>
      <c r="GQR72" s="655"/>
      <c r="GQS72" s="655"/>
      <c r="GQT72" s="655"/>
      <c r="GQU72" s="655"/>
      <c r="GQV72" s="655"/>
      <c r="GQW72" s="655"/>
      <c r="GQX72" s="655"/>
      <c r="GQY72" s="655"/>
      <c r="GQZ72" s="655"/>
      <c r="GRA72" s="655"/>
      <c r="GRB72" s="655"/>
      <c r="GRC72" s="655"/>
      <c r="GRD72" s="655"/>
      <c r="GRE72" s="655"/>
      <c r="GRF72" s="655"/>
      <c r="GRG72" s="655"/>
      <c r="GRH72" s="655"/>
      <c r="GRI72" s="655"/>
      <c r="GRJ72" s="655"/>
      <c r="GRK72" s="655"/>
      <c r="GRL72" s="655"/>
      <c r="GRM72" s="655"/>
      <c r="GRN72" s="655"/>
      <c r="GRO72" s="655"/>
      <c r="GRP72" s="655"/>
      <c r="GRQ72" s="655"/>
      <c r="GRR72" s="655"/>
      <c r="GRS72" s="655"/>
      <c r="GRT72" s="655"/>
      <c r="GRU72" s="655"/>
      <c r="GRV72" s="655"/>
      <c r="GRW72" s="655"/>
      <c r="GRX72" s="655"/>
      <c r="GRY72" s="655"/>
      <c r="GRZ72" s="655"/>
      <c r="GSA72" s="655"/>
      <c r="GSB72" s="655"/>
      <c r="GSC72" s="655"/>
      <c r="GSD72" s="655"/>
      <c r="GSE72" s="655"/>
      <c r="GSF72" s="655"/>
      <c r="GSG72" s="655"/>
      <c r="GSH72" s="655"/>
      <c r="GSI72" s="655"/>
      <c r="GSJ72" s="655"/>
      <c r="GSK72" s="655"/>
      <c r="GSL72" s="655"/>
      <c r="GSM72" s="655"/>
      <c r="GSN72" s="655"/>
      <c r="GSO72" s="655"/>
      <c r="GSP72" s="655"/>
      <c r="GSQ72" s="655"/>
      <c r="GSR72" s="655"/>
      <c r="GSS72" s="655"/>
      <c r="GST72" s="655"/>
      <c r="GSU72" s="655"/>
      <c r="GSV72" s="655"/>
      <c r="GSW72" s="655"/>
      <c r="GSX72" s="655"/>
      <c r="GSY72" s="655"/>
      <c r="GSZ72" s="655"/>
      <c r="GTA72" s="655"/>
      <c r="GTB72" s="655"/>
      <c r="GTC72" s="655"/>
      <c r="GTD72" s="655"/>
      <c r="GTE72" s="655"/>
      <c r="GTF72" s="655"/>
      <c r="GTG72" s="655"/>
      <c r="GTH72" s="655"/>
      <c r="GTI72" s="655"/>
      <c r="GTJ72" s="655"/>
      <c r="GTK72" s="655"/>
      <c r="GTL72" s="655"/>
      <c r="GTM72" s="655"/>
      <c r="GTN72" s="655"/>
      <c r="GTO72" s="655"/>
      <c r="GTP72" s="655"/>
      <c r="GTQ72" s="655"/>
      <c r="GTR72" s="655"/>
      <c r="GTS72" s="655"/>
      <c r="GTT72" s="655"/>
      <c r="GTU72" s="655"/>
      <c r="GTV72" s="655"/>
      <c r="GTW72" s="655"/>
      <c r="GTX72" s="655"/>
      <c r="GTY72" s="655"/>
      <c r="GTZ72" s="655"/>
      <c r="GUA72" s="655"/>
      <c r="GUB72" s="655"/>
      <c r="GUC72" s="655"/>
      <c r="GUD72" s="655"/>
      <c r="GUE72" s="655"/>
      <c r="GUF72" s="655"/>
      <c r="GUG72" s="655"/>
      <c r="GUH72" s="655"/>
      <c r="GUI72" s="655"/>
      <c r="GUJ72" s="655"/>
      <c r="GUK72" s="655"/>
      <c r="GUL72" s="655"/>
      <c r="GUM72" s="655"/>
      <c r="GUN72" s="655"/>
      <c r="GUO72" s="655"/>
      <c r="GUP72" s="655"/>
      <c r="GUQ72" s="655"/>
      <c r="GUR72" s="655"/>
      <c r="GUS72" s="655"/>
      <c r="GUT72" s="655"/>
      <c r="GUU72" s="655"/>
      <c r="GUV72" s="655"/>
      <c r="GUW72" s="655"/>
      <c r="GUX72" s="655"/>
      <c r="GUY72" s="655"/>
      <c r="GUZ72" s="655"/>
      <c r="GVA72" s="655"/>
      <c r="GVB72" s="655"/>
      <c r="GVC72" s="655"/>
      <c r="GVD72" s="655"/>
      <c r="GVE72" s="655"/>
      <c r="GVF72" s="655"/>
      <c r="GVG72" s="655"/>
      <c r="GVH72" s="655"/>
      <c r="GVI72" s="655"/>
      <c r="GVJ72" s="655"/>
      <c r="GVK72" s="655"/>
      <c r="GVL72" s="655"/>
      <c r="GVM72" s="655"/>
      <c r="GVN72" s="655"/>
      <c r="GVO72" s="655"/>
      <c r="GVP72" s="655"/>
      <c r="GVQ72" s="655"/>
      <c r="GVR72" s="655"/>
      <c r="GVS72" s="655"/>
      <c r="GVT72" s="655"/>
      <c r="GVU72" s="655"/>
      <c r="GVV72" s="655"/>
      <c r="GVW72" s="655"/>
      <c r="GVX72" s="655"/>
      <c r="GVY72" s="655"/>
      <c r="GVZ72" s="655"/>
      <c r="GWA72" s="655"/>
      <c r="GWB72" s="655"/>
      <c r="GWC72" s="655"/>
      <c r="GWD72" s="655"/>
      <c r="GWE72" s="655"/>
      <c r="GWF72" s="655"/>
      <c r="GWG72" s="655"/>
      <c r="GWH72" s="655"/>
      <c r="GWI72" s="655"/>
      <c r="GWJ72" s="655"/>
      <c r="GWK72" s="655"/>
      <c r="GWL72" s="655"/>
      <c r="GWM72" s="655"/>
      <c r="GWN72" s="655"/>
      <c r="GWO72" s="655"/>
      <c r="GWP72" s="655"/>
      <c r="GWQ72" s="655"/>
      <c r="GWR72" s="655"/>
      <c r="GWS72" s="655"/>
      <c r="GWT72" s="655"/>
      <c r="GWU72" s="655"/>
      <c r="GWV72" s="655"/>
      <c r="GWW72" s="655"/>
      <c r="GWX72" s="655"/>
      <c r="GWY72" s="655"/>
      <c r="GWZ72" s="655"/>
      <c r="GXA72" s="655"/>
      <c r="GXB72" s="655"/>
      <c r="GXC72" s="655"/>
      <c r="GXD72" s="655"/>
      <c r="GXE72" s="655"/>
      <c r="GXF72" s="655"/>
      <c r="GXG72" s="655"/>
      <c r="GXH72" s="655"/>
      <c r="GXI72" s="655"/>
      <c r="GXJ72" s="655"/>
      <c r="GXK72" s="655"/>
      <c r="GXL72" s="655"/>
      <c r="GXM72" s="655"/>
      <c r="GXN72" s="655"/>
      <c r="GXO72" s="655"/>
      <c r="GXP72" s="655"/>
      <c r="GXQ72" s="655"/>
      <c r="GXR72" s="655"/>
      <c r="GXS72" s="655"/>
      <c r="GXT72" s="655"/>
      <c r="GXU72" s="655"/>
      <c r="GXV72" s="655"/>
      <c r="GXW72" s="655"/>
      <c r="GXX72" s="655"/>
      <c r="GXY72" s="655"/>
      <c r="GXZ72" s="655"/>
      <c r="GYA72" s="655"/>
      <c r="GYB72" s="655"/>
      <c r="GYC72" s="655"/>
      <c r="GYD72" s="655"/>
      <c r="GYE72" s="655"/>
      <c r="GYF72" s="655"/>
      <c r="GYG72" s="655"/>
      <c r="GYH72" s="655"/>
      <c r="GYI72" s="655"/>
      <c r="GYJ72" s="655"/>
      <c r="GYK72" s="655"/>
      <c r="GYL72" s="655"/>
      <c r="GYM72" s="655"/>
      <c r="GYN72" s="655"/>
      <c r="GYO72" s="655"/>
      <c r="GYP72" s="655"/>
      <c r="GYQ72" s="655"/>
      <c r="GYR72" s="655"/>
      <c r="GYS72" s="655"/>
      <c r="GYT72" s="655"/>
      <c r="GYU72" s="655"/>
      <c r="GYV72" s="655"/>
      <c r="GYW72" s="655"/>
      <c r="GYX72" s="655"/>
      <c r="GYY72" s="655"/>
      <c r="GYZ72" s="655"/>
      <c r="GZA72" s="655"/>
      <c r="GZB72" s="655"/>
      <c r="GZC72" s="655"/>
      <c r="GZD72" s="655"/>
      <c r="GZE72" s="655"/>
      <c r="GZF72" s="655"/>
      <c r="GZG72" s="655"/>
      <c r="GZH72" s="655"/>
      <c r="GZI72" s="655"/>
      <c r="GZJ72" s="655"/>
      <c r="GZK72" s="655"/>
      <c r="GZL72" s="655"/>
      <c r="GZM72" s="655"/>
      <c r="GZN72" s="655"/>
      <c r="GZO72" s="655"/>
      <c r="GZP72" s="655"/>
      <c r="GZQ72" s="655"/>
      <c r="GZR72" s="655"/>
      <c r="GZS72" s="655"/>
      <c r="GZT72" s="655"/>
      <c r="GZU72" s="655"/>
      <c r="GZV72" s="655"/>
      <c r="GZW72" s="655"/>
      <c r="GZX72" s="655"/>
      <c r="GZY72" s="655"/>
      <c r="GZZ72" s="655"/>
      <c r="HAA72" s="655"/>
      <c r="HAB72" s="655"/>
      <c r="HAC72" s="655"/>
      <c r="HAD72" s="655"/>
      <c r="HAE72" s="655"/>
      <c r="HAF72" s="655"/>
      <c r="HAG72" s="655"/>
      <c r="HAH72" s="655"/>
      <c r="HAI72" s="655"/>
      <c r="HAJ72" s="655"/>
      <c r="HAK72" s="655"/>
      <c r="HAL72" s="655"/>
      <c r="HAM72" s="655"/>
      <c r="HAN72" s="655"/>
      <c r="HAO72" s="655"/>
      <c r="HAP72" s="655"/>
      <c r="HAQ72" s="655"/>
      <c r="HAR72" s="655"/>
      <c r="HAS72" s="655"/>
      <c r="HAT72" s="655"/>
      <c r="HAU72" s="655"/>
      <c r="HAV72" s="655"/>
      <c r="HAW72" s="655"/>
      <c r="HAX72" s="655"/>
      <c r="HAY72" s="655"/>
      <c r="HAZ72" s="655"/>
      <c r="HBA72" s="655"/>
      <c r="HBB72" s="655"/>
      <c r="HBC72" s="655"/>
      <c r="HBD72" s="655"/>
      <c r="HBE72" s="655"/>
      <c r="HBF72" s="655"/>
      <c r="HBG72" s="655"/>
      <c r="HBH72" s="655"/>
      <c r="HBI72" s="655"/>
      <c r="HBJ72" s="655"/>
      <c r="HBK72" s="655"/>
      <c r="HBL72" s="655"/>
      <c r="HBM72" s="655"/>
      <c r="HBN72" s="655"/>
      <c r="HBO72" s="655"/>
      <c r="HBP72" s="655"/>
      <c r="HBQ72" s="655"/>
      <c r="HBR72" s="655"/>
      <c r="HBS72" s="655"/>
      <c r="HBT72" s="655"/>
      <c r="HBU72" s="655"/>
      <c r="HBV72" s="655"/>
      <c r="HBW72" s="655"/>
      <c r="HBX72" s="655"/>
      <c r="HBY72" s="655"/>
      <c r="HBZ72" s="655"/>
      <c r="HCA72" s="655"/>
      <c r="HCB72" s="655"/>
      <c r="HCC72" s="655"/>
      <c r="HCD72" s="655"/>
      <c r="HCE72" s="655"/>
      <c r="HCF72" s="655"/>
      <c r="HCG72" s="655"/>
      <c r="HCH72" s="655"/>
      <c r="HCI72" s="655"/>
      <c r="HCJ72" s="655"/>
      <c r="HCK72" s="655"/>
      <c r="HCL72" s="655"/>
      <c r="HCM72" s="655"/>
      <c r="HCN72" s="655"/>
      <c r="HCO72" s="655"/>
      <c r="HCP72" s="655"/>
      <c r="HCQ72" s="655"/>
      <c r="HCR72" s="655"/>
      <c r="HCS72" s="655"/>
      <c r="HCT72" s="655"/>
      <c r="HCU72" s="655"/>
      <c r="HCV72" s="655"/>
      <c r="HCW72" s="655"/>
      <c r="HCX72" s="655"/>
      <c r="HCY72" s="655"/>
      <c r="HCZ72" s="655"/>
      <c r="HDA72" s="655"/>
      <c r="HDB72" s="655"/>
      <c r="HDC72" s="655"/>
      <c r="HDD72" s="655"/>
      <c r="HDE72" s="655"/>
      <c r="HDF72" s="655"/>
      <c r="HDG72" s="655"/>
      <c r="HDH72" s="655"/>
      <c r="HDI72" s="655"/>
      <c r="HDJ72" s="655"/>
      <c r="HDK72" s="655"/>
      <c r="HDL72" s="655"/>
      <c r="HDM72" s="655"/>
      <c r="HDN72" s="655"/>
      <c r="HDO72" s="655"/>
      <c r="HDP72" s="655"/>
      <c r="HDQ72" s="655"/>
      <c r="HDR72" s="655"/>
      <c r="HDS72" s="655"/>
      <c r="HDT72" s="655"/>
      <c r="HDU72" s="655"/>
      <c r="HDV72" s="655"/>
      <c r="HDW72" s="655"/>
      <c r="HDX72" s="655"/>
      <c r="HDY72" s="655"/>
      <c r="HDZ72" s="655"/>
      <c r="HEA72" s="655"/>
      <c r="HEB72" s="655"/>
      <c r="HEC72" s="655"/>
      <c r="HED72" s="655"/>
      <c r="HEE72" s="655"/>
      <c r="HEF72" s="655"/>
      <c r="HEG72" s="655"/>
      <c r="HEH72" s="655"/>
      <c r="HEI72" s="655"/>
      <c r="HEJ72" s="655"/>
      <c r="HEK72" s="655"/>
      <c r="HEL72" s="655"/>
      <c r="HEM72" s="655"/>
      <c r="HEN72" s="655"/>
      <c r="HEO72" s="655"/>
      <c r="HEP72" s="655"/>
      <c r="HEQ72" s="655"/>
      <c r="HER72" s="655"/>
      <c r="HES72" s="655"/>
      <c r="HET72" s="655"/>
      <c r="HEU72" s="655"/>
      <c r="HEV72" s="655"/>
      <c r="HEW72" s="655"/>
      <c r="HEX72" s="655"/>
      <c r="HEY72" s="655"/>
      <c r="HEZ72" s="655"/>
      <c r="HFA72" s="655"/>
      <c r="HFB72" s="655"/>
      <c r="HFC72" s="655"/>
      <c r="HFD72" s="655"/>
      <c r="HFE72" s="655"/>
      <c r="HFF72" s="655"/>
      <c r="HFG72" s="655"/>
      <c r="HFH72" s="655"/>
      <c r="HFI72" s="655"/>
      <c r="HFJ72" s="655"/>
      <c r="HFK72" s="655"/>
      <c r="HFL72" s="655"/>
      <c r="HFM72" s="655"/>
      <c r="HFN72" s="655"/>
      <c r="HFO72" s="655"/>
      <c r="HFP72" s="655"/>
      <c r="HFQ72" s="655"/>
      <c r="HFR72" s="655"/>
      <c r="HFS72" s="655"/>
      <c r="HFT72" s="655"/>
      <c r="HFU72" s="655"/>
      <c r="HFV72" s="655"/>
      <c r="HFW72" s="655"/>
      <c r="HFX72" s="655"/>
      <c r="HFY72" s="655"/>
      <c r="HFZ72" s="655"/>
      <c r="HGA72" s="655"/>
      <c r="HGB72" s="655"/>
      <c r="HGC72" s="655"/>
      <c r="HGD72" s="655"/>
      <c r="HGE72" s="655"/>
      <c r="HGF72" s="655"/>
      <c r="HGG72" s="655"/>
      <c r="HGH72" s="655"/>
      <c r="HGI72" s="655"/>
      <c r="HGJ72" s="655"/>
      <c r="HGK72" s="655"/>
      <c r="HGL72" s="655"/>
      <c r="HGM72" s="655"/>
      <c r="HGN72" s="655"/>
      <c r="HGO72" s="655"/>
      <c r="HGP72" s="655"/>
      <c r="HGQ72" s="655"/>
      <c r="HGR72" s="655"/>
      <c r="HGS72" s="655"/>
      <c r="HGT72" s="655"/>
      <c r="HGU72" s="655"/>
      <c r="HGV72" s="655"/>
      <c r="HGW72" s="655"/>
      <c r="HGX72" s="655"/>
      <c r="HGY72" s="655"/>
      <c r="HGZ72" s="655"/>
      <c r="HHA72" s="655"/>
      <c r="HHB72" s="655"/>
      <c r="HHC72" s="655"/>
      <c r="HHD72" s="655"/>
      <c r="HHE72" s="655"/>
      <c r="HHF72" s="655"/>
      <c r="HHG72" s="655"/>
      <c r="HHH72" s="655"/>
      <c r="HHI72" s="655"/>
      <c r="HHJ72" s="655"/>
      <c r="HHK72" s="655"/>
      <c r="HHL72" s="655"/>
      <c r="HHM72" s="655"/>
      <c r="HHN72" s="655"/>
      <c r="HHO72" s="655"/>
      <c r="HHP72" s="655"/>
      <c r="HHQ72" s="655"/>
      <c r="HHR72" s="655"/>
      <c r="HHS72" s="655"/>
      <c r="HHT72" s="655"/>
      <c r="HHU72" s="655"/>
      <c r="HHV72" s="655"/>
      <c r="HHW72" s="655"/>
      <c r="HHX72" s="655"/>
      <c r="HHY72" s="655"/>
      <c r="HHZ72" s="655"/>
      <c r="HIA72" s="655"/>
      <c r="HIB72" s="655"/>
      <c r="HIC72" s="655"/>
      <c r="HID72" s="655"/>
      <c r="HIE72" s="655"/>
      <c r="HIF72" s="655"/>
      <c r="HIG72" s="655"/>
      <c r="HIH72" s="655"/>
      <c r="HII72" s="655"/>
      <c r="HIJ72" s="655"/>
      <c r="HIK72" s="655"/>
      <c r="HIL72" s="655"/>
      <c r="HIM72" s="655"/>
      <c r="HIN72" s="655"/>
      <c r="HIO72" s="655"/>
      <c r="HIP72" s="655"/>
      <c r="HIQ72" s="655"/>
      <c r="HIR72" s="655"/>
      <c r="HIS72" s="655"/>
      <c r="HIT72" s="655"/>
      <c r="HIU72" s="655"/>
      <c r="HIV72" s="655"/>
      <c r="HIW72" s="655"/>
      <c r="HIX72" s="655"/>
      <c r="HIY72" s="655"/>
      <c r="HIZ72" s="655"/>
      <c r="HJA72" s="655"/>
      <c r="HJB72" s="655"/>
      <c r="HJC72" s="655"/>
      <c r="HJD72" s="655"/>
      <c r="HJE72" s="655"/>
      <c r="HJF72" s="655"/>
      <c r="HJG72" s="655"/>
      <c r="HJH72" s="655"/>
      <c r="HJI72" s="655"/>
      <c r="HJJ72" s="655"/>
      <c r="HJK72" s="655"/>
      <c r="HJL72" s="655"/>
      <c r="HJM72" s="655"/>
      <c r="HJN72" s="655"/>
      <c r="HJO72" s="655"/>
      <c r="HJP72" s="655"/>
      <c r="HJQ72" s="655"/>
      <c r="HJR72" s="655"/>
      <c r="HJS72" s="655"/>
      <c r="HJT72" s="655"/>
      <c r="HJU72" s="655"/>
      <c r="HJV72" s="655"/>
      <c r="HJW72" s="655"/>
      <c r="HJX72" s="655"/>
      <c r="HJY72" s="655"/>
      <c r="HJZ72" s="655"/>
      <c r="HKA72" s="655"/>
      <c r="HKB72" s="655"/>
      <c r="HKC72" s="655"/>
      <c r="HKD72" s="655"/>
      <c r="HKE72" s="655"/>
      <c r="HKF72" s="655"/>
      <c r="HKG72" s="655"/>
      <c r="HKH72" s="655"/>
      <c r="HKI72" s="655"/>
      <c r="HKJ72" s="655"/>
      <c r="HKK72" s="655"/>
      <c r="HKL72" s="655"/>
      <c r="HKM72" s="655"/>
      <c r="HKN72" s="655"/>
      <c r="HKO72" s="655"/>
      <c r="HKP72" s="655"/>
      <c r="HKQ72" s="655"/>
      <c r="HKR72" s="655"/>
      <c r="HKS72" s="655"/>
      <c r="HKT72" s="655"/>
      <c r="HKU72" s="655"/>
      <c r="HKV72" s="655"/>
      <c r="HKW72" s="655"/>
      <c r="HKX72" s="655"/>
      <c r="HKY72" s="655"/>
      <c r="HKZ72" s="655"/>
      <c r="HLA72" s="655"/>
      <c r="HLB72" s="655"/>
      <c r="HLC72" s="655"/>
      <c r="HLD72" s="655"/>
      <c r="HLE72" s="655"/>
      <c r="HLF72" s="655"/>
      <c r="HLG72" s="655"/>
      <c r="HLH72" s="655"/>
      <c r="HLI72" s="655"/>
      <c r="HLJ72" s="655"/>
      <c r="HLK72" s="655"/>
      <c r="HLL72" s="655"/>
      <c r="HLM72" s="655"/>
      <c r="HLN72" s="655"/>
      <c r="HLO72" s="655"/>
      <c r="HLP72" s="655"/>
      <c r="HLQ72" s="655"/>
      <c r="HLR72" s="655"/>
      <c r="HLS72" s="655"/>
      <c r="HLT72" s="655"/>
      <c r="HLU72" s="655"/>
      <c r="HLV72" s="655"/>
      <c r="HLW72" s="655"/>
      <c r="HLX72" s="655"/>
      <c r="HLY72" s="655"/>
      <c r="HLZ72" s="655"/>
      <c r="HMA72" s="655"/>
      <c r="HMB72" s="655"/>
      <c r="HMC72" s="655"/>
      <c r="HMD72" s="655"/>
      <c r="HME72" s="655"/>
      <c r="HMF72" s="655"/>
      <c r="HMG72" s="655"/>
      <c r="HMH72" s="655"/>
      <c r="HMI72" s="655"/>
      <c r="HMJ72" s="655"/>
      <c r="HMK72" s="655"/>
      <c r="HML72" s="655"/>
      <c r="HMM72" s="655"/>
      <c r="HMN72" s="655"/>
      <c r="HMO72" s="655"/>
      <c r="HMP72" s="655"/>
      <c r="HMQ72" s="655"/>
      <c r="HMR72" s="655"/>
      <c r="HMS72" s="655"/>
      <c r="HMT72" s="655"/>
      <c r="HMU72" s="655"/>
      <c r="HMV72" s="655"/>
      <c r="HMW72" s="655"/>
      <c r="HMX72" s="655"/>
      <c r="HMY72" s="655"/>
      <c r="HMZ72" s="655"/>
      <c r="HNA72" s="655"/>
      <c r="HNB72" s="655"/>
      <c r="HNC72" s="655"/>
      <c r="HND72" s="655"/>
      <c r="HNE72" s="655"/>
      <c r="HNF72" s="655"/>
      <c r="HNG72" s="655"/>
      <c r="HNH72" s="655"/>
      <c r="HNI72" s="655"/>
      <c r="HNJ72" s="655"/>
      <c r="HNK72" s="655"/>
      <c r="HNL72" s="655"/>
      <c r="HNM72" s="655"/>
      <c r="HNN72" s="655"/>
      <c r="HNO72" s="655"/>
      <c r="HNP72" s="655"/>
      <c r="HNQ72" s="655"/>
      <c r="HNR72" s="655"/>
      <c r="HNS72" s="655"/>
      <c r="HNT72" s="655"/>
      <c r="HNU72" s="655"/>
      <c r="HNV72" s="655"/>
      <c r="HNW72" s="655"/>
      <c r="HNX72" s="655"/>
      <c r="HNY72" s="655"/>
      <c r="HNZ72" s="655"/>
      <c r="HOA72" s="655"/>
      <c r="HOB72" s="655"/>
      <c r="HOC72" s="655"/>
      <c r="HOD72" s="655"/>
      <c r="HOE72" s="655"/>
      <c r="HOF72" s="655"/>
      <c r="HOG72" s="655"/>
      <c r="HOH72" s="655"/>
      <c r="HOI72" s="655"/>
      <c r="HOJ72" s="655"/>
      <c r="HOK72" s="655"/>
      <c r="HOL72" s="655"/>
      <c r="HOM72" s="655"/>
      <c r="HON72" s="655"/>
      <c r="HOO72" s="655"/>
      <c r="HOP72" s="655"/>
      <c r="HOQ72" s="655"/>
      <c r="HOR72" s="655"/>
      <c r="HOS72" s="655"/>
      <c r="HOT72" s="655"/>
      <c r="HOU72" s="655"/>
      <c r="HOV72" s="655"/>
      <c r="HOW72" s="655"/>
      <c r="HOX72" s="655"/>
      <c r="HOY72" s="655"/>
      <c r="HOZ72" s="655"/>
      <c r="HPA72" s="655"/>
      <c r="HPB72" s="655"/>
      <c r="HPC72" s="655"/>
      <c r="HPD72" s="655"/>
      <c r="HPE72" s="655"/>
      <c r="HPF72" s="655"/>
      <c r="HPG72" s="655"/>
      <c r="HPH72" s="655"/>
      <c r="HPI72" s="655"/>
      <c r="HPJ72" s="655"/>
      <c r="HPK72" s="655"/>
      <c r="HPL72" s="655"/>
      <c r="HPM72" s="655"/>
      <c r="HPN72" s="655"/>
      <c r="HPO72" s="655"/>
      <c r="HPP72" s="655"/>
      <c r="HPQ72" s="655"/>
      <c r="HPR72" s="655"/>
      <c r="HPS72" s="655"/>
      <c r="HPT72" s="655"/>
      <c r="HPU72" s="655"/>
      <c r="HPV72" s="655"/>
      <c r="HPW72" s="655"/>
      <c r="HPX72" s="655"/>
      <c r="HPY72" s="655"/>
      <c r="HPZ72" s="655"/>
      <c r="HQA72" s="655"/>
      <c r="HQB72" s="655"/>
      <c r="HQC72" s="655"/>
      <c r="HQD72" s="655"/>
      <c r="HQE72" s="655"/>
      <c r="HQF72" s="655"/>
      <c r="HQG72" s="655"/>
      <c r="HQH72" s="655"/>
      <c r="HQI72" s="655"/>
      <c r="HQJ72" s="655"/>
      <c r="HQK72" s="655"/>
      <c r="HQL72" s="655"/>
      <c r="HQM72" s="655"/>
      <c r="HQN72" s="655"/>
      <c r="HQO72" s="655"/>
      <c r="HQP72" s="655"/>
      <c r="HQQ72" s="655"/>
      <c r="HQR72" s="655"/>
      <c r="HQS72" s="655"/>
      <c r="HQT72" s="655"/>
      <c r="HQU72" s="655"/>
      <c r="HQV72" s="655"/>
      <c r="HQW72" s="655"/>
      <c r="HQX72" s="655"/>
      <c r="HQY72" s="655"/>
      <c r="HQZ72" s="655"/>
      <c r="HRA72" s="655"/>
      <c r="HRB72" s="655"/>
      <c r="HRC72" s="655"/>
      <c r="HRD72" s="655"/>
      <c r="HRE72" s="655"/>
      <c r="HRF72" s="655"/>
      <c r="HRG72" s="655"/>
      <c r="HRH72" s="655"/>
      <c r="HRI72" s="655"/>
      <c r="HRJ72" s="655"/>
      <c r="HRK72" s="655"/>
      <c r="HRL72" s="655"/>
      <c r="HRM72" s="655"/>
      <c r="HRN72" s="655"/>
      <c r="HRO72" s="655"/>
      <c r="HRP72" s="655"/>
      <c r="HRQ72" s="655"/>
      <c r="HRR72" s="655"/>
      <c r="HRS72" s="655"/>
      <c r="HRT72" s="655"/>
      <c r="HRU72" s="655"/>
      <c r="HRV72" s="655"/>
      <c r="HRW72" s="655"/>
      <c r="HRX72" s="655"/>
      <c r="HRY72" s="655"/>
      <c r="HRZ72" s="655"/>
      <c r="HSA72" s="655"/>
      <c r="HSB72" s="655"/>
      <c r="HSC72" s="655"/>
      <c r="HSD72" s="655"/>
      <c r="HSE72" s="655"/>
      <c r="HSF72" s="655"/>
      <c r="HSG72" s="655"/>
      <c r="HSH72" s="655"/>
      <c r="HSI72" s="655"/>
      <c r="HSJ72" s="655"/>
      <c r="HSK72" s="655"/>
      <c r="HSL72" s="655"/>
      <c r="HSM72" s="655"/>
      <c r="HSN72" s="655"/>
      <c r="HSO72" s="655"/>
      <c r="HSP72" s="655"/>
      <c r="HSQ72" s="655"/>
      <c r="HSR72" s="655"/>
      <c r="HSS72" s="655"/>
      <c r="HST72" s="655"/>
      <c r="HSU72" s="655"/>
      <c r="HSV72" s="655"/>
      <c r="HSW72" s="655"/>
      <c r="HSX72" s="655"/>
      <c r="HSY72" s="655"/>
      <c r="HSZ72" s="655"/>
      <c r="HTA72" s="655"/>
      <c r="HTB72" s="655"/>
      <c r="HTC72" s="655"/>
      <c r="HTD72" s="655"/>
      <c r="HTE72" s="655"/>
      <c r="HTF72" s="655"/>
      <c r="HTG72" s="655"/>
      <c r="HTH72" s="655"/>
      <c r="HTI72" s="655"/>
      <c r="HTJ72" s="655"/>
      <c r="HTK72" s="655"/>
      <c r="HTL72" s="655"/>
      <c r="HTM72" s="655"/>
      <c r="HTN72" s="655"/>
      <c r="HTO72" s="655"/>
      <c r="HTP72" s="655"/>
      <c r="HTQ72" s="655"/>
      <c r="HTR72" s="655"/>
      <c r="HTS72" s="655"/>
      <c r="HTT72" s="655"/>
      <c r="HTU72" s="655"/>
      <c r="HTV72" s="655"/>
      <c r="HTW72" s="655"/>
      <c r="HTX72" s="655"/>
      <c r="HTY72" s="655"/>
      <c r="HTZ72" s="655"/>
      <c r="HUA72" s="655"/>
      <c r="HUB72" s="655"/>
      <c r="HUC72" s="655"/>
      <c r="HUD72" s="655"/>
      <c r="HUE72" s="655"/>
      <c r="HUF72" s="655"/>
      <c r="HUG72" s="655"/>
      <c r="HUH72" s="655"/>
      <c r="HUI72" s="655"/>
      <c r="HUJ72" s="655"/>
      <c r="HUK72" s="655"/>
      <c r="HUL72" s="655"/>
      <c r="HUM72" s="655"/>
      <c r="HUN72" s="655"/>
      <c r="HUO72" s="655"/>
      <c r="HUP72" s="655"/>
      <c r="HUQ72" s="655"/>
      <c r="HUR72" s="655"/>
      <c r="HUS72" s="655"/>
      <c r="HUT72" s="655"/>
      <c r="HUU72" s="655"/>
      <c r="HUV72" s="655"/>
      <c r="HUW72" s="655"/>
      <c r="HUX72" s="655"/>
      <c r="HUY72" s="655"/>
      <c r="HUZ72" s="655"/>
      <c r="HVA72" s="655"/>
      <c r="HVB72" s="655"/>
      <c r="HVC72" s="655"/>
      <c r="HVD72" s="655"/>
      <c r="HVE72" s="655"/>
      <c r="HVF72" s="655"/>
      <c r="HVG72" s="655"/>
      <c r="HVH72" s="655"/>
      <c r="HVI72" s="655"/>
      <c r="HVJ72" s="655"/>
      <c r="HVK72" s="655"/>
      <c r="HVL72" s="655"/>
      <c r="HVM72" s="655"/>
      <c r="HVN72" s="655"/>
      <c r="HVO72" s="655"/>
      <c r="HVP72" s="655"/>
      <c r="HVQ72" s="655"/>
      <c r="HVR72" s="655"/>
      <c r="HVS72" s="655"/>
      <c r="HVT72" s="655"/>
      <c r="HVU72" s="655"/>
      <c r="HVV72" s="655"/>
      <c r="HVW72" s="655"/>
      <c r="HVX72" s="655"/>
      <c r="HVY72" s="655"/>
      <c r="HVZ72" s="655"/>
      <c r="HWA72" s="655"/>
      <c r="HWB72" s="655"/>
      <c r="HWC72" s="655"/>
      <c r="HWD72" s="655"/>
      <c r="HWE72" s="655"/>
      <c r="HWF72" s="655"/>
      <c r="HWG72" s="655"/>
      <c r="HWH72" s="655"/>
      <c r="HWI72" s="655"/>
      <c r="HWJ72" s="655"/>
      <c r="HWK72" s="655"/>
      <c r="HWL72" s="655"/>
      <c r="HWM72" s="655"/>
      <c r="HWN72" s="655"/>
      <c r="HWO72" s="655"/>
      <c r="HWP72" s="655"/>
      <c r="HWQ72" s="655"/>
      <c r="HWR72" s="655"/>
      <c r="HWS72" s="655"/>
      <c r="HWT72" s="655"/>
      <c r="HWU72" s="655"/>
      <c r="HWV72" s="655"/>
      <c r="HWW72" s="655"/>
      <c r="HWX72" s="655"/>
      <c r="HWY72" s="655"/>
      <c r="HWZ72" s="655"/>
      <c r="HXA72" s="655"/>
      <c r="HXB72" s="655"/>
      <c r="HXC72" s="655"/>
      <c r="HXD72" s="655"/>
      <c r="HXE72" s="655"/>
      <c r="HXF72" s="655"/>
      <c r="HXG72" s="655"/>
      <c r="HXH72" s="655"/>
      <c r="HXI72" s="655"/>
      <c r="HXJ72" s="655"/>
      <c r="HXK72" s="655"/>
      <c r="HXL72" s="655"/>
      <c r="HXM72" s="655"/>
      <c r="HXN72" s="655"/>
      <c r="HXO72" s="655"/>
      <c r="HXP72" s="655"/>
      <c r="HXQ72" s="655"/>
      <c r="HXR72" s="655"/>
      <c r="HXS72" s="655"/>
      <c r="HXT72" s="655"/>
      <c r="HXU72" s="655"/>
      <c r="HXV72" s="655"/>
      <c r="HXW72" s="655"/>
      <c r="HXX72" s="655"/>
      <c r="HXY72" s="655"/>
      <c r="HXZ72" s="655"/>
      <c r="HYA72" s="655"/>
      <c r="HYB72" s="655"/>
      <c r="HYC72" s="655"/>
      <c r="HYD72" s="655"/>
      <c r="HYE72" s="655"/>
      <c r="HYF72" s="655"/>
      <c r="HYG72" s="655"/>
      <c r="HYH72" s="655"/>
      <c r="HYI72" s="655"/>
      <c r="HYJ72" s="655"/>
      <c r="HYK72" s="655"/>
      <c r="HYL72" s="655"/>
      <c r="HYM72" s="655"/>
      <c r="HYN72" s="655"/>
      <c r="HYO72" s="655"/>
      <c r="HYP72" s="655"/>
      <c r="HYQ72" s="655"/>
      <c r="HYR72" s="655"/>
      <c r="HYS72" s="655"/>
      <c r="HYT72" s="655"/>
      <c r="HYU72" s="655"/>
      <c r="HYV72" s="655"/>
      <c r="HYW72" s="655"/>
      <c r="HYX72" s="655"/>
      <c r="HYY72" s="655"/>
      <c r="HYZ72" s="655"/>
      <c r="HZA72" s="655"/>
      <c r="HZB72" s="655"/>
      <c r="HZC72" s="655"/>
      <c r="HZD72" s="655"/>
      <c r="HZE72" s="655"/>
      <c r="HZF72" s="655"/>
      <c r="HZG72" s="655"/>
      <c r="HZH72" s="655"/>
      <c r="HZI72" s="655"/>
      <c r="HZJ72" s="655"/>
      <c r="HZK72" s="655"/>
      <c r="HZL72" s="655"/>
      <c r="HZM72" s="655"/>
      <c r="HZN72" s="655"/>
      <c r="HZO72" s="655"/>
      <c r="HZP72" s="655"/>
      <c r="HZQ72" s="655"/>
      <c r="HZR72" s="655"/>
      <c r="HZS72" s="655"/>
      <c r="HZT72" s="655"/>
      <c r="HZU72" s="655"/>
      <c r="HZV72" s="655"/>
      <c r="HZW72" s="655"/>
      <c r="HZX72" s="655"/>
      <c r="HZY72" s="655"/>
      <c r="HZZ72" s="655"/>
      <c r="IAA72" s="655"/>
      <c r="IAB72" s="655"/>
      <c r="IAC72" s="655"/>
      <c r="IAD72" s="655"/>
      <c r="IAE72" s="655"/>
      <c r="IAF72" s="655"/>
      <c r="IAG72" s="655"/>
      <c r="IAH72" s="655"/>
      <c r="IAI72" s="655"/>
      <c r="IAJ72" s="655"/>
      <c r="IAK72" s="655"/>
      <c r="IAL72" s="655"/>
      <c r="IAM72" s="655"/>
      <c r="IAN72" s="655"/>
      <c r="IAO72" s="655"/>
      <c r="IAP72" s="655"/>
      <c r="IAQ72" s="655"/>
      <c r="IAR72" s="655"/>
      <c r="IAS72" s="655"/>
      <c r="IAT72" s="655"/>
      <c r="IAU72" s="655"/>
      <c r="IAV72" s="655"/>
      <c r="IAW72" s="655"/>
      <c r="IAX72" s="655"/>
      <c r="IAY72" s="655"/>
      <c r="IAZ72" s="655"/>
      <c r="IBA72" s="655"/>
      <c r="IBB72" s="655"/>
      <c r="IBC72" s="655"/>
      <c r="IBD72" s="655"/>
      <c r="IBE72" s="655"/>
      <c r="IBF72" s="655"/>
      <c r="IBG72" s="655"/>
      <c r="IBH72" s="655"/>
      <c r="IBI72" s="655"/>
      <c r="IBJ72" s="655"/>
      <c r="IBK72" s="655"/>
      <c r="IBL72" s="655"/>
      <c r="IBM72" s="655"/>
      <c r="IBN72" s="655"/>
      <c r="IBO72" s="655"/>
      <c r="IBP72" s="655"/>
      <c r="IBQ72" s="655"/>
      <c r="IBR72" s="655"/>
      <c r="IBS72" s="655"/>
      <c r="IBT72" s="655"/>
      <c r="IBU72" s="655"/>
      <c r="IBV72" s="655"/>
      <c r="IBW72" s="655"/>
      <c r="IBX72" s="655"/>
      <c r="IBY72" s="655"/>
      <c r="IBZ72" s="655"/>
      <c r="ICA72" s="655"/>
      <c r="ICB72" s="655"/>
      <c r="ICC72" s="655"/>
      <c r="ICD72" s="655"/>
      <c r="ICE72" s="655"/>
      <c r="ICF72" s="655"/>
      <c r="ICG72" s="655"/>
      <c r="ICH72" s="655"/>
      <c r="ICI72" s="655"/>
      <c r="ICJ72" s="655"/>
      <c r="ICK72" s="655"/>
      <c r="ICL72" s="655"/>
      <c r="ICM72" s="655"/>
      <c r="ICN72" s="655"/>
      <c r="ICO72" s="655"/>
      <c r="ICP72" s="655"/>
      <c r="ICQ72" s="655"/>
      <c r="ICR72" s="655"/>
      <c r="ICS72" s="655"/>
      <c r="ICT72" s="655"/>
      <c r="ICU72" s="655"/>
      <c r="ICV72" s="655"/>
      <c r="ICW72" s="655"/>
      <c r="ICX72" s="655"/>
      <c r="ICY72" s="655"/>
      <c r="ICZ72" s="655"/>
      <c r="IDA72" s="655"/>
      <c r="IDB72" s="655"/>
      <c r="IDC72" s="655"/>
      <c r="IDD72" s="655"/>
      <c r="IDE72" s="655"/>
      <c r="IDF72" s="655"/>
      <c r="IDG72" s="655"/>
      <c r="IDH72" s="655"/>
      <c r="IDI72" s="655"/>
      <c r="IDJ72" s="655"/>
      <c r="IDK72" s="655"/>
      <c r="IDL72" s="655"/>
      <c r="IDM72" s="655"/>
      <c r="IDN72" s="655"/>
      <c r="IDO72" s="655"/>
      <c r="IDP72" s="655"/>
      <c r="IDQ72" s="655"/>
      <c r="IDR72" s="655"/>
      <c r="IDS72" s="655"/>
      <c r="IDT72" s="655"/>
      <c r="IDU72" s="655"/>
      <c r="IDV72" s="655"/>
      <c r="IDW72" s="655"/>
      <c r="IDX72" s="655"/>
      <c r="IDY72" s="655"/>
      <c r="IDZ72" s="655"/>
      <c r="IEA72" s="655"/>
      <c r="IEB72" s="655"/>
      <c r="IEC72" s="655"/>
      <c r="IED72" s="655"/>
      <c r="IEE72" s="655"/>
      <c r="IEF72" s="655"/>
      <c r="IEG72" s="655"/>
      <c r="IEH72" s="655"/>
      <c r="IEI72" s="655"/>
      <c r="IEJ72" s="655"/>
      <c r="IEK72" s="655"/>
      <c r="IEL72" s="655"/>
      <c r="IEM72" s="655"/>
      <c r="IEN72" s="655"/>
      <c r="IEO72" s="655"/>
      <c r="IEP72" s="655"/>
      <c r="IEQ72" s="655"/>
      <c r="IER72" s="655"/>
      <c r="IES72" s="655"/>
      <c r="IET72" s="655"/>
      <c r="IEU72" s="655"/>
      <c r="IEV72" s="655"/>
      <c r="IEW72" s="655"/>
      <c r="IEX72" s="655"/>
      <c r="IEY72" s="655"/>
      <c r="IEZ72" s="655"/>
      <c r="IFA72" s="655"/>
      <c r="IFB72" s="655"/>
      <c r="IFC72" s="655"/>
      <c r="IFD72" s="655"/>
      <c r="IFE72" s="655"/>
      <c r="IFF72" s="655"/>
      <c r="IFG72" s="655"/>
      <c r="IFH72" s="655"/>
      <c r="IFI72" s="655"/>
      <c r="IFJ72" s="655"/>
      <c r="IFK72" s="655"/>
      <c r="IFL72" s="655"/>
      <c r="IFM72" s="655"/>
      <c r="IFN72" s="655"/>
      <c r="IFO72" s="655"/>
      <c r="IFP72" s="655"/>
      <c r="IFQ72" s="655"/>
      <c r="IFR72" s="655"/>
      <c r="IFS72" s="655"/>
      <c r="IFT72" s="655"/>
      <c r="IFU72" s="655"/>
      <c r="IFV72" s="655"/>
      <c r="IFW72" s="655"/>
      <c r="IFX72" s="655"/>
      <c r="IFY72" s="655"/>
      <c r="IFZ72" s="655"/>
      <c r="IGA72" s="655"/>
      <c r="IGB72" s="655"/>
      <c r="IGC72" s="655"/>
      <c r="IGD72" s="655"/>
      <c r="IGE72" s="655"/>
      <c r="IGF72" s="655"/>
      <c r="IGG72" s="655"/>
      <c r="IGH72" s="655"/>
      <c r="IGI72" s="655"/>
      <c r="IGJ72" s="655"/>
      <c r="IGK72" s="655"/>
      <c r="IGL72" s="655"/>
      <c r="IGM72" s="655"/>
      <c r="IGN72" s="655"/>
      <c r="IGO72" s="655"/>
      <c r="IGP72" s="655"/>
      <c r="IGQ72" s="655"/>
      <c r="IGR72" s="655"/>
      <c r="IGS72" s="655"/>
      <c r="IGT72" s="655"/>
      <c r="IGU72" s="655"/>
      <c r="IGV72" s="655"/>
      <c r="IGW72" s="655"/>
      <c r="IGX72" s="655"/>
      <c r="IGY72" s="655"/>
      <c r="IGZ72" s="655"/>
      <c r="IHA72" s="655"/>
      <c r="IHB72" s="655"/>
      <c r="IHC72" s="655"/>
      <c r="IHD72" s="655"/>
      <c r="IHE72" s="655"/>
      <c r="IHF72" s="655"/>
      <c r="IHG72" s="655"/>
      <c r="IHH72" s="655"/>
      <c r="IHI72" s="655"/>
      <c r="IHJ72" s="655"/>
      <c r="IHK72" s="655"/>
      <c r="IHL72" s="655"/>
      <c r="IHM72" s="655"/>
      <c r="IHN72" s="655"/>
      <c r="IHO72" s="655"/>
      <c r="IHP72" s="655"/>
      <c r="IHQ72" s="655"/>
      <c r="IHR72" s="655"/>
      <c r="IHS72" s="655"/>
      <c r="IHT72" s="655"/>
      <c r="IHU72" s="655"/>
      <c r="IHV72" s="655"/>
      <c r="IHW72" s="655"/>
      <c r="IHX72" s="655"/>
      <c r="IHY72" s="655"/>
      <c r="IHZ72" s="655"/>
      <c r="IIA72" s="655"/>
      <c r="IIB72" s="655"/>
      <c r="IIC72" s="655"/>
      <c r="IID72" s="655"/>
      <c r="IIE72" s="655"/>
      <c r="IIF72" s="655"/>
      <c r="IIG72" s="655"/>
      <c r="IIH72" s="655"/>
      <c r="III72" s="655"/>
      <c r="IIJ72" s="655"/>
      <c r="IIK72" s="655"/>
      <c r="IIL72" s="655"/>
      <c r="IIM72" s="655"/>
      <c r="IIN72" s="655"/>
      <c r="IIO72" s="655"/>
      <c r="IIP72" s="655"/>
      <c r="IIQ72" s="655"/>
      <c r="IIR72" s="655"/>
      <c r="IIS72" s="655"/>
      <c r="IIT72" s="655"/>
      <c r="IIU72" s="655"/>
      <c r="IIV72" s="655"/>
      <c r="IIW72" s="655"/>
      <c r="IIX72" s="655"/>
      <c r="IIY72" s="655"/>
      <c r="IIZ72" s="655"/>
      <c r="IJA72" s="655"/>
      <c r="IJB72" s="655"/>
      <c r="IJC72" s="655"/>
      <c r="IJD72" s="655"/>
      <c r="IJE72" s="655"/>
      <c r="IJF72" s="655"/>
      <c r="IJG72" s="655"/>
      <c r="IJH72" s="655"/>
      <c r="IJI72" s="655"/>
      <c r="IJJ72" s="655"/>
      <c r="IJK72" s="655"/>
      <c r="IJL72" s="655"/>
      <c r="IJM72" s="655"/>
      <c r="IJN72" s="655"/>
      <c r="IJO72" s="655"/>
      <c r="IJP72" s="655"/>
      <c r="IJQ72" s="655"/>
      <c r="IJR72" s="655"/>
      <c r="IJS72" s="655"/>
      <c r="IJT72" s="655"/>
      <c r="IJU72" s="655"/>
      <c r="IJV72" s="655"/>
      <c r="IJW72" s="655"/>
      <c r="IJX72" s="655"/>
      <c r="IJY72" s="655"/>
      <c r="IJZ72" s="655"/>
      <c r="IKA72" s="655"/>
      <c r="IKB72" s="655"/>
      <c r="IKC72" s="655"/>
      <c r="IKD72" s="655"/>
      <c r="IKE72" s="655"/>
      <c r="IKF72" s="655"/>
      <c r="IKG72" s="655"/>
      <c r="IKH72" s="655"/>
      <c r="IKI72" s="655"/>
      <c r="IKJ72" s="655"/>
      <c r="IKK72" s="655"/>
      <c r="IKL72" s="655"/>
      <c r="IKM72" s="655"/>
      <c r="IKN72" s="655"/>
      <c r="IKO72" s="655"/>
      <c r="IKP72" s="655"/>
      <c r="IKQ72" s="655"/>
      <c r="IKR72" s="655"/>
      <c r="IKS72" s="655"/>
      <c r="IKT72" s="655"/>
      <c r="IKU72" s="655"/>
      <c r="IKV72" s="655"/>
      <c r="IKW72" s="655"/>
      <c r="IKX72" s="655"/>
      <c r="IKY72" s="655"/>
      <c r="IKZ72" s="655"/>
      <c r="ILA72" s="655"/>
      <c r="ILB72" s="655"/>
      <c r="ILC72" s="655"/>
      <c r="ILD72" s="655"/>
      <c r="ILE72" s="655"/>
      <c r="ILF72" s="655"/>
      <c r="ILG72" s="655"/>
      <c r="ILH72" s="655"/>
      <c r="ILI72" s="655"/>
      <c r="ILJ72" s="655"/>
      <c r="ILK72" s="655"/>
      <c r="ILL72" s="655"/>
      <c r="ILM72" s="655"/>
      <c r="ILN72" s="655"/>
      <c r="ILO72" s="655"/>
      <c r="ILP72" s="655"/>
      <c r="ILQ72" s="655"/>
      <c r="ILR72" s="655"/>
      <c r="ILS72" s="655"/>
      <c r="ILT72" s="655"/>
      <c r="ILU72" s="655"/>
      <c r="ILV72" s="655"/>
      <c r="ILW72" s="655"/>
      <c r="ILX72" s="655"/>
      <c r="ILY72" s="655"/>
      <c r="ILZ72" s="655"/>
      <c r="IMA72" s="655"/>
      <c r="IMB72" s="655"/>
      <c r="IMC72" s="655"/>
      <c r="IMD72" s="655"/>
      <c r="IME72" s="655"/>
      <c r="IMF72" s="655"/>
      <c r="IMG72" s="655"/>
      <c r="IMH72" s="655"/>
      <c r="IMI72" s="655"/>
      <c r="IMJ72" s="655"/>
      <c r="IMK72" s="655"/>
      <c r="IML72" s="655"/>
      <c r="IMM72" s="655"/>
      <c r="IMN72" s="655"/>
      <c r="IMO72" s="655"/>
      <c r="IMP72" s="655"/>
      <c r="IMQ72" s="655"/>
      <c r="IMR72" s="655"/>
      <c r="IMS72" s="655"/>
      <c r="IMT72" s="655"/>
      <c r="IMU72" s="655"/>
      <c r="IMV72" s="655"/>
      <c r="IMW72" s="655"/>
      <c r="IMX72" s="655"/>
      <c r="IMY72" s="655"/>
      <c r="IMZ72" s="655"/>
      <c r="INA72" s="655"/>
      <c r="INB72" s="655"/>
      <c r="INC72" s="655"/>
      <c r="IND72" s="655"/>
      <c r="INE72" s="655"/>
      <c r="INF72" s="655"/>
      <c r="ING72" s="655"/>
      <c r="INH72" s="655"/>
      <c r="INI72" s="655"/>
      <c r="INJ72" s="655"/>
      <c r="INK72" s="655"/>
      <c r="INL72" s="655"/>
      <c r="INM72" s="655"/>
      <c r="INN72" s="655"/>
      <c r="INO72" s="655"/>
      <c r="INP72" s="655"/>
      <c r="INQ72" s="655"/>
      <c r="INR72" s="655"/>
      <c r="INS72" s="655"/>
      <c r="INT72" s="655"/>
      <c r="INU72" s="655"/>
      <c r="INV72" s="655"/>
      <c r="INW72" s="655"/>
      <c r="INX72" s="655"/>
      <c r="INY72" s="655"/>
      <c r="INZ72" s="655"/>
      <c r="IOA72" s="655"/>
      <c r="IOB72" s="655"/>
      <c r="IOC72" s="655"/>
      <c r="IOD72" s="655"/>
      <c r="IOE72" s="655"/>
      <c r="IOF72" s="655"/>
      <c r="IOG72" s="655"/>
      <c r="IOH72" s="655"/>
      <c r="IOI72" s="655"/>
      <c r="IOJ72" s="655"/>
      <c r="IOK72" s="655"/>
      <c r="IOL72" s="655"/>
      <c r="IOM72" s="655"/>
      <c r="ION72" s="655"/>
      <c r="IOO72" s="655"/>
      <c r="IOP72" s="655"/>
      <c r="IOQ72" s="655"/>
      <c r="IOR72" s="655"/>
      <c r="IOS72" s="655"/>
      <c r="IOT72" s="655"/>
      <c r="IOU72" s="655"/>
      <c r="IOV72" s="655"/>
      <c r="IOW72" s="655"/>
      <c r="IOX72" s="655"/>
      <c r="IOY72" s="655"/>
      <c r="IOZ72" s="655"/>
      <c r="IPA72" s="655"/>
      <c r="IPB72" s="655"/>
      <c r="IPC72" s="655"/>
      <c r="IPD72" s="655"/>
      <c r="IPE72" s="655"/>
      <c r="IPF72" s="655"/>
      <c r="IPG72" s="655"/>
      <c r="IPH72" s="655"/>
      <c r="IPI72" s="655"/>
      <c r="IPJ72" s="655"/>
      <c r="IPK72" s="655"/>
      <c r="IPL72" s="655"/>
      <c r="IPM72" s="655"/>
      <c r="IPN72" s="655"/>
      <c r="IPO72" s="655"/>
      <c r="IPP72" s="655"/>
      <c r="IPQ72" s="655"/>
      <c r="IPR72" s="655"/>
      <c r="IPS72" s="655"/>
      <c r="IPT72" s="655"/>
      <c r="IPU72" s="655"/>
      <c r="IPV72" s="655"/>
      <c r="IPW72" s="655"/>
      <c r="IPX72" s="655"/>
      <c r="IPY72" s="655"/>
      <c r="IPZ72" s="655"/>
      <c r="IQA72" s="655"/>
      <c r="IQB72" s="655"/>
      <c r="IQC72" s="655"/>
      <c r="IQD72" s="655"/>
      <c r="IQE72" s="655"/>
      <c r="IQF72" s="655"/>
      <c r="IQG72" s="655"/>
      <c r="IQH72" s="655"/>
      <c r="IQI72" s="655"/>
      <c r="IQJ72" s="655"/>
      <c r="IQK72" s="655"/>
      <c r="IQL72" s="655"/>
      <c r="IQM72" s="655"/>
      <c r="IQN72" s="655"/>
      <c r="IQO72" s="655"/>
      <c r="IQP72" s="655"/>
      <c r="IQQ72" s="655"/>
      <c r="IQR72" s="655"/>
      <c r="IQS72" s="655"/>
      <c r="IQT72" s="655"/>
      <c r="IQU72" s="655"/>
      <c r="IQV72" s="655"/>
      <c r="IQW72" s="655"/>
      <c r="IQX72" s="655"/>
      <c r="IQY72" s="655"/>
      <c r="IQZ72" s="655"/>
      <c r="IRA72" s="655"/>
      <c r="IRB72" s="655"/>
      <c r="IRC72" s="655"/>
      <c r="IRD72" s="655"/>
      <c r="IRE72" s="655"/>
      <c r="IRF72" s="655"/>
      <c r="IRG72" s="655"/>
      <c r="IRH72" s="655"/>
      <c r="IRI72" s="655"/>
      <c r="IRJ72" s="655"/>
      <c r="IRK72" s="655"/>
      <c r="IRL72" s="655"/>
      <c r="IRM72" s="655"/>
      <c r="IRN72" s="655"/>
      <c r="IRO72" s="655"/>
      <c r="IRP72" s="655"/>
      <c r="IRQ72" s="655"/>
      <c r="IRR72" s="655"/>
      <c r="IRS72" s="655"/>
      <c r="IRT72" s="655"/>
      <c r="IRU72" s="655"/>
      <c r="IRV72" s="655"/>
      <c r="IRW72" s="655"/>
      <c r="IRX72" s="655"/>
      <c r="IRY72" s="655"/>
      <c r="IRZ72" s="655"/>
      <c r="ISA72" s="655"/>
      <c r="ISB72" s="655"/>
      <c r="ISC72" s="655"/>
      <c r="ISD72" s="655"/>
      <c r="ISE72" s="655"/>
      <c r="ISF72" s="655"/>
      <c r="ISG72" s="655"/>
      <c r="ISH72" s="655"/>
      <c r="ISI72" s="655"/>
      <c r="ISJ72" s="655"/>
      <c r="ISK72" s="655"/>
      <c r="ISL72" s="655"/>
      <c r="ISM72" s="655"/>
      <c r="ISN72" s="655"/>
      <c r="ISO72" s="655"/>
      <c r="ISP72" s="655"/>
      <c r="ISQ72" s="655"/>
      <c r="ISR72" s="655"/>
      <c r="ISS72" s="655"/>
      <c r="IST72" s="655"/>
      <c r="ISU72" s="655"/>
      <c r="ISV72" s="655"/>
      <c r="ISW72" s="655"/>
      <c r="ISX72" s="655"/>
      <c r="ISY72" s="655"/>
      <c r="ISZ72" s="655"/>
      <c r="ITA72" s="655"/>
      <c r="ITB72" s="655"/>
      <c r="ITC72" s="655"/>
      <c r="ITD72" s="655"/>
      <c r="ITE72" s="655"/>
      <c r="ITF72" s="655"/>
      <c r="ITG72" s="655"/>
      <c r="ITH72" s="655"/>
      <c r="ITI72" s="655"/>
      <c r="ITJ72" s="655"/>
      <c r="ITK72" s="655"/>
      <c r="ITL72" s="655"/>
      <c r="ITM72" s="655"/>
      <c r="ITN72" s="655"/>
      <c r="ITO72" s="655"/>
      <c r="ITP72" s="655"/>
      <c r="ITQ72" s="655"/>
      <c r="ITR72" s="655"/>
      <c r="ITS72" s="655"/>
      <c r="ITT72" s="655"/>
      <c r="ITU72" s="655"/>
      <c r="ITV72" s="655"/>
      <c r="ITW72" s="655"/>
      <c r="ITX72" s="655"/>
      <c r="ITY72" s="655"/>
      <c r="ITZ72" s="655"/>
      <c r="IUA72" s="655"/>
      <c r="IUB72" s="655"/>
      <c r="IUC72" s="655"/>
      <c r="IUD72" s="655"/>
      <c r="IUE72" s="655"/>
      <c r="IUF72" s="655"/>
      <c r="IUG72" s="655"/>
      <c r="IUH72" s="655"/>
      <c r="IUI72" s="655"/>
      <c r="IUJ72" s="655"/>
      <c r="IUK72" s="655"/>
      <c r="IUL72" s="655"/>
      <c r="IUM72" s="655"/>
      <c r="IUN72" s="655"/>
      <c r="IUO72" s="655"/>
      <c r="IUP72" s="655"/>
      <c r="IUQ72" s="655"/>
      <c r="IUR72" s="655"/>
      <c r="IUS72" s="655"/>
      <c r="IUT72" s="655"/>
      <c r="IUU72" s="655"/>
      <c r="IUV72" s="655"/>
      <c r="IUW72" s="655"/>
      <c r="IUX72" s="655"/>
      <c r="IUY72" s="655"/>
      <c r="IUZ72" s="655"/>
      <c r="IVA72" s="655"/>
      <c r="IVB72" s="655"/>
      <c r="IVC72" s="655"/>
      <c r="IVD72" s="655"/>
      <c r="IVE72" s="655"/>
      <c r="IVF72" s="655"/>
      <c r="IVG72" s="655"/>
      <c r="IVH72" s="655"/>
      <c r="IVI72" s="655"/>
      <c r="IVJ72" s="655"/>
      <c r="IVK72" s="655"/>
      <c r="IVL72" s="655"/>
      <c r="IVM72" s="655"/>
      <c r="IVN72" s="655"/>
      <c r="IVO72" s="655"/>
      <c r="IVP72" s="655"/>
      <c r="IVQ72" s="655"/>
      <c r="IVR72" s="655"/>
      <c r="IVS72" s="655"/>
      <c r="IVT72" s="655"/>
      <c r="IVU72" s="655"/>
      <c r="IVV72" s="655"/>
      <c r="IVW72" s="655"/>
      <c r="IVX72" s="655"/>
      <c r="IVY72" s="655"/>
      <c r="IVZ72" s="655"/>
      <c r="IWA72" s="655"/>
      <c r="IWB72" s="655"/>
      <c r="IWC72" s="655"/>
      <c r="IWD72" s="655"/>
      <c r="IWE72" s="655"/>
      <c r="IWF72" s="655"/>
      <c r="IWG72" s="655"/>
      <c r="IWH72" s="655"/>
      <c r="IWI72" s="655"/>
      <c r="IWJ72" s="655"/>
      <c r="IWK72" s="655"/>
      <c r="IWL72" s="655"/>
      <c r="IWM72" s="655"/>
      <c r="IWN72" s="655"/>
      <c r="IWO72" s="655"/>
      <c r="IWP72" s="655"/>
      <c r="IWQ72" s="655"/>
      <c r="IWR72" s="655"/>
      <c r="IWS72" s="655"/>
      <c r="IWT72" s="655"/>
      <c r="IWU72" s="655"/>
      <c r="IWV72" s="655"/>
      <c r="IWW72" s="655"/>
      <c r="IWX72" s="655"/>
      <c r="IWY72" s="655"/>
      <c r="IWZ72" s="655"/>
      <c r="IXA72" s="655"/>
      <c r="IXB72" s="655"/>
      <c r="IXC72" s="655"/>
      <c r="IXD72" s="655"/>
      <c r="IXE72" s="655"/>
      <c r="IXF72" s="655"/>
      <c r="IXG72" s="655"/>
      <c r="IXH72" s="655"/>
      <c r="IXI72" s="655"/>
      <c r="IXJ72" s="655"/>
      <c r="IXK72" s="655"/>
      <c r="IXL72" s="655"/>
      <c r="IXM72" s="655"/>
      <c r="IXN72" s="655"/>
      <c r="IXO72" s="655"/>
      <c r="IXP72" s="655"/>
      <c r="IXQ72" s="655"/>
      <c r="IXR72" s="655"/>
      <c r="IXS72" s="655"/>
      <c r="IXT72" s="655"/>
      <c r="IXU72" s="655"/>
      <c r="IXV72" s="655"/>
      <c r="IXW72" s="655"/>
      <c r="IXX72" s="655"/>
      <c r="IXY72" s="655"/>
      <c r="IXZ72" s="655"/>
      <c r="IYA72" s="655"/>
      <c r="IYB72" s="655"/>
      <c r="IYC72" s="655"/>
      <c r="IYD72" s="655"/>
      <c r="IYE72" s="655"/>
      <c r="IYF72" s="655"/>
      <c r="IYG72" s="655"/>
      <c r="IYH72" s="655"/>
      <c r="IYI72" s="655"/>
      <c r="IYJ72" s="655"/>
      <c r="IYK72" s="655"/>
      <c r="IYL72" s="655"/>
      <c r="IYM72" s="655"/>
      <c r="IYN72" s="655"/>
      <c r="IYO72" s="655"/>
      <c r="IYP72" s="655"/>
      <c r="IYQ72" s="655"/>
      <c r="IYR72" s="655"/>
      <c r="IYS72" s="655"/>
      <c r="IYT72" s="655"/>
      <c r="IYU72" s="655"/>
      <c r="IYV72" s="655"/>
      <c r="IYW72" s="655"/>
      <c r="IYX72" s="655"/>
      <c r="IYY72" s="655"/>
      <c r="IYZ72" s="655"/>
      <c r="IZA72" s="655"/>
      <c r="IZB72" s="655"/>
      <c r="IZC72" s="655"/>
      <c r="IZD72" s="655"/>
      <c r="IZE72" s="655"/>
      <c r="IZF72" s="655"/>
      <c r="IZG72" s="655"/>
      <c r="IZH72" s="655"/>
      <c r="IZI72" s="655"/>
      <c r="IZJ72" s="655"/>
      <c r="IZK72" s="655"/>
      <c r="IZL72" s="655"/>
      <c r="IZM72" s="655"/>
      <c r="IZN72" s="655"/>
      <c r="IZO72" s="655"/>
      <c r="IZP72" s="655"/>
      <c r="IZQ72" s="655"/>
      <c r="IZR72" s="655"/>
      <c r="IZS72" s="655"/>
      <c r="IZT72" s="655"/>
      <c r="IZU72" s="655"/>
      <c r="IZV72" s="655"/>
      <c r="IZW72" s="655"/>
      <c r="IZX72" s="655"/>
      <c r="IZY72" s="655"/>
      <c r="IZZ72" s="655"/>
      <c r="JAA72" s="655"/>
      <c r="JAB72" s="655"/>
      <c r="JAC72" s="655"/>
      <c r="JAD72" s="655"/>
      <c r="JAE72" s="655"/>
      <c r="JAF72" s="655"/>
      <c r="JAG72" s="655"/>
      <c r="JAH72" s="655"/>
      <c r="JAI72" s="655"/>
      <c r="JAJ72" s="655"/>
      <c r="JAK72" s="655"/>
      <c r="JAL72" s="655"/>
      <c r="JAM72" s="655"/>
      <c r="JAN72" s="655"/>
      <c r="JAO72" s="655"/>
      <c r="JAP72" s="655"/>
      <c r="JAQ72" s="655"/>
      <c r="JAR72" s="655"/>
      <c r="JAS72" s="655"/>
      <c r="JAT72" s="655"/>
      <c r="JAU72" s="655"/>
      <c r="JAV72" s="655"/>
      <c r="JAW72" s="655"/>
      <c r="JAX72" s="655"/>
      <c r="JAY72" s="655"/>
      <c r="JAZ72" s="655"/>
      <c r="JBA72" s="655"/>
      <c r="JBB72" s="655"/>
      <c r="JBC72" s="655"/>
      <c r="JBD72" s="655"/>
      <c r="JBE72" s="655"/>
      <c r="JBF72" s="655"/>
      <c r="JBG72" s="655"/>
      <c r="JBH72" s="655"/>
      <c r="JBI72" s="655"/>
      <c r="JBJ72" s="655"/>
      <c r="JBK72" s="655"/>
      <c r="JBL72" s="655"/>
      <c r="JBM72" s="655"/>
      <c r="JBN72" s="655"/>
      <c r="JBO72" s="655"/>
      <c r="JBP72" s="655"/>
      <c r="JBQ72" s="655"/>
      <c r="JBR72" s="655"/>
      <c r="JBS72" s="655"/>
      <c r="JBT72" s="655"/>
      <c r="JBU72" s="655"/>
      <c r="JBV72" s="655"/>
      <c r="JBW72" s="655"/>
      <c r="JBX72" s="655"/>
      <c r="JBY72" s="655"/>
      <c r="JBZ72" s="655"/>
      <c r="JCA72" s="655"/>
      <c r="JCB72" s="655"/>
      <c r="JCC72" s="655"/>
      <c r="JCD72" s="655"/>
      <c r="JCE72" s="655"/>
      <c r="JCF72" s="655"/>
      <c r="JCG72" s="655"/>
      <c r="JCH72" s="655"/>
      <c r="JCI72" s="655"/>
      <c r="JCJ72" s="655"/>
      <c r="JCK72" s="655"/>
      <c r="JCL72" s="655"/>
      <c r="JCM72" s="655"/>
      <c r="JCN72" s="655"/>
      <c r="JCO72" s="655"/>
      <c r="JCP72" s="655"/>
      <c r="JCQ72" s="655"/>
      <c r="JCR72" s="655"/>
      <c r="JCS72" s="655"/>
      <c r="JCT72" s="655"/>
      <c r="JCU72" s="655"/>
      <c r="JCV72" s="655"/>
      <c r="JCW72" s="655"/>
      <c r="JCX72" s="655"/>
      <c r="JCY72" s="655"/>
      <c r="JCZ72" s="655"/>
      <c r="JDA72" s="655"/>
      <c r="JDB72" s="655"/>
      <c r="JDC72" s="655"/>
      <c r="JDD72" s="655"/>
      <c r="JDE72" s="655"/>
      <c r="JDF72" s="655"/>
      <c r="JDG72" s="655"/>
      <c r="JDH72" s="655"/>
      <c r="JDI72" s="655"/>
      <c r="JDJ72" s="655"/>
      <c r="JDK72" s="655"/>
      <c r="JDL72" s="655"/>
      <c r="JDM72" s="655"/>
      <c r="JDN72" s="655"/>
      <c r="JDO72" s="655"/>
      <c r="JDP72" s="655"/>
      <c r="JDQ72" s="655"/>
      <c r="JDR72" s="655"/>
      <c r="JDS72" s="655"/>
      <c r="JDT72" s="655"/>
      <c r="JDU72" s="655"/>
      <c r="JDV72" s="655"/>
      <c r="JDW72" s="655"/>
      <c r="JDX72" s="655"/>
      <c r="JDY72" s="655"/>
      <c r="JDZ72" s="655"/>
      <c r="JEA72" s="655"/>
      <c r="JEB72" s="655"/>
      <c r="JEC72" s="655"/>
      <c r="JED72" s="655"/>
      <c r="JEE72" s="655"/>
      <c r="JEF72" s="655"/>
      <c r="JEG72" s="655"/>
      <c r="JEH72" s="655"/>
      <c r="JEI72" s="655"/>
      <c r="JEJ72" s="655"/>
      <c r="JEK72" s="655"/>
      <c r="JEL72" s="655"/>
      <c r="JEM72" s="655"/>
      <c r="JEN72" s="655"/>
      <c r="JEO72" s="655"/>
      <c r="JEP72" s="655"/>
      <c r="JEQ72" s="655"/>
      <c r="JER72" s="655"/>
      <c r="JES72" s="655"/>
      <c r="JET72" s="655"/>
      <c r="JEU72" s="655"/>
      <c r="JEV72" s="655"/>
      <c r="JEW72" s="655"/>
      <c r="JEX72" s="655"/>
      <c r="JEY72" s="655"/>
      <c r="JEZ72" s="655"/>
      <c r="JFA72" s="655"/>
      <c r="JFB72" s="655"/>
      <c r="JFC72" s="655"/>
      <c r="JFD72" s="655"/>
      <c r="JFE72" s="655"/>
      <c r="JFF72" s="655"/>
      <c r="JFG72" s="655"/>
      <c r="JFH72" s="655"/>
      <c r="JFI72" s="655"/>
      <c r="JFJ72" s="655"/>
      <c r="JFK72" s="655"/>
      <c r="JFL72" s="655"/>
      <c r="JFM72" s="655"/>
      <c r="JFN72" s="655"/>
      <c r="JFO72" s="655"/>
      <c r="JFP72" s="655"/>
      <c r="JFQ72" s="655"/>
      <c r="JFR72" s="655"/>
      <c r="JFS72" s="655"/>
      <c r="JFT72" s="655"/>
      <c r="JFU72" s="655"/>
      <c r="JFV72" s="655"/>
      <c r="JFW72" s="655"/>
      <c r="JFX72" s="655"/>
      <c r="JFY72" s="655"/>
      <c r="JFZ72" s="655"/>
      <c r="JGA72" s="655"/>
      <c r="JGB72" s="655"/>
      <c r="JGC72" s="655"/>
      <c r="JGD72" s="655"/>
      <c r="JGE72" s="655"/>
      <c r="JGF72" s="655"/>
      <c r="JGG72" s="655"/>
      <c r="JGH72" s="655"/>
      <c r="JGI72" s="655"/>
      <c r="JGJ72" s="655"/>
      <c r="JGK72" s="655"/>
      <c r="JGL72" s="655"/>
      <c r="JGM72" s="655"/>
      <c r="JGN72" s="655"/>
      <c r="JGO72" s="655"/>
      <c r="JGP72" s="655"/>
      <c r="JGQ72" s="655"/>
      <c r="JGR72" s="655"/>
      <c r="JGS72" s="655"/>
      <c r="JGT72" s="655"/>
      <c r="JGU72" s="655"/>
      <c r="JGV72" s="655"/>
      <c r="JGW72" s="655"/>
      <c r="JGX72" s="655"/>
      <c r="JGY72" s="655"/>
      <c r="JGZ72" s="655"/>
      <c r="JHA72" s="655"/>
      <c r="JHB72" s="655"/>
      <c r="JHC72" s="655"/>
      <c r="JHD72" s="655"/>
      <c r="JHE72" s="655"/>
      <c r="JHF72" s="655"/>
      <c r="JHG72" s="655"/>
      <c r="JHH72" s="655"/>
      <c r="JHI72" s="655"/>
      <c r="JHJ72" s="655"/>
      <c r="JHK72" s="655"/>
      <c r="JHL72" s="655"/>
      <c r="JHM72" s="655"/>
      <c r="JHN72" s="655"/>
      <c r="JHO72" s="655"/>
      <c r="JHP72" s="655"/>
      <c r="JHQ72" s="655"/>
      <c r="JHR72" s="655"/>
      <c r="JHS72" s="655"/>
      <c r="JHT72" s="655"/>
      <c r="JHU72" s="655"/>
      <c r="JHV72" s="655"/>
      <c r="JHW72" s="655"/>
      <c r="JHX72" s="655"/>
      <c r="JHY72" s="655"/>
      <c r="JHZ72" s="655"/>
      <c r="JIA72" s="655"/>
      <c r="JIB72" s="655"/>
      <c r="JIC72" s="655"/>
      <c r="JID72" s="655"/>
      <c r="JIE72" s="655"/>
      <c r="JIF72" s="655"/>
      <c r="JIG72" s="655"/>
      <c r="JIH72" s="655"/>
      <c r="JII72" s="655"/>
      <c r="JIJ72" s="655"/>
      <c r="JIK72" s="655"/>
      <c r="JIL72" s="655"/>
      <c r="JIM72" s="655"/>
      <c r="JIN72" s="655"/>
      <c r="JIO72" s="655"/>
      <c r="JIP72" s="655"/>
      <c r="JIQ72" s="655"/>
      <c r="JIR72" s="655"/>
      <c r="JIS72" s="655"/>
      <c r="JIT72" s="655"/>
      <c r="JIU72" s="655"/>
      <c r="JIV72" s="655"/>
      <c r="JIW72" s="655"/>
      <c r="JIX72" s="655"/>
      <c r="JIY72" s="655"/>
      <c r="JIZ72" s="655"/>
      <c r="JJA72" s="655"/>
      <c r="JJB72" s="655"/>
      <c r="JJC72" s="655"/>
      <c r="JJD72" s="655"/>
      <c r="JJE72" s="655"/>
      <c r="JJF72" s="655"/>
      <c r="JJG72" s="655"/>
      <c r="JJH72" s="655"/>
      <c r="JJI72" s="655"/>
      <c r="JJJ72" s="655"/>
      <c r="JJK72" s="655"/>
      <c r="JJL72" s="655"/>
      <c r="JJM72" s="655"/>
      <c r="JJN72" s="655"/>
      <c r="JJO72" s="655"/>
      <c r="JJP72" s="655"/>
      <c r="JJQ72" s="655"/>
      <c r="JJR72" s="655"/>
      <c r="JJS72" s="655"/>
      <c r="JJT72" s="655"/>
      <c r="JJU72" s="655"/>
      <c r="JJV72" s="655"/>
      <c r="JJW72" s="655"/>
      <c r="JJX72" s="655"/>
      <c r="JJY72" s="655"/>
      <c r="JJZ72" s="655"/>
      <c r="JKA72" s="655"/>
      <c r="JKB72" s="655"/>
      <c r="JKC72" s="655"/>
      <c r="JKD72" s="655"/>
      <c r="JKE72" s="655"/>
      <c r="JKF72" s="655"/>
      <c r="JKG72" s="655"/>
      <c r="JKH72" s="655"/>
      <c r="JKI72" s="655"/>
      <c r="JKJ72" s="655"/>
      <c r="JKK72" s="655"/>
      <c r="JKL72" s="655"/>
      <c r="JKM72" s="655"/>
      <c r="JKN72" s="655"/>
      <c r="JKO72" s="655"/>
      <c r="JKP72" s="655"/>
      <c r="JKQ72" s="655"/>
      <c r="JKR72" s="655"/>
      <c r="JKS72" s="655"/>
      <c r="JKT72" s="655"/>
      <c r="JKU72" s="655"/>
      <c r="JKV72" s="655"/>
      <c r="JKW72" s="655"/>
      <c r="JKX72" s="655"/>
      <c r="JKY72" s="655"/>
      <c r="JKZ72" s="655"/>
      <c r="JLA72" s="655"/>
      <c r="JLB72" s="655"/>
      <c r="JLC72" s="655"/>
      <c r="JLD72" s="655"/>
      <c r="JLE72" s="655"/>
      <c r="JLF72" s="655"/>
      <c r="JLG72" s="655"/>
      <c r="JLH72" s="655"/>
      <c r="JLI72" s="655"/>
      <c r="JLJ72" s="655"/>
      <c r="JLK72" s="655"/>
      <c r="JLL72" s="655"/>
      <c r="JLM72" s="655"/>
      <c r="JLN72" s="655"/>
      <c r="JLO72" s="655"/>
      <c r="JLP72" s="655"/>
      <c r="JLQ72" s="655"/>
      <c r="JLR72" s="655"/>
      <c r="JLS72" s="655"/>
      <c r="JLT72" s="655"/>
      <c r="JLU72" s="655"/>
      <c r="JLV72" s="655"/>
      <c r="JLW72" s="655"/>
      <c r="JLX72" s="655"/>
      <c r="JLY72" s="655"/>
      <c r="JLZ72" s="655"/>
      <c r="JMA72" s="655"/>
      <c r="JMB72" s="655"/>
      <c r="JMC72" s="655"/>
      <c r="JMD72" s="655"/>
      <c r="JME72" s="655"/>
      <c r="JMF72" s="655"/>
      <c r="JMG72" s="655"/>
      <c r="JMH72" s="655"/>
      <c r="JMI72" s="655"/>
      <c r="JMJ72" s="655"/>
      <c r="JMK72" s="655"/>
      <c r="JML72" s="655"/>
      <c r="JMM72" s="655"/>
      <c r="JMN72" s="655"/>
      <c r="JMO72" s="655"/>
      <c r="JMP72" s="655"/>
      <c r="JMQ72" s="655"/>
      <c r="JMR72" s="655"/>
      <c r="JMS72" s="655"/>
      <c r="JMT72" s="655"/>
      <c r="JMU72" s="655"/>
      <c r="JMV72" s="655"/>
      <c r="JMW72" s="655"/>
      <c r="JMX72" s="655"/>
      <c r="JMY72" s="655"/>
      <c r="JMZ72" s="655"/>
      <c r="JNA72" s="655"/>
      <c r="JNB72" s="655"/>
      <c r="JNC72" s="655"/>
      <c r="JND72" s="655"/>
      <c r="JNE72" s="655"/>
      <c r="JNF72" s="655"/>
      <c r="JNG72" s="655"/>
      <c r="JNH72" s="655"/>
      <c r="JNI72" s="655"/>
      <c r="JNJ72" s="655"/>
      <c r="JNK72" s="655"/>
      <c r="JNL72" s="655"/>
      <c r="JNM72" s="655"/>
      <c r="JNN72" s="655"/>
      <c r="JNO72" s="655"/>
      <c r="JNP72" s="655"/>
      <c r="JNQ72" s="655"/>
      <c r="JNR72" s="655"/>
      <c r="JNS72" s="655"/>
      <c r="JNT72" s="655"/>
      <c r="JNU72" s="655"/>
      <c r="JNV72" s="655"/>
      <c r="JNW72" s="655"/>
      <c r="JNX72" s="655"/>
      <c r="JNY72" s="655"/>
      <c r="JNZ72" s="655"/>
      <c r="JOA72" s="655"/>
      <c r="JOB72" s="655"/>
      <c r="JOC72" s="655"/>
      <c r="JOD72" s="655"/>
      <c r="JOE72" s="655"/>
      <c r="JOF72" s="655"/>
      <c r="JOG72" s="655"/>
      <c r="JOH72" s="655"/>
      <c r="JOI72" s="655"/>
      <c r="JOJ72" s="655"/>
      <c r="JOK72" s="655"/>
      <c r="JOL72" s="655"/>
      <c r="JOM72" s="655"/>
      <c r="JON72" s="655"/>
      <c r="JOO72" s="655"/>
      <c r="JOP72" s="655"/>
      <c r="JOQ72" s="655"/>
      <c r="JOR72" s="655"/>
      <c r="JOS72" s="655"/>
      <c r="JOT72" s="655"/>
      <c r="JOU72" s="655"/>
      <c r="JOV72" s="655"/>
      <c r="JOW72" s="655"/>
      <c r="JOX72" s="655"/>
      <c r="JOY72" s="655"/>
      <c r="JOZ72" s="655"/>
      <c r="JPA72" s="655"/>
      <c r="JPB72" s="655"/>
      <c r="JPC72" s="655"/>
      <c r="JPD72" s="655"/>
      <c r="JPE72" s="655"/>
      <c r="JPF72" s="655"/>
      <c r="JPG72" s="655"/>
      <c r="JPH72" s="655"/>
      <c r="JPI72" s="655"/>
      <c r="JPJ72" s="655"/>
      <c r="JPK72" s="655"/>
      <c r="JPL72" s="655"/>
      <c r="JPM72" s="655"/>
      <c r="JPN72" s="655"/>
      <c r="JPO72" s="655"/>
      <c r="JPP72" s="655"/>
      <c r="JPQ72" s="655"/>
      <c r="JPR72" s="655"/>
      <c r="JPS72" s="655"/>
      <c r="JPT72" s="655"/>
      <c r="JPU72" s="655"/>
      <c r="JPV72" s="655"/>
      <c r="JPW72" s="655"/>
      <c r="JPX72" s="655"/>
      <c r="JPY72" s="655"/>
      <c r="JPZ72" s="655"/>
      <c r="JQA72" s="655"/>
      <c r="JQB72" s="655"/>
      <c r="JQC72" s="655"/>
      <c r="JQD72" s="655"/>
      <c r="JQE72" s="655"/>
      <c r="JQF72" s="655"/>
      <c r="JQG72" s="655"/>
      <c r="JQH72" s="655"/>
      <c r="JQI72" s="655"/>
      <c r="JQJ72" s="655"/>
      <c r="JQK72" s="655"/>
      <c r="JQL72" s="655"/>
      <c r="JQM72" s="655"/>
      <c r="JQN72" s="655"/>
      <c r="JQO72" s="655"/>
      <c r="JQP72" s="655"/>
      <c r="JQQ72" s="655"/>
      <c r="JQR72" s="655"/>
      <c r="JQS72" s="655"/>
      <c r="JQT72" s="655"/>
      <c r="JQU72" s="655"/>
      <c r="JQV72" s="655"/>
      <c r="JQW72" s="655"/>
      <c r="JQX72" s="655"/>
      <c r="JQY72" s="655"/>
      <c r="JQZ72" s="655"/>
      <c r="JRA72" s="655"/>
      <c r="JRB72" s="655"/>
      <c r="JRC72" s="655"/>
      <c r="JRD72" s="655"/>
      <c r="JRE72" s="655"/>
      <c r="JRF72" s="655"/>
      <c r="JRG72" s="655"/>
      <c r="JRH72" s="655"/>
      <c r="JRI72" s="655"/>
      <c r="JRJ72" s="655"/>
      <c r="JRK72" s="655"/>
      <c r="JRL72" s="655"/>
      <c r="JRM72" s="655"/>
      <c r="JRN72" s="655"/>
      <c r="JRO72" s="655"/>
      <c r="JRP72" s="655"/>
      <c r="JRQ72" s="655"/>
      <c r="JRR72" s="655"/>
      <c r="JRS72" s="655"/>
      <c r="JRT72" s="655"/>
      <c r="JRU72" s="655"/>
      <c r="JRV72" s="655"/>
      <c r="JRW72" s="655"/>
      <c r="JRX72" s="655"/>
      <c r="JRY72" s="655"/>
      <c r="JRZ72" s="655"/>
      <c r="JSA72" s="655"/>
      <c r="JSB72" s="655"/>
      <c r="JSC72" s="655"/>
      <c r="JSD72" s="655"/>
      <c r="JSE72" s="655"/>
      <c r="JSF72" s="655"/>
      <c r="JSG72" s="655"/>
      <c r="JSH72" s="655"/>
      <c r="JSI72" s="655"/>
      <c r="JSJ72" s="655"/>
      <c r="JSK72" s="655"/>
      <c r="JSL72" s="655"/>
      <c r="JSM72" s="655"/>
      <c r="JSN72" s="655"/>
      <c r="JSO72" s="655"/>
      <c r="JSP72" s="655"/>
      <c r="JSQ72" s="655"/>
      <c r="JSR72" s="655"/>
      <c r="JSS72" s="655"/>
      <c r="JST72" s="655"/>
      <c r="JSU72" s="655"/>
      <c r="JSV72" s="655"/>
      <c r="JSW72" s="655"/>
      <c r="JSX72" s="655"/>
      <c r="JSY72" s="655"/>
      <c r="JSZ72" s="655"/>
      <c r="JTA72" s="655"/>
      <c r="JTB72" s="655"/>
      <c r="JTC72" s="655"/>
      <c r="JTD72" s="655"/>
      <c r="JTE72" s="655"/>
      <c r="JTF72" s="655"/>
      <c r="JTG72" s="655"/>
      <c r="JTH72" s="655"/>
      <c r="JTI72" s="655"/>
      <c r="JTJ72" s="655"/>
      <c r="JTK72" s="655"/>
      <c r="JTL72" s="655"/>
      <c r="JTM72" s="655"/>
      <c r="JTN72" s="655"/>
      <c r="JTO72" s="655"/>
      <c r="JTP72" s="655"/>
      <c r="JTQ72" s="655"/>
      <c r="JTR72" s="655"/>
      <c r="JTS72" s="655"/>
      <c r="JTT72" s="655"/>
      <c r="JTU72" s="655"/>
      <c r="JTV72" s="655"/>
      <c r="JTW72" s="655"/>
      <c r="JTX72" s="655"/>
      <c r="JTY72" s="655"/>
      <c r="JTZ72" s="655"/>
      <c r="JUA72" s="655"/>
      <c r="JUB72" s="655"/>
      <c r="JUC72" s="655"/>
      <c r="JUD72" s="655"/>
      <c r="JUE72" s="655"/>
      <c r="JUF72" s="655"/>
      <c r="JUG72" s="655"/>
      <c r="JUH72" s="655"/>
      <c r="JUI72" s="655"/>
      <c r="JUJ72" s="655"/>
      <c r="JUK72" s="655"/>
      <c r="JUL72" s="655"/>
      <c r="JUM72" s="655"/>
      <c r="JUN72" s="655"/>
      <c r="JUO72" s="655"/>
      <c r="JUP72" s="655"/>
      <c r="JUQ72" s="655"/>
      <c r="JUR72" s="655"/>
      <c r="JUS72" s="655"/>
      <c r="JUT72" s="655"/>
      <c r="JUU72" s="655"/>
      <c r="JUV72" s="655"/>
      <c r="JUW72" s="655"/>
      <c r="JUX72" s="655"/>
      <c r="JUY72" s="655"/>
      <c r="JUZ72" s="655"/>
      <c r="JVA72" s="655"/>
      <c r="JVB72" s="655"/>
      <c r="JVC72" s="655"/>
      <c r="JVD72" s="655"/>
      <c r="JVE72" s="655"/>
      <c r="JVF72" s="655"/>
      <c r="JVG72" s="655"/>
      <c r="JVH72" s="655"/>
      <c r="JVI72" s="655"/>
      <c r="JVJ72" s="655"/>
      <c r="JVK72" s="655"/>
      <c r="JVL72" s="655"/>
      <c r="JVM72" s="655"/>
      <c r="JVN72" s="655"/>
      <c r="JVO72" s="655"/>
      <c r="JVP72" s="655"/>
      <c r="JVQ72" s="655"/>
      <c r="JVR72" s="655"/>
      <c r="JVS72" s="655"/>
      <c r="JVT72" s="655"/>
      <c r="JVU72" s="655"/>
      <c r="JVV72" s="655"/>
      <c r="JVW72" s="655"/>
      <c r="JVX72" s="655"/>
      <c r="JVY72" s="655"/>
      <c r="JVZ72" s="655"/>
      <c r="JWA72" s="655"/>
      <c r="JWB72" s="655"/>
      <c r="JWC72" s="655"/>
      <c r="JWD72" s="655"/>
      <c r="JWE72" s="655"/>
      <c r="JWF72" s="655"/>
      <c r="JWG72" s="655"/>
      <c r="JWH72" s="655"/>
      <c r="JWI72" s="655"/>
      <c r="JWJ72" s="655"/>
      <c r="JWK72" s="655"/>
      <c r="JWL72" s="655"/>
      <c r="JWM72" s="655"/>
      <c r="JWN72" s="655"/>
      <c r="JWO72" s="655"/>
      <c r="JWP72" s="655"/>
      <c r="JWQ72" s="655"/>
      <c r="JWR72" s="655"/>
      <c r="JWS72" s="655"/>
      <c r="JWT72" s="655"/>
      <c r="JWU72" s="655"/>
      <c r="JWV72" s="655"/>
      <c r="JWW72" s="655"/>
      <c r="JWX72" s="655"/>
      <c r="JWY72" s="655"/>
      <c r="JWZ72" s="655"/>
      <c r="JXA72" s="655"/>
      <c r="JXB72" s="655"/>
      <c r="JXC72" s="655"/>
      <c r="JXD72" s="655"/>
      <c r="JXE72" s="655"/>
      <c r="JXF72" s="655"/>
      <c r="JXG72" s="655"/>
      <c r="JXH72" s="655"/>
      <c r="JXI72" s="655"/>
      <c r="JXJ72" s="655"/>
      <c r="JXK72" s="655"/>
      <c r="JXL72" s="655"/>
      <c r="JXM72" s="655"/>
      <c r="JXN72" s="655"/>
      <c r="JXO72" s="655"/>
      <c r="JXP72" s="655"/>
      <c r="JXQ72" s="655"/>
      <c r="JXR72" s="655"/>
      <c r="JXS72" s="655"/>
      <c r="JXT72" s="655"/>
      <c r="JXU72" s="655"/>
      <c r="JXV72" s="655"/>
      <c r="JXW72" s="655"/>
      <c r="JXX72" s="655"/>
      <c r="JXY72" s="655"/>
      <c r="JXZ72" s="655"/>
      <c r="JYA72" s="655"/>
      <c r="JYB72" s="655"/>
      <c r="JYC72" s="655"/>
      <c r="JYD72" s="655"/>
      <c r="JYE72" s="655"/>
      <c r="JYF72" s="655"/>
      <c r="JYG72" s="655"/>
      <c r="JYH72" s="655"/>
      <c r="JYI72" s="655"/>
      <c r="JYJ72" s="655"/>
      <c r="JYK72" s="655"/>
      <c r="JYL72" s="655"/>
      <c r="JYM72" s="655"/>
      <c r="JYN72" s="655"/>
      <c r="JYO72" s="655"/>
      <c r="JYP72" s="655"/>
      <c r="JYQ72" s="655"/>
      <c r="JYR72" s="655"/>
      <c r="JYS72" s="655"/>
      <c r="JYT72" s="655"/>
      <c r="JYU72" s="655"/>
      <c r="JYV72" s="655"/>
      <c r="JYW72" s="655"/>
      <c r="JYX72" s="655"/>
      <c r="JYY72" s="655"/>
      <c r="JYZ72" s="655"/>
      <c r="JZA72" s="655"/>
      <c r="JZB72" s="655"/>
      <c r="JZC72" s="655"/>
      <c r="JZD72" s="655"/>
      <c r="JZE72" s="655"/>
      <c r="JZF72" s="655"/>
      <c r="JZG72" s="655"/>
      <c r="JZH72" s="655"/>
      <c r="JZI72" s="655"/>
      <c r="JZJ72" s="655"/>
      <c r="JZK72" s="655"/>
      <c r="JZL72" s="655"/>
      <c r="JZM72" s="655"/>
      <c r="JZN72" s="655"/>
      <c r="JZO72" s="655"/>
      <c r="JZP72" s="655"/>
      <c r="JZQ72" s="655"/>
      <c r="JZR72" s="655"/>
      <c r="JZS72" s="655"/>
      <c r="JZT72" s="655"/>
      <c r="JZU72" s="655"/>
      <c r="JZV72" s="655"/>
      <c r="JZW72" s="655"/>
      <c r="JZX72" s="655"/>
      <c r="JZY72" s="655"/>
      <c r="JZZ72" s="655"/>
      <c r="KAA72" s="655"/>
      <c r="KAB72" s="655"/>
      <c r="KAC72" s="655"/>
      <c r="KAD72" s="655"/>
      <c r="KAE72" s="655"/>
      <c r="KAF72" s="655"/>
      <c r="KAG72" s="655"/>
      <c r="KAH72" s="655"/>
      <c r="KAI72" s="655"/>
      <c r="KAJ72" s="655"/>
      <c r="KAK72" s="655"/>
      <c r="KAL72" s="655"/>
      <c r="KAM72" s="655"/>
      <c r="KAN72" s="655"/>
      <c r="KAO72" s="655"/>
      <c r="KAP72" s="655"/>
      <c r="KAQ72" s="655"/>
      <c r="KAR72" s="655"/>
      <c r="KAS72" s="655"/>
      <c r="KAT72" s="655"/>
      <c r="KAU72" s="655"/>
      <c r="KAV72" s="655"/>
      <c r="KAW72" s="655"/>
      <c r="KAX72" s="655"/>
      <c r="KAY72" s="655"/>
      <c r="KAZ72" s="655"/>
      <c r="KBA72" s="655"/>
      <c r="KBB72" s="655"/>
      <c r="KBC72" s="655"/>
      <c r="KBD72" s="655"/>
      <c r="KBE72" s="655"/>
      <c r="KBF72" s="655"/>
      <c r="KBG72" s="655"/>
      <c r="KBH72" s="655"/>
      <c r="KBI72" s="655"/>
      <c r="KBJ72" s="655"/>
      <c r="KBK72" s="655"/>
      <c r="KBL72" s="655"/>
      <c r="KBM72" s="655"/>
      <c r="KBN72" s="655"/>
      <c r="KBO72" s="655"/>
      <c r="KBP72" s="655"/>
      <c r="KBQ72" s="655"/>
      <c r="KBR72" s="655"/>
      <c r="KBS72" s="655"/>
      <c r="KBT72" s="655"/>
      <c r="KBU72" s="655"/>
      <c r="KBV72" s="655"/>
      <c r="KBW72" s="655"/>
      <c r="KBX72" s="655"/>
      <c r="KBY72" s="655"/>
      <c r="KBZ72" s="655"/>
      <c r="KCA72" s="655"/>
      <c r="KCB72" s="655"/>
      <c r="KCC72" s="655"/>
      <c r="KCD72" s="655"/>
      <c r="KCE72" s="655"/>
      <c r="KCF72" s="655"/>
      <c r="KCG72" s="655"/>
      <c r="KCH72" s="655"/>
      <c r="KCI72" s="655"/>
      <c r="KCJ72" s="655"/>
      <c r="KCK72" s="655"/>
      <c r="KCL72" s="655"/>
      <c r="KCM72" s="655"/>
      <c r="KCN72" s="655"/>
      <c r="KCO72" s="655"/>
      <c r="KCP72" s="655"/>
      <c r="KCQ72" s="655"/>
      <c r="KCR72" s="655"/>
      <c r="KCS72" s="655"/>
      <c r="KCT72" s="655"/>
      <c r="KCU72" s="655"/>
      <c r="KCV72" s="655"/>
      <c r="KCW72" s="655"/>
      <c r="KCX72" s="655"/>
      <c r="KCY72" s="655"/>
      <c r="KCZ72" s="655"/>
      <c r="KDA72" s="655"/>
      <c r="KDB72" s="655"/>
      <c r="KDC72" s="655"/>
      <c r="KDD72" s="655"/>
      <c r="KDE72" s="655"/>
      <c r="KDF72" s="655"/>
      <c r="KDG72" s="655"/>
      <c r="KDH72" s="655"/>
      <c r="KDI72" s="655"/>
      <c r="KDJ72" s="655"/>
      <c r="KDK72" s="655"/>
      <c r="KDL72" s="655"/>
      <c r="KDM72" s="655"/>
      <c r="KDN72" s="655"/>
      <c r="KDO72" s="655"/>
      <c r="KDP72" s="655"/>
      <c r="KDQ72" s="655"/>
      <c r="KDR72" s="655"/>
      <c r="KDS72" s="655"/>
      <c r="KDT72" s="655"/>
      <c r="KDU72" s="655"/>
      <c r="KDV72" s="655"/>
      <c r="KDW72" s="655"/>
      <c r="KDX72" s="655"/>
      <c r="KDY72" s="655"/>
      <c r="KDZ72" s="655"/>
      <c r="KEA72" s="655"/>
      <c r="KEB72" s="655"/>
      <c r="KEC72" s="655"/>
      <c r="KED72" s="655"/>
      <c r="KEE72" s="655"/>
      <c r="KEF72" s="655"/>
      <c r="KEG72" s="655"/>
      <c r="KEH72" s="655"/>
      <c r="KEI72" s="655"/>
      <c r="KEJ72" s="655"/>
      <c r="KEK72" s="655"/>
      <c r="KEL72" s="655"/>
      <c r="KEM72" s="655"/>
      <c r="KEN72" s="655"/>
      <c r="KEO72" s="655"/>
      <c r="KEP72" s="655"/>
      <c r="KEQ72" s="655"/>
      <c r="KER72" s="655"/>
      <c r="KES72" s="655"/>
      <c r="KET72" s="655"/>
      <c r="KEU72" s="655"/>
      <c r="KEV72" s="655"/>
      <c r="KEW72" s="655"/>
      <c r="KEX72" s="655"/>
      <c r="KEY72" s="655"/>
      <c r="KEZ72" s="655"/>
      <c r="KFA72" s="655"/>
      <c r="KFB72" s="655"/>
      <c r="KFC72" s="655"/>
      <c r="KFD72" s="655"/>
      <c r="KFE72" s="655"/>
      <c r="KFF72" s="655"/>
      <c r="KFG72" s="655"/>
      <c r="KFH72" s="655"/>
      <c r="KFI72" s="655"/>
      <c r="KFJ72" s="655"/>
      <c r="KFK72" s="655"/>
      <c r="KFL72" s="655"/>
      <c r="KFM72" s="655"/>
      <c r="KFN72" s="655"/>
      <c r="KFO72" s="655"/>
      <c r="KFP72" s="655"/>
      <c r="KFQ72" s="655"/>
      <c r="KFR72" s="655"/>
      <c r="KFS72" s="655"/>
      <c r="KFT72" s="655"/>
      <c r="KFU72" s="655"/>
      <c r="KFV72" s="655"/>
      <c r="KFW72" s="655"/>
      <c r="KFX72" s="655"/>
      <c r="KFY72" s="655"/>
      <c r="KFZ72" s="655"/>
      <c r="KGA72" s="655"/>
      <c r="KGB72" s="655"/>
      <c r="KGC72" s="655"/>
      <c r="KGD72" s="655"/>
      <c r="KGE72" s="655"/>
      <c r="KGF72" s="655"/>
      <c r="KGG72" s="655"/>
      <c r="KGH72" s="655"/>
      <c r="KGI72" s="655"/>
      <c r="KGJ72" s="655"/>
      <c r="KGK72" s="655"/>
      <c r="KGL72" s="655"/>
      <c r="KGM72" s="655"/>
      <c r="KGN72" s="655"/>
      <c r="KGO72" s="655"/>
      <c r="KGP72" s="655"/>
      <c r="KGQ72" s="655"/>
      <c r="KGR72" s="655"/>
      <c r="KGS72" s="655"/>
      <c r="KGT72" s="655"/>
      <c r="KGU72" s="655"/>
      <c r="KGV72" s="655"/>
      <c r="KGW72" s="655"/>
      <c r="KGX72" s="655"/>
      <c r="KGY72" s="655"/>
      <c r="KGZ72" s="655"/>
      <c r="KHA72" s="655"/>
      <c r="KHB72" s="655"/>
      <c r="KHC72" s="655"/>
      <c r="KHD72" s="655"/>
      <c r="KHE72" s="655"/>
      <c r="KHF72" s="655"/>
      <c r="KHG72" s="655"/>
      <c r="KHH72" s="655"/>
      <c r="KHI72" s="655"/>
      <c r="KHJ72" s="655"/>
      <c r="KHK72" s="655"/>
      <c r="KHL72" s="655"/>
      <c r="KHM72" s="655"/>
      <c r="KHN72" s="655"/>
      <c r="KHO72" s="655"/>
      <c r="KHP72" s="655"/>
      <c r="KHQ72" s="655"/>
      <c r="KHR72" s="655"/>
      <c r="KHS72" s="655"/>
      <c r="KHT72" s="655"/>
      <c r="KHU72" s="655"/>
      <c r="KHV72" s="655"/>
      <c r="KHW72" s="655"/>
      <c r="KHX72" s="655"/>
      <c r="KHY72" s="655"/>
      <c r="KHZ72" s="655"/>
      <c r="KIA72" s="655"/>
      <c r="KIB72" s="655"/>
      <c r="KIC72" s="655"/>
      <c r="KID72" s="655"/>
      <c r="KIE72" s="655"/>
      <c r="KIF72" s="655"/>
      <c r="KIG72" s="655"/>
      <c r="KIH72" s="655"/>
      <c r="KII72" s="655"/>
      <c r="KIJ72" s="655"/>
      <c r="KIK72" s="655"/>
      <c r="KIL72" s="655"/>
      <c r="KIM72" s="655"/>
      <c r="KIN72" s="655"/>
      <c r="KIO72" s="655"/>
      <c r="KIP72" s="655"/>
      <c r="KIQ72" s="655"/>
      <c r="KIR72" s="655"/>
      <c r="KIS72" s="655"/>
      <c r="KIT72" s="655"/>
      <c r="KIU72" s="655"/>
      <c r="KIV72" s="655"/>
      <c r="KIW72" s="655"/>
      <c r="KIX72" s="655"/>
      <c r="KIY72" s="655"/>
      <c r="KIZ72" s="655"/>
      <c r="KJA72" s="655"/>
      <c r="KJB72" s="655"/>
      <c r="KJC72" s="655"/>
      <c r="KJD72" s="655"/>
      <c r="KJE72" s="655"/>
      <c r="KJF72" s="655"/>
      <c r="KJG72" s="655"/>
      <c r="KJH72" s="655"/>
      <c r="KJI72" s="655"/>
      <c r="KJJ72" s="655"/>
      <c r="KJK72" s="655"/>
      <c r="KJL72" s="655"/>
      <c r="KJM72" s="655"/>
      <c r="KJN72" s="655"/>
      <c r="KJO72" s="655"/>
      <c r="KJP72" s="655"/>
      <c r="KJQ72" s="655"/>
      <c r="KJR72" s="655"/>
      <c r="KJS72" s="655"/>
      <c r="KJT72" s="655"/>
      <c r="KJU72" s="655"/>
      <c r="KJV72" s="655"/>
      <c r="KJW72" s="655"/>
      <c r="KJX72" s="655"/>
      <c r="KJY72" s="655"/>
      <c r="KJZ72" s="655"/>
      <c r="KKA72" s="655"/>
      <c r="KKB72" s="655"/>
      <c r="KKC72" s="655"/>
      <c r="KKD72" s="655"/>
      <c r="KKE72" s="655"/>
      <c r="KKF72" s="655"/>
      <c r="KKG72" s="655"/>
      <c r="KKH72" s="655"/>
      <c r="KKI72" s="655"/>
      <c r="KKJ72" s="655"/>
      <c r="KKK72" s="655"/>
      <c r="KKL72" s="655"/>
      <c r="KKM72" s="655"/>
      <c r="KKN72" s="655"/>
      <c r="KKO72" s="655"/>
      <c r="KKP72" s="655"/>
      <c r="KKQ72" s="655"/>
      <c r="KKR72" s="655"/>
      <c r="KKS72" s="655"/>
      <c r="KKT72" s="655"/>
      <c r="KKU72" s="655"/>
      <c r="KKV72" s="655"/>
      <c r="KKW72" s="655"/>
      <c r="KKX72" s="655"/>
      <c r="KKY72" s="655"/>
      <c r="KKZ72" s="655"/>
      <c r="KLA72" s="655"/>
      <c r="KLB72" s="655"/>
      <c r="KLC72" s="655"/>
      <c r="KLD72" s="655"/>
      <c r="KLE72" s="655"/>
      <c r="KLF72" s="655"/>
      <c r="KLG72" s="655"/>
      <c r="KLH72" s="655"/>
      <c r="KLI72" s="655"/>
      <c r="KLJ72" s="655"/>
      <c r="KLK72" s="655"/>
      <c r="KLL72" s="655"/>
      <c r="KLM72" s="655"/>
      <c r="KLN72" s="655"/>
      <c r="KLO72" s="655"/>
      <c r="KLP72" s="655"/>
      <c r="KLQ72" s="655"/>
      <c r="KLR72" s="655"/>
      <c r="KLS72" s="655"/>
      <c r="KLT72" s="655"/>
      <c r="KLU72" s="655"/>
      <c r="KLV72" s="655"/>
      <c r="KLW72" s="655"/>
      <c r="KLX72" s="655"/>
      <c r="KLY72" s="655"/>
      <c r="KLZ72" s="655"/>
      <c r="KMA72" s="655"/>
      <c r="KMB72" s="655"/>
      <c r="KMC72" s="655"/>
      <c r="KMD72" s="655"/>
      <c r="KME72" s="655"/>
      <c r="KMF72" s="655"/>
      <c r="KMG72" s="655"/>
      <c r="KMH72" s="655"/>
      <c r="KMI72" s="655"/>
      <c r="KMJ72" s="655"/>
      <c r="KMK72" s="655"/>
      <c r="KML72" s="655"/>
      <c r="KMM72" s="655"/>
      <c r="KMN72" s="655"/>
      <c r="KMO72" s="655"/>
      <c r="KMP72" s="655"/>
      <c r="KMQ72" s="655"/>
      <c r="KMR72" s="655"/>
      <c r="KMS72" s="655"/>
      <c r="KMT72" s="655"/>
      <c r="KMU72" s="655"/>
      <c r="KMV72" s="655"/>
      <c r="KMW72" s="655"/>
      <c r="KMX72" s="655"/>
      <c r="KMY72" s="655"/>
      <c r="KMZ72" s="655"/>
      <c r="KNA72" s="655"/>
      <c r="KNB72" s="655"/>
      <c r="KNC72" s="655"/>
      <c r="KND72" s="655"/>
      <c r="KNE72" s="655"/>
      <c r="KNF72" s="655"/>
      <c r="KNG72" s="655"/>
      <c r="KNH72" s="655"/>
      <c r="KNI72" s="655"/>
      <c r="KNJ72" s="655"/>
      <c r="KNK72" s="655"/>
      <c r="KNL72" s="655"/>
      <c r="KNM72" s="655"/>
      <c r="KNN72" s="655"/>
      <c r="KNO72" s="655"/>
      <c r="KNP72" s="655"/>
      <c r="KNQ72" s="655"/>
      <c r="KNR72" s="655"/>
      <c r="KNS72" s="655"/>
      <c r="KNT72" s="655"/>
      <c r="KNU72" s="655"/>
      <c r="KNV72" s="655"/>
      <c r="KNW72" s="655"/>
      <c r="KNX72" s="655"/>
      <c r="KNY72" s="655"/>
      <c r="KNZ72" s="655"/>
      <c r="KOA72" s="655"/>
      <c r="KOB72" s="655"/>
      <c r="KOC72" s="655"/>
      <c r="KOD72" s="655"/>
      <c r="KOE72" s="655"/>
      <c r="KOF72" s="655"/>
      <c r="KOG72" s="655"/>
      <c r="KOH72" s="655"/>
      <c r="KOI72" s="655"/>
      <c r="KOJ72" s="655"/>
      <c r="KOK72" s="655"/>
      <c r="KOL72" s="655"/>
      <c r="KOM72" s="655"/>
      <c r="KON72" s="655"/>
      <c r="KOO72" s="655"/>
      <c r="KOP72" s="655"/>
      <c r="KOQ72" s="655"/>
      <c r="KOR72" s="655"/>
      <c r="KOS72" s="655"/>
      <c r="KOT72" s="655"/>
      <c r="KOU72" s="655"/>
      <c r="KOV72" s="655"/>
      <c r="KOW72" s="655"/>
      <c r="KOX72" s="655"/>
      <c r="KOY72" s="655"/>
      <c r="KOZ72" s="655"/>
      <c r="KPA72" s="655"/>
      <c r="KPB72" s="655"/>
      <c r="KPC72" s="655"/>
      <c r="KPD72" s="655"/>
      <c r="KPE72" s="655"/>
      <c r="KPF72" s="655"/>
      <c r="KPG72" s="655"/>
      <c r="KPH72" s="655"/>
      <c r="KPI72" s="655"/>
      <c r="KPJ72" s="655"/>
      <c r="KPK72" s="655"/>
      <c r="KPL72" s="655"/>
      <c r="KPM72" s="655"/>
      <c r="KPN72" s="655"/>
      <c r="KPO72" s="655"/>
      <c r="KPP72" s="655"/>
      <c r="KPQ72" s="655"/>
      <c r="KPR72" s="655"/>
      <c r="KPS72" s="655"/>
      <c r="KPT72" s="655"/>
      <c r="KPU72" s="655"/>
      <c r="KPV72" s="655"/>
      <c r="KPW72" s="655"/>
      <c r="KPX72" s="655"/>
      <c r="KPY72" s="655"/>
      <c r="KPZ72" s="655"/>
      <c r="KQA72" s="655"/>
      <c r="KQB72" s="655"/>
      <c r="KQC72" s="655"/>
      <c r="KQD72" s="655"/>
      <c r="KQE72" s="655"/>
      <c r="KQF72" s="655"/>
      <c r="KQG72" s="655"/>
      <c r="KQH72" s="655"/>
      <c r="KQI72" s="655"/>
      <c r="KQJ72" s="655"/>
      <c r="KQK72" s="655"/>
      <c r="KQL72" s="655"/>
      <c r="KQM72" s="655"/>
      <c r="KQN72" s="655"/>
      <c r="KQO72" s="655"/>
      <c r="KQP72" s="655"/>
      <c r="KQQ72" s="655"/>
      <c r="KQR72" s="655"/>
      <c r="KQS72" s="655"/>
      <c r="KQT72" s="655"/>
      <c r="KQU72" s="655"/>
      <c r="KQV72" s="655"/>
      <c r="KQW72" s="655"/>
      <c r="KQX72" s="655"/>
      <c r="KQY72" s="655"/>
      <c r="KQZ72" s="655"/>
      <c r="KRA72" s="655"/>
      <c r="KRB72" s="655"/>
      <c r="KRC72" s="655"/>
      <c r="KRD72" s="655"/>
      <c r="KRE72" s="655"/>
      <c r="KRF72" s="655"/>
      <c r="KRG72" s="655"/>
      <c r="KRH72" s="655"/>
      <c r="KRI72" s="655"/>
      <c r="KRJ72" s="655"/>
      <c r="KRK72" s="655"/>
      <c r="KRL72" s="655"/>
      <c r="KRM72" s="655"/>
      <c r="KRN72" s="655"/>
      <c r="KRO72" s="655"/>
      <c r="KRP72" s="655"/>
      <c r="KRQ72" s="655"/>
      <c r="KRR72" s="655"/>
      <c r="KRS72" s="655"/>
      <c r="KRT72" s="655"/>
      <c r="KRU72" s="655"/>
      <c r="KRV72" s="655"/>
      <c r="KRW72" s="655"/>
      <c r="KRX72" s="655"/>
      <c r="KRY72" s="655"/>
      <c r="KRZ72" s="655"/>
      <c r="KSA72" s="655"/>
      <c r="KSB72" s="655"/>
      <c r="KSC72" s="655"/>
      <c r="KSD72" s="655"/>
      <c r="KSE72" s="655"/>
      <c r="KSF72" s="655"/>
      <c r="KSG72" s="655"/>
      <c r="KSH72" s="655"/>
      <c r="KSI72" s="655"/>
      <c r="KSJ72" s="655"/>
      <c r="KSK72" s="655"/>
      <c r="KSL72" s="655"/>
      <c r="KSM72" s="655"/>
      <c r="KSN72" s="655"/>
      <c r="KSO72" s="655"/>
      <c r="KSP72" s="655"/>
      <c r="KSQ72" s="655"/>
      <c r="KSR72" s="655"/>
      <c r="KSS72" s="655"/>
      <c r="KST72" s="655"/>
      <c r="KSU72" s="655"/>
      <c r="KSV72" s="655"/>
      <c r="KSW72" s="655"/>
      <c r="KSX72" s="655"/>
      <c r="KSY72" s="655"/>
      <c r="KSZ72" s="655"/>
      <c r="KTA72" s="655"/>
      <c r="KTB72" s="655"/>
      <c r="KTC72" s="655"/>
      <c r="KTD72" s="655"/>
      <c r="KTE72" s="655"/>
      <c r="KTF72" s="655"/>
      <c r="KTG72" s="655"/>
      <c r="KTH72" s="655"/>
      <c r="KTI72" s="655"/>
      <c r="KTJ72" s="655"/>
      <c r="KTK72" s="655"/>
      <c r="KTL72" s="655"/>
      <c r="KTM72" s="655"/>
      <c r="KTN72" s="655"/>
      <c r="KTO72" s="655"/>
      <c r="KTP72" s="655"/>
      <c r="KTQ72" s="655"/>
      <c r="KTR72" s="655"/>
      <c r="KTS72" s="655"/>
      <c r="KTT72" s="655"/>
      <c r="KTU72" s="655"/>
      <c r="KTV72" s="655"/>
      <c r="KTW72" s="655"/>
      <c r="KTX72" s="655"/>
      <c r="KTY72" s="655"/>
      <c r="KTZ72" s="655"/>
      <c r="KUA72" s="655"/>
      <c r="KUB72" s="655"/>
      <c r="KUC72" s="655"/>
      <c r="KUD72" s="655"/>
      <c r="KUE72" s="655"/>
      <c r="KUF72" s="655"/>
      <c r="KUG72" s="655"/>
      <c r="KUH72" s="655"/>
      <c r="KUI72" s="655"/>
      <c r="KUJ72" s="655"/>
      <c r="KUK72" s="655"/>
      <c r="KUL72" s="655"/>
      <c r="KUM72" s="655"/>
      <c r="KUN72" s="655"/>
      <c r="KUO72" s="655"/>
      <c r="KUP72" s="655"/>
      <c r="KUQ72" s="655"/>
      <c r="KUR72" s="655"/>
      <c r="KUS72" s="655"/>
      <c r="KUT72" s="655"/>
      <c r="KUU72" s="655"/>
      <c r="KUV72" s="655"/>
      <c r="KUW72" s="655"/>
      <c r="KUX72" s="655"/>
      <c r="KUY72" s="655"/>
      <c r="KUZ72" s="655"/>
      <c r="KVA72" s="655"/>
      <c r="KVB72" s="655"/>
      <c r="KVC72" s="655"/>
      <c r="KVD72" s="655"/>
      <c r="KVE72" s="655"/>
      <c r="KVF72" s="655"/>
      <c r="KVG72" s="655"/>
      <c r="KVH72" s="655"/>
      <c r="KVI72" s="655"/>
      <c r="KVJ72" s="655"/>
      <c r="KVK72" s="655"/>
      <c r="KVL72" s="655"/>
      <c r="KVM72" s="655"/>
      <c r="KVN72" s="655"/>
      <c r="KVO72" s="655"/>
      <c r="KVP72" s="655"/>
      <c r="KVQ72" s="655"/>
      <c r="KVR72" s="655"/>
      <c r="KVS72" s="655"/>
      <c r="KVT72" s="655"/>
      <c r="KVU72" s="655"/>
      <c r="KVV72" s="655"/>
      <c r="KVW72" s="655"/>
      <c r="KVX72" s="655"/>
      <c r="KVY72" s="655"/>
      <c r="KVZ72" s="655"/>
      <c r="KWA72" s="655"/>
      <c r="KWB72" s="655"/>
      <c r="KWC72" s="655"/>
      <c r="KWD72" s="655"/>
      <c r="KWE72" s="655"/>
      <c r="KWF72" s="655"/>
      <c r="KWG72" s="655"/>
      <c r="KWH72" s="655"/>
      <c r="KWI72" s="655"/>
      <c r="KWJ72" s="655"/>
      <c r="KWK72" s="655"/>
      <c r="KWL72" s="655"/>
      <c r="KWM72" s="655"/>
      <c r="KWN72" s="655"/>
      <c r="KWO72" s="655"/>
      <c r="KWP72" s="655"/>
      <c r="KWQ72" s="655"/>
      <c r="KWR72" s="655"/>
      <c r="KWS72" s="655"/>
      <c r="KWT72" s="655"/>
      <c r="KWU72" s="655"/>
      <c r="KWV72" s="655"/>
      <c r="KWW72" s="655"/>
      <c r="KWX72" s="655"/>
      <c r="KWY72" s="655"/>
      <c r="KWZ72" s="655"/>
      <c r="KXA72" s="655"/>
      <c r="KXB72" s="655"/>
      <c r="KXC72" s="655"/>
      <c r="KXD72" s="655"/>
      <c r="KXE72" s="655"/>
      <c r="KXF72" s="655"/>
      <c r="KXG72" s="655"/>
      <c r="KXH72" s="655"/>
      <c r="KXI72" s="655"/>
      <c r="KXJ72" s="655"/>
      <c r="KXK72" s="655"/>
      <c r="KXL72" s="655"/>
      <c r="KXM72" s="655"/>
      <c r="KXN72" s="655"/>
      <c r="KXO72" s="655"/>
      <c r="KXP72" s="655"/>
      <c r="KXQ72" s="655"/>
      <c r="KXR72" s="655"/>
      <c r="KXS72" s="655"/>
      <c r="KXT72" s="655"/>
      <c r="KXU72" s="655"/>
      <c r="KXV72" s="655"/>
      <c r="KXW72" s="655"/>
      <c r="KXX72" s="655"/>
      <c r="KXY72" s="655"/>
      <c r="KXZ72" s="655"/>
      <c r="KYA72" s="655"/>
      <c r="KYB72" s="655"/>
      <c r="KYC72" s="655"/>
      <c r="KYD72" s="655"/>
      <c r="KYE72" s="655"/>
      <c r="KYF72" s="655"/>
      <c r="KYG72" s="655"/>
      <c r="KYH72" s="655"/>
      <c r="KYI72" s="655"/>
      <c r="KYJ72" s="655"/>
      <c r="KYK72" s="655"/>
      <c r="KYL72" s="655"/>
      <c r="KYM72" s="655"/>
      <c r="KYN72" s="655"/>
      <c r="KYO72" s="655"/>
      <c r="KYP72" s="655"/>
      <c r="KYQ72" s="655"/>
      <c r="KYR72" s="655"/>
      <c r="KYS72" s="655"/>
      <c r="KYT72" s="655"/>
      <c r="KYU72" s="655"/>
      <c r="KYV72" s="655"/>
      <c r="KYW72" s="655"/>
      <c r="KYX72" s="655"/>
      <c r="KYY72" s="655"/>
      <c r="KYZ72" s="655"/>
      <c r="KZA72" s="655"/>
      <c r="KZB72" s="655"/>
      <c r="KZC72" s="655"/>
      <c r="KZD72" s="655"/>
      <c r="KZE72" s="655"/>
      <c r="KZF72" s="655"/>
      <c r="KZG72" s="655"/>
      <c r="KZH72" s="655"/>
      <c r="KZI72" s="655"/>
      <c r="KZJ72" s="655"/>
      <c r="KZK72" s="655"/>
      <c r="KZL72" s="655"/>
      <c r="KZM72" s="655"/>
      <c r="KZN72" s="655"/>
      <c r="KZO72" s="655"/>
      <c r="KZP72" s="655"/>
      <c r="KZQ72" s="655"/>
      <c r="KZR72" s="655"/>
      <c r="KZS72" s="655"/>
      <c r="KZT72" s="655"/>
      <c r="KZU72" s="655"/>
      <c r="KZV72" s="655"/>
      <c r="KZW72" s="655"/>
      <c r="KZX72" s="655"/>
      <c r="KZY72" s="655"/>
      <c r="KZZ72" s="655"/>
      <c r="LAA72" s="655"/>
      <c r="LAB72" s="655"/>
      <c r="LAC72" s="655"/>
      <c r="LAD72" s="655"/>
      <c r="LAE72" s="655"/>
      <c r="LAF72" s="655"/>
      <c r="LAG72" s="655"/>
      <c r="LAH72" s="655"/>
      <c r="LAI72" s="655"/>
      <c r="LAJ72" s="655"/>
      <c r="LAK72" s="655"/>
      <c r="LAL72" s="655"/>
      <c r="LAM72" s="655"/>
      <c r="LAN72" s="655"/>
      <c r="LAO72" s="655"/>
      <c r="LAP72" s="655"/>
      <c r="LAQ72" s="655"/>
      <c r="LAR72" s="655"/>
      <c r="LAS72" s="655"/>
      <c r="LAT72" s="655"/>
      <c r="LAU72" s="655"/>
      <c r="LAV72" s="655"/>
      <c r="LAW72" s="655"/>
      <c r="LAX72" s="655"/>
      <c r="LAY72" s="655"/>
      <c r="LAZ72" s="655"/>
      <c r="LBA72" s="655"/>
      <c r="LBB72" s="655"/>
      <c r="LBC72" s="655"/>
      <c r="LBD72" s="655"/>
      <c r="LBE72" s="655"/>
      <c r="LBF72" s="655"/>
      <c r="LBG72" s="655"/>
      <c r="LBH72" s="655"/>
      <c r="LBI72" s="655"/>
      <c r="LBJ72" s="655"/>
      <c r="LBK72" s="655"/>
      <c r="LBL72" s="655"/>
      <c r="LBM72" s="655"/>
      <c r="LBN72" s="655"/>
      <c r="LBO72" s="655"/>
      <c r="LBP72" s="655"/>
      <c r="LBQ72" s="655"/>
      <c r="LBR72" s="655"/>
      <c r="LBS72" s="655"/>
      <c r="LBT72" s="655"/>
      <c r="LBU72" s="655"/>
      <c r="LBV72" s="655"/>
      <c r="LBW72" s="655"/>
      <c r="LBX72" s="655"/>
      <c r="LBY72" s="655"/>
      <c r="LBZ72" s="655"/>
      <c r="LCA72" s="655"/>
      <c r="LCB72" s="655"/>
      <c r="LCC72" s="655"/>
      <c r="LCD72" s="655"/>
      <c r="LCE72" s="655"/>
      <c r="LCF72" s="655"/>
      <c r="LCG72" s="655"/>
      <c r="LCH72" s="655"/>
      <c r="LCI72" s="655"/>
      <c r="LCJ72" s="655"/>
      <c r="LCK72" s="655"/>
      <c r="LCL72" s="655"/>
      <c r="LCM72" s="655"/>
      <c r="LCN72" s="655"/>
      <c r="LCO72" s="655"/>
      <c r="LCP72" s="655"/>
      <c r="LCQ72" s="655"/>
      <c r="LCR72" s="655"/>
      <c r="LCS72" s="655"/>
      <c r="LCT72" s="655"/>
      <c r="LCU72" s="655"/>
      <c r="LCV72" s="655"/>
      <c r="LCW72" s="655"/>
      <c r="LCX72" s="655"/>
      <c r="LCY72" s="655"/>
      <c r="LCZ72" s="655"/>
      <c r="LDA72" s="655"/>
      <c r="LDB72" s="655"/>
      <c r="LDC72" s="655"/>
      <c r="LDD72" s="655"/>
      <c r="LDE72" s="655"/>
      <c r="LDF72" s="655"/>
      <c r="LDG72" s="655"/>
      <c r="LDH72" s="655"/>
      <c r="LDI72" s="655"/>
      <c r="LDJ72" s="655"/>
      <c r="LDK72" s="655"/>
      <c r="LDL72" s="655"/>
      <c r="LDM72" s="655"/>
      <c r="LDN72" s="655"/>
      <c r="LDO72" s="655"/>
      <c r="LDP72" s="655"/>
      <c r="LDQ72" s="655"/>
      <c r="LDR72" s="655"/>
      <c r="LDS72" s="655"/>
      <c r="LDT72" s="655"/>
      <c r="LDU72" s="655"/>
      <c r="LDV72" s="655"/>
      <c r="LDW72" s="655"/>
      <c r="LDX72" s="655"/>
      <c r="LDY72" s="655"/>
      <c r="LDZ72" s="655"/>
      <c r="LEA72" s="655"/>
      <c r="LEB72" s="655"/>
      <c r="LEC72" s="655"/>
      <c r="LED72" s="655"/>
      <c r="LEE72" s="655"/>
      <c r="LEF72" s="655"/>
      <c r="LEG72" s="655"/>
      <c r="LEH72" s="655"/>
      <c r="LEI72" s="655"/>
      <c r="LEJ72" s="655"/>
      <c r="LEK72" s="655"/>
      <c r="LEL72" s="655"/>
      <c r="LEM72" s="655"/>
      <c r="LEN72" s="655"/>
      <c r="LEO72" s="655"/>
      <c r="LEP72" s="655"/>
      <c r="LEQ72" s="655"/>
      <c r="LER72" s="655"/>
      <c r="LES72" s="655"/>
      <c r="LET72" s="655"/>
      <c r="LEU72" s="655"/>
      <c r="LEV72" s="655"/>
      <c r="LEW72" s="655"/>
      <c r="LEX72" s="655"/>
      <c r="LEY72" s="655"/>
      <c r="LEZ72" s="655"/>
      <c r="LFA72" s="655"/>
      <c r="LFB72" s="655"/>
      <c r="LFC72" s="655"/>
      <c r="LFD72" s="655"/>
      <c r="LFE72" s="655"/>
      <c r="LFF72" s="655"/>
      <c r="LFG72" s="655"/>
      <c r="LFH72" s="655"/>
      <c r="LFI72" s="655"/>
      <c r="LFJ72" s="655"/>
      <c r="LFK72" s="655"/>
      <c r="LFL72" s="655"/>
      <c r="LFM72" s="655"/>
      <c r="LFN72" s="655"/>
      <c r="LFO72" s="655"/>
      <c r="LFP72" s="655"/>
      <c r="LFQ72" s="655"/>
      <c r="LFR72" s="655"/>
      <c r="LFS72" s="655"/>
      <c r="LFT72" s="655"/>
      <c r="LFU72" s="655"/>
      <c r="LFV72" s="655"/>
      <c r="LFW72" s="655"/>
      <c r="LFX72" s="655"/>
      <c r="LFY72" s="655"/>
      <c r="LFZ72" s="655"/>
      <c r="LGA72" s="655"/>
      <c r="LGB72" s="655"/>
      <c r="LGC72" s="655"/>
      <c r="LGD72" s="655"/>
      <c r="LGE72" s="655"/>
      <c r="LGF72" s="655"/>
      <c r="LGG72" s="655"/>
      <c r="LGH72" s="655"/>
      <c r="LGI72" s="655"/>
      <c r="LGJ72" s="655"/>
      <c r="LGK72" s="655"/>
      <c r="LGL72" s="655"/>
      <c r="LGM72" s="655"/>
      <c r="LGN72" s="655"/>
      <c r="LGO72" s="655"/>
      <c r="LGP72" s="655"/>
      <c r="LGQ72" s="655"/>
      <c r="LGR72" s="655"/>
      <c r="LGS72" s="655"/>
      <c r="LGT72" s="655"/>
      <c r="LGU72" s="655"/>
      <c r="LGV72" s="655"/>
      <c r="LGW72" s="655"/>
      <c r="LGX72" s="655"/>
      <c r="LGY72" s="655"/>
      <c r="LGZ72" s="655"/>
      <c r="LHA72" s="655"/>
      <c r="LHB72" s="655"/>
      <c r="LHC72" s="655"/>
      <c r="LHD72" s="655"/>
      <c r="LHE72" s="655"/>
      <c r="LHF72" s="655"/>
      <c r="LHG72" s="655"/>
      <c r="LHH72" s="655"/>
      <c r="LHI72" s="655"/>
      <c r="LHJ72" s="655"/>
      <c r="LHK72" s="655"/>
      <c r="LHL72" s="655"/>
      <c r="LHM72" s="655"/>
      <c r="LHN72" s="655"/>
      <c r="LHO72" s="655"/>
      <c r="LHP72" s="655"/>
      <c r="LHQ72" s="655"/>
      <c r="LHR72" s="655"/>
      <c r="LHS72" s="655"/>
      <c r="LHT72" s="655"/>
      <c r="LHU72" s="655"/>
      <c r="LHV72" s="655"/>
      <c r="LHW72" s="655"/>
      <c r="LHX72" s="655"/>
      <c r="LHY72" s="655"/>
      <c r="LHZ72" s="655"/>
      <c r="LIA72" s="655"/>
      <c r="LIB72" s="655"/>
      <c r="LIC72" s="655"/>
      <c r="LID72" s="655"/>
      <c r="LIE72" s="655"/>
      <c r="LIF72" s="655"/>
      <c r="LIG72" s="655"/>
      <c r="LIH72" s="655"/>
      <c r="LII72" s="655"/>
      <c r="LIJ72" s="655"/>
      <c r="LIK72" s="655"/>
      <c r="LIL72" s="655"/>
      <c r="LIM72" s="655"/>
      <c r="LIN72" s="655"/>
      <c r="LIO72" s="655"/>
      <c r="LIP72" s="655"/>
      <c r="LIQ72" s="655"/>
      <c r="LIR72" s="655"/>
      <c r="LIS72" s="655"/>
      <c r="LIT72" s="655"/>
      <c r="LIU72" s="655"/>
      <c r="LIV72" s="655"/>
      <c r="LIW72" s="655"/>
      <c r="LIX72" s="655"/>
      <c r="LIY72" s="655"/>
      <c r="LIZ72" s="655"/>
      <c r="LJA72" s="655"/>
      <c r="LJB72" s="655"/>
      <c r="LJC72" s="655"/>
      <c r="LJD72" s="655"/>
      <c r="LJE72" s="655"/>
      <c r="LJF72" s="655"/>
      <c r="LJG72" s="655"/>
      <c r="LJH72" s="655"/>
      <c r="LJI72" s="655"/>
      <c r="LJJ72" s="655"/>
      <c r="LJK72" s="655"/>
      <c r="LJL72" s="655"/>
      <c r="LJM72" s="655"/>
      <c r="LJN72" s="655"/>
      <c r="LJO72" s="655"/>
      <c r="LJP72" s="655"/>
      <c r="LJQ72" s="655"/>
      <c r="LJR72" s="655"/>
      <c r="LJS72" s="655"/>
      <c r="LJT72" s="655"/>
      <c r="LJU72" s="655"/>
      <c r="LJV72" s="655"/>
      <c r="LJW72" s="655"/>
      <c r="LJX72" s="655"/>
      <c r="LJY72" s="655"/>
      <c r="LJZ72" s="655"/>
      <c r="LKA72" s="655"/>
      <c r="LKB72" s="655"/>
      <c r="LKC72" s="655"/>
      <c r="LKD72" s="655"/>
      <c r="LKE72" s="655"/>
      <c r="LKF72" s="655"/>
      <c r="LKG72" s="655"/>
      <c r="LKH72" s="655"/>
      <c r="LKI72" s="655"/>
      <c r="LKJ72" s="655"/>
      <c r="LKK72" s="655"/>
      <c r="LKL72" s="655"/>
      <c r="LKM72" s="655"/>
      <c r="LKN72" s="655"/>
      <c r="LKO72" s="655"/>
      <c r="LKP72" s="655"/>
      <c r="LKQ72" s="655"/>
      <c r="LKR72" s="655"/>
      <c r="LKS72" s="655"/>
      <c r="LKT72" s="655"/>
      <c r="LKU72" s="655"/>
      <c r="LKV72" s="655"/>
      <c r="LKW72" s="655"/>
      <c r="LKX72" s="655"/>
      <c r="LKY72" s="655"/>
      <c r="LKZ72" s="655"/>
      <c r="LLA72" s="655"/>
      <c r="LLB72" s="655"/>
      <c r="LLC72" s="655"/>
      <c r="LLD72" s="655"/>
      <c r="LLE72" s="655"/>
      <c r="LLF72" s="655"/>
      <c r="LLG72" s="655"/>
      <c r="LLH72" s="655"/>
      <c r="LLI72" s="655"/>
      <c r="LLJ72" s="655"/>
      <c r="LLK72" s="655"/>
      <c r="LLL72" s="655"/>
      <c r="LLM72" s="655"/>
      <c r="LLN72" s="655"/>
      <c r="LLO72" s="655"/>
      <c r="LLP72" s="655"/>
      <c r="LLQ72" s="655"/>
      <c r="LLR72" s="655"/>
      <c r="LLS72" s="655"/>
      <c r="LLT72" s="655"/>
      <c r="LLU72" s="655"/>
      <c r="LLV72" s="655"/>
      <c r="LLW72" s="655"/>
      <c r="LLX72" s="655"/>
      <c r="LLY72" s="655"/>
      <c r="LLZ72" s="655"/>
      <c r="LMA72" s="655"/>
      <c r="LMB72" s="655"/>
      <c r="LMC72" s="655"/>
      <c r="LMD72" s="655"/>
      <c r="LME72" s="655"/>
      <c r="LMF72" s="655"/>
      <c r="LMG72" s="655"/>
      <c r="LMH72" s="655"/>
      <c r="LMI72" s="655"/>
      <c r="LMJ72" s="655"/>
      <c r="LMK72" s="655"/>
      <c r="LML72" s="655"/>
      <c r="LMM72" s="655"/>
      <c r="LMN72" s="655"/>
      <c r="LMO72" s="655"/>
      <c r="LMP72" s="655"/>
      <c r="LMQ72" s="655"/>
      <c r="LMR72" s="655"/>
      <c r="LMS72" s="655"/>
      <c r="LMT72" s="655"/>
      <c r="LMU72" s="655"/>
      <c r="LMV72" s="655"/>
      <c r="LMW72" s="655"/>
      <c r="LMX72" s="655"/>
      <c r="LMY72" s="655"/>
      <c r="LMZ72" s="655"/>
      <c r="LNA72" s="655"/>
      <c r="LNB72" s="655"/>
      <c r="LNC72" s="655"/>
      <c r="LND72" s="655"/>
      <c r="LNE72" s="655"/>
      <c r="LNF72" s="655"/>
      <c r="LNG72" s="655"/>
      <c r="LNH72" s="655"/>
      <c r="LNI72" s="655"/>
      <c r="LNJ72" s="655"/>
      <c r="LNK72" s="655"/>
      <c r="LNL72" s="655"/>
      <c r="LNM72" s="655"/>
      <c r="LNN72" s="655"/>
      <c r="LNO72" s="655"/>
      <c r="LNP72" s="655"/>
      <c r="LNQ72" s="655"/>
      <c r="LNR72" s="655"/>
      <c r="LNS72" s="655"/>
      <c r="LNT72" s="655"/>
      <c r="LNU72" s="655"/>
      <c r="LNV72" s="655"/>
      <c r="LNW72" s="655"/>
      <c r="LNX72" s="655"/>
      <c r="LNY72" s="655"/>
      <c r="LNZ72" s="655"/>
      <c r="LOA72" s="655"/>
      <c r="LOB72" s="655"/>
      <c r="LOC72" s="655"/>
      <c r="LOD72" s="655"/>
      <c r="LOE72" s="655"/>
      <c r="LOF72" s="655"/>
      <c r="LOG72" s="655"/>
      <c r="LOH72" s="655"/>
      <c r="LOI72" s="655"/>
      <c r="LOJ72" s="655"/>
      <c r="LOK72" s="655"/>
      <c r="LOL72" s="655"/>
      <c r="LOM72" s="655"/>
      <c r="LON72" s="655"/>
      <c r="LOO72" s="655"/>
      <c r="LOP72" s="655"/>
      <c r="LOQ72" s="655"/>
      <c r="LOR72" s="655"/>
      <c r="LOS72" s="655"/>
      <c r="LOT72" s="655"/>
      <c r="LOU72" s="655"/>
      <c r="LOV72" s="655"/>
      <c r="LOW72" s="655"/>
      <c r="LOX72" s="655"/>
      <c r="LOY72" s="655"/>
      <c r="LOZ72" s="655"/>
      <c r="LPA72" s="655"/>
      <c r="LPB72" s="655"/>
      <c r="LPC72" s="655"/>
      <c r="LPD72" s="655"/>
      <c r="LPE72" s="655"/>
      <c r="LPF72" s="655"/>
      <c r="LPG72" s="655"/>
      <c r="LPH72" s="655"/>
      <c r="LPI72" s="655"/>
      <c r="LPJ72" s="655"/>
      <c r="LPK72" s="655"/>
      <c r="LPL72" s="655"/>
      <c r="LPM72" s="655"/>
      <c r="LPN72" s="655"/>
      <c r="LPO72" s="655"/>
      <c r="LPP72" s="655"/>
      <c r="LPQ72" s="655"/>
      <c r="LPR72" s="655"/>
      <c r="LPS72" s="655"/>
      <c r="LPT72" s="655"/>
      <c r="LPU72" s="655"/>
      <c r="LPV72" s="655"/>
      <c r="LPW72" s="655"/>
      <c r="LPX72" s="655"/>
      <c r="LPY72" s="655"/>
      <c r="LPZ72" s="655"/>
      <c r="LQA72" s="655"/>
      <c r="LQB72" s="655"/>
      <c r="LQC72" s="655"/>
      <c r="LQD72" s="655"/>
      <c r="LQE72" s="655"/>
      <c r="LQF72" s="655"/>
      <c r="LQG72" s="655"/>
      <c r="LQH72" s="655"/>
      <c r="LQI72" s="655"/>
      <c r="LQJ72" s="655"/>
      <c r="LQK72" s="655"/>
      <c r="LQL72" s="655"/>
      <c r="LQM72" s="655"/>
      <c r="LQN72" s="655"/>
      <c r="LQO72" s="655"/>
      <c r="LQP72" s="655"/>
      <c r="LQQ72" s="655"/>
      <c r="LQR72" s="655"/>
      <c r="LQS72" s="655"/>
      <c r="LQT72" s="655"/>
      <c r="LQU72" s="655"/>
      <c r="LQV72" s="655"/>
      <c r="LQW72" s="655"/>
      <c r="LQX72" s="655"/>
      <c r="LQY72" s="655"/>
      <c r="LQZ72" s="655"/>
      <c r="LRA72" s="655"/>
      <c r="LRB72" s="655"/>
      <c r="LRC72" s="655"/>
      <c r="LRD72" s="655"/>
      <c r="LRE72" s="655"/>
      <c r="LRF72" s="655"/>
      <c r="LRG72" s="655"/>
      <c r="LRH72" s="655"/>
      <c r="LRI72" s="655"/>
      <c r="LRJ72" s="655"/>
      <c r="LRK72" s="655"/>
      <c r="LRL72" s="655"/>
      <c r="LRM72" s="655"/>
      <c r="LRN72" s="655"/>
      <c r="LRO72" s="655"/>
      <c r="LRP72" s="655"/>
      <c r="LRQ72" s="655"/>
      <c r="LRR72" s="655"/>
      <c r="LRS72" s="655"/>
      <c r="LRT72" s="655"/>
      <c r="LRU72" s="655"/>
      <c r="LRV72" s="655"/>
      <c r="LRW72" s="655"/>
      <c r="LRX72" s="655"/>
      <c r="LRY72" s="655"/>
      <c r="LRZ72" s="655"/>
      <c r="LSA72" s="655"/>
      <c r="LSB72" s="655"/>
      <c r="LSC72" s="655"/>
      <c r="LSD72" s="655"/>
      <c r="LSE72" s="655"/>
      <c r="LSF72" s="655"/>
      <c r="LSG72" s="655"/>
      <c r="LSH72" s="655"/>
      <c r="LSI72" s="655"/>
      <c r="LSJ72" s="655"/>
      <c r="LSK72" s="655"/>
      <c r="LSL72" s="655"/>
      <c r="LSM72" s="655"/>
      <c r="LSN72" s="655"/>
      <c r="LSO72" s="655"/>
      <c r="LSP72" s="655"/>
      <c r="LSQ72" s="655"/>
      <c r="LSR72" s="655"/>
      <c r="LSS72" s="655"/>
      <c r="LST72" s="655"/>
      <c r="LSU72" s="655"/>
      <c r="LSV72" s="655"/>
      <c r="LSW72" s="655"/>
      <c r="LSX72" s="655"/>
      <c r="LSY72" s="655"/>
      <c r="LSZ72" s="655"/>
      <c r="LTA72" s="655"/>
      <c r="LTB72" s="655"/>
      <c r="LTC72" s="655"/>
      <c r="LTD72" s="655"/>
      <c r="LTE72" s="655"/>
      <c r="LTF72" s="655"/>
      <c r="LTG72" s="655"/>
      <c r="LTH72" s="655"/>
      <c r="LTI72" s="655"/>
      <c r="LTJ72" s="655"/>
      <c r="LTK72" s="655"/>
      <c r="LTL72" s="655"/>
      <c r="LTM72" s="655"/>
      <c r="LTN72" s="655"/>
      <c r="LTO72" s="655"/>
      <c r="LTP72" s="655"/>
      <c r="LTQ72" s="655"/>
      <c r="LTR72" s="655"/>
      <c r="LTS72" s="655"/>
      <c r="LTT72" s="655"/>
      <c r="LTU72" s="655"/>
      <c r="LTV72" s="655"/>
      <c r="LTW72" s="655"/>
      <c r="LTX72" s="655"/>
      <c r="LTY72" s="655"/>
      <c r="LTZ72" s="655"/>
      <c r="LUA72" s="655"/>
      <c r="LUB72" s="655"/>
      <c r="LUC72" s="655"/>
      <c r="LUD72" s="655"/>
      <c r="LUE72" s="655"/>
      <c r="LUF72" s="655"/>
      <c r="LUG72" s="655"/>
      <c r="LUH72" s="655"/>
      <c r="LUI72" s="655"/>
      <c r="LUJ72" s="655"/>
      <c r="LUK72" s="655"/>
      <c r="LUL72" s="655"/>
      <c r="LUM72" s="655"/>
      <c r="LUN72" s="655"/>
      <c r="LUO72" s="655"/>
      <c r="LUP72" s="655"/>
      <c r="LUQ72" s="655"/>
      <c r="LUR72" s="655"/>
      <c r="LUS72" s="655"/>
      <c r="LUT72" s="655"/>
      <c r="LUU72" s="655"/>
      <c r="LUV72" s="655"/>
      <c r="LUW72" s="655"/>
      <c r="LUX72" s="655"/>
      <c r="LUY72" s="655"/>
      <c r="LUZ72" s="655"/>
      <c r="LVA72" s="655"/>
      <c r="LVB72" s="655"/>
      <c r="LVC72" s="655"/>
      <c r="LVD72" s="655"/>
      <c r="LVE72" s="655"/>
      <c r="LVF72" s="655"/>
      <c r="LVG72" s="655"/>
      <c r="LVH72" s="655"/>
      <c r="LVI72" s="655"/>
      <c r="LVJ72" s="655"/>
      <c r="LVK72" s="655"/>
      <c r="LVL72" s="655"/>
      <c r="LVM72" s="655"/>
      <c r="LVN72" s="655"/>
      <c r="LVO72" s="655"/>
      <c r="LVP72" s="655"/>
      <c r="LVQ72" s="655"/>
      <c r="LVR72" s="655"/>
      <c r="LVS72" s="655"/>
      <c r="LVT72" s="655"/>
      <c r="LVU72" s="655"/>
      <c r="LVV72" s="655"/>
      <c r="LVW72" s="655"/>
      <c r="LVX72" s="655"/>
      <c r="LVY72" s="655"/>
      <c r="LVZ72" s="655"/>
      <c r="LWA72" s="655"/>
      <c r="LWB72" s="655"/>
      <c r="LWC72" s="655"/>
      <c r="LWD72" s="655"/>
      <c r="LWE72" s="655"/>
      <c r="LWF72" s="655"/>
      <c r="LWG72" s="655"/>
      <c r="LWH72" s="655"/>
      <c r="LWI72" s="655"/>
      <c r="LWJ72" s="655"/>
      <c r="LWK72" s="655"/>
      <c r="LWL72" s="655"/>
      <c r="LWM72" s="655"/>
      <c r="LWN72" s="655"/>
      <c r="LWO72" s="655"/>
      <c r="LWP72" s="655"/>
      <c r="LWQ72" s="655"/>
      <c r="LWR72" s="655"/>
      <c r="LWS72" s="655"/>
      <c r="LWT72" s="655"/>
      <c r="LWU72" s="655"/>
      <c r="LWV72" s="655"/>
      <c r="LWW72" s="655"/>
      <c r="LWX72" s="655"/>
      <c r="LWY72" s="655"/>
      <c r="LWZ72" s="655"/>
      <c r="LXA72" s="655"/>
      <c r="LXB72" s="655"/>
      <c r="LXC72" s="655"/>
      <c r="LXD72" s="655"/>
      <c r="LXE72" s="655"/>
      <c r="LXF72" s="655"/>
      <c r="LXG72" s="655"/>
      <c r="LXH72" s="655"/>
      <c r="LXI72" s="655"/>
      <c r="LXJ72" s="655"/>
      <c r="LXK72" s="655"/>
      <c r="LXL72" s="655"/>
      <c r="LXM72" s="655"/>
      <c r="LXN72" s="655"/>
      <c r="LXO72" s="655"/>
      <c r="LXP72" s="655"/>
      <c r="LXQ72" s="655"/>
      <c r="LXR72" s="655"/>
      <c r="LXS72" s="655"/>
      <c r="LXT72" s="655"/>
      <c r="LXU72" s="655"/>
      <c r="LXV72" s="655"/>
      <c r="LXW72" s="655"/>
      <c r="LXX72" s="655"/>
      <c r="LXY72" s="655"/>
      <c r="LXZ72" s="655"/>
      <c r="LYA72" s="655"/>
      <c r="LYB72" s="655"/>
      <c r="LYC72" s="655"/>
      <c r="LYD72" s="655"/>
      <c r="LYE72" s="655"/>
      <c r="LYF72" s="655"/>
      <c r="LYG72" s="655"/>
      <c r="LYH72" s="655"/>
      <c r="LYI72" s="655"/>
      <c r="LYJ72" s="655"/>
      <c r="LYK72" s="655"/>
      <c r="LYL72" s="655"/>
      <c r="LYM72" s="655"/>
      <c r="LYN72" s="655"/>
      <c r="LYO72" s="655"/>
      <c r="LYP72" s="655"/>
      <c r="LYQ72" s="655"/>
      <c r="LYR72" s="655"/>
      <c r="LYS72" s="655"/>
      <c r="LYT72" s="655"/>
      <c r="LYU72" s="655"/>
      <c r="LYV72" s="655"/>
      <c r="LYW72" s="655"/>
      <c r="LYX72" s="655"/>
      <c r="LYY72" s="655"/>
      <c r="LYZ72" s="655"/>
      <c r="LZA72" s="655"/>
      <c r="LZB72" s="655"/>
      <c r="LZC72" s="655"/>
      <c r="LZD72" s="655"/>
      <c r="LZE72" s="655"/>
      <c r="LZF72" s="655"/>
      <c r="LZG72" s="655"/>
      <c r="LZH72" s="655"/>
      <c r="LZI72" s="655"/>
      <c r="LZJ72" s="655"/>
      <c r="LZK72" s="655"/>
      <c r="LZL72" s="655"/>
      <c r="LZM72" s="655"/>
      <c r="LZN72" s="655"/>
      <c r="LZO72" s="655"/>
      <c r="LZP72" s="655"/>
      <c r="LZQ72" s="655"/>
      <c r="LZR72" s="655"/>
      <c r="LZS72" s="655"/>
      <c r="LZT72" s="655"/>
      <c r="LZU72" s="655"/>
      <c r="LZV72" s="655"/>
      <c r="LZW72" s="655"/>
      <c r="LZX72" s="655"/>
      <c r="LZY72" s="655"/>
      <c r="LZZ72" s="655"/>
      <c r="MAA72" s="655"/>
      <c r="MAB72" s="655"/>
      <c r="MAC72" s="655"/>
      <c r="MAD72" s="655"/>
      <c r="MAE72" s="655"/>
      <c r="MAF72" s="655"/>
      <c r="MAG72" s="655"/>
      <c r="MAH72" s="655"/>
      <c r="MAI72" s="655"/>
      <c r="MAJ72" s="655"/>
      <c r="MAK72" s="655"/>
      <c r="MAL72" s="655"/>
      <c r="MAM72" s="655"/>
      <c r="MAN72" s="655"/>
      <c r="MAO72" s="655"/>
      <c r="MAP72" s="655"/>
      <c r="MAQ72" s="655"/>
      <c r="MAR72" s="655"/>
      <c r="MAS72" s="655"/>
      <c r="MAT72" s="655"/>
      <c r="MAU72" s="655"/>
      <c r="MAV72" s="655"/>
      <c r="MAW72" s="655"/>
      <c r="MAX72" s="655"/>
      <c r="MAY72" s="655"/>
      <c r="MAZ72" s="655"/>
      <c r="MBA72" s="655"/>
      <c r="MBB72" s="655"/>
      <c r="MBC72" s="655"/>
      <c r="MBD72" s="655"/>
      <c r="MBE72" s="655"/>
      <c r="MBF72" s="655"/>
      <c r="MBG72" s="655"/>
      <c r="MBH72" s="655"/>
      <c r="MBI72" s="655"/>
      <c r="MBJ72" s="655"/>
      <c r="MBK72" s="655"/>
      <c r="MBL72" s="655"/>
      <c r="MBM72" s="655"/>
      <c r="MBN72" s="655"/>
      <c r="MBO72" s="655"/>
      <c r="MBP72" s="655"/>
      <c r="MBQ72" s="655"/>
      <c r="MBR72" s="655"/>
      <c r="MBS72" s="655"/>
      <c r="MBT72" s="655"/>
      <c r="MBU72" s="655"/>
      <c r="MBV72" s="655"/>
      <c r="MBW72" s="655"/>
      <c r="MBX72" s="655"/>
      <c r="MBY72" s="655"/>
      <c r="MBZ72" s="655"/>
      <c r="MCA72" s="655"/>
      <c r="MCB72" s="655"/>
      <c r="MCC72" s="655"/>
      <c r="MCD72" s="655"/>
      <c r="MCE72" s="655"/>
      <c r="MCF72" s="655"/>
      <c r="MCG72" s="655"/>
      <c r="MCH72" s="655"/>
      <c r="MCI72" s="655"/>
      <c r="MCJ72" s="655"/>
      <c r="MCK72" s="655"/>
      <c r="MCL72" s="655"/>
      <c r="MCM72" s="655"/>
      <c r="MCN72" s="655"/>
      <c r="MCO72" s="655"/>
      <c r="MCP72" s="655"/>
      <c r="MCQ72" s="655"/>
      <c r="MCR72" s="655"/>
      <c r="MCS72" s="655"/>
      <c r="MCT72" s="655"/>
      <c r="MCU72" s="655"/>
      <c r="MCV72" s="655"/>
      <c r="MCW72" s="655"/>
      <c r="MCX72" s="655"/>
      <c r="MCY72" s="655"/>
      <c r="MCZ72" s="655"/>
      <c r="MDA72" s="655"/>
      <c r="MDB72" s="655"/>
      <c r="MDC72" s="655"/>
      <c r="MDD72" s="655"/>
      <c r="MDE72" s="655"/>
      <c r="MDF72" s="655"/>
      <c r="MDG72" s="655"/>
      <c r="MDH72" s="655"/>
      <c r="MDI72" s="655"/>
      <c r="MDJ72" s="655"/>
      <c r="MDK72" s="655"/>
      <c r="MDL72" s="655"/>
      <c r="MDM72" s="655"/>
      <c r="MDN72" s="655"/>
      <c r="MDO72" s="655"/>
      <c r="MDP72" s="655"/>
      <c r="MDQ72" s="655"/>
      <c r="MDR72" s="655"/>
      <c r="MDS72" s="655"/>
      <c r="MDT72" s="655"/>
      <c r="MDU72" s="655"/>
      <c r="MDV72" s="655"/>
      <c r="MDW72" s="655"/>
      <c r="MDX72" s="655"/>
      <c r="MDY72" s="655"/>
      <c r="MDZ72" s="655"/>
      <c r="MEA72" s="655"/>
      <c r="MEB72" s="655"/>
      <c r="MEC72" s="655"/>
      <c r="MED72" s="655"/>
      <c r="MEE72" s="655"/>
      <c r="MEF72" s="655"/>
      <c r="MEG72" s="655"/>
      <c r="MEH72" s="655"/>
      <c r="MEI72" s="655"/>
      <c r="MEJ72" s="655"/>
      <c r="MEK72" s="655"/>
      <c r="MEL72" s="655"/>
      <c r="MEM72" s="655"/>
      <c r="MEN72" s="655"/>
      <c r="MEO72" s="655"/>
      <c r="MEP72" s="655"/>
      <c r="MEQ72" s="655"/>
      <c r="MER72" s="655"/>
      <c r="MES72" s="655"/>
      <c r="MET72" s="655"/>
      <c r="MEU72" s="655"/>
      <c r="MEV72" s="655"/>
      <c r="MEW72" s="655"/>
      <c r="MEX72" s="655"/>
      <c r="MEY72" s="655"/>
      <c r="MEZ72" s="655"/>
      <c r="MFA72" s="655"/>
      <c r="MFB72" s="655"/>
      <c r="MFC72" s="655"/>
      <c r="MFD72" s="655"/>
      <c r="MFE72" s="655"/>
      <c r="MFF72" s="655"/>
      <c r="MFG72" s="655"/>
      <c r="MFH72" s="655"/>
      <c r="MFI72" s="655"/>
      <c r="MFJ72" s="655"/>
      <c r="MFK72" s="655"/>
      <c r="MFL72" s="655"/>
      <c r="MFM72" s="655"/>
      <c r="MFN72" s="655"/>
      <c r="MFO72" s="655"/>
      <c r="MFP72" s="655"/>
      <c r="MFQ72" s="655"/>
      <c r="MFR72" s="655"/>
      <c r="MFS72" s="655"/>
      <c r="MFT72" s="655"/>
      <c r="MFU72" s="655"/>
      <c r="MFV72" s="655"/>
      <c r="MFW72" s="655"/>
      <c r="MFX72" s="655"/>
      <c r="MFY72" s="655"/>
      <c r="MFZ72" s="655"/>
      <c r="MGA72" s="655"/>
      <c r="MGB72" s="655"/>
      <c r="MGC72" s="655"/>
      <c r="MGD72" s="655"/>
      <c r="MGE72" s="655"/>
      <c r="MGF72" s="655"/>
      <c r="MGG72" s="655"/>
      <c r="MGH72" s="655"/>
      <c r="MGI72" s="655"/>
      <c r="MGJ72" s="655"/>
      <c r="MGK72" s="655"/>
      <c r="MGL72" s="655"/>
      <c r="MGM72" s="655"/>
      <c r="MGN72" s="655"/>
      <c r="MGO72" s="655"/>
      <c r="MGP72" s="655"/>
      <c r="MGQ72" s="655"/>
      <c r="MGR72" s="655"/>
      <c r="MGS72" s="655"/>
      <c r="MGT72" s="655"/>
      <c r="MGU72" s="655"/>
      <c r="MGV72" s="655"/>
      <c r="MGW72" s="655"/>
      <c r="MGX72" s="655"/>
      <c r="MGY72" s="655"/>
      <c r="MGZ72" s="655"/>
      <c r="MHA72" s="655"/>
      <c r="MHB72" s="655"/>
      <c r="MHC72" s="655"/>
      <c r="MHD72" s="655"/>
      <c r="MHE72" s="655"/>
      <c r="MHF72" s="655"/>
      <c r="MHG72" s="655"/>
      <c r="MHH72" s="655"/>
      <c r="MHI72" s="655"/>
      <c r="MHJ72" s="655"/>
      <c r="MHK72" s="655"/>
      <c r="MHL72" s="655"/>
      <c r="MHM72" s="655"/>
      <c r="MHN72" s="655"/>
      <c r="MHO72" s="655"/>
      <c r="MHP72" s="655"/>
      <c r="MHQ72" s="655"/>
      <c r="MHR72" s="655"/>
      <c r="MHS72" s="655"/>
      <c r="MHT72" s="655"/>
      <c r="MHU72" s="655"/>
      <c r="MHV72" s="655"/>
      <c r="MHW72" s="655"/>
      <c r="MHX72" s="655"/>
      <c r="MHY72" s="655"/>
      <c r="MHZ72" s="655"/>
      <c r="MIA72" s="655"/>
      <c r="MIB72" s="655"/>
      <c r="MIC72" s="655"/>
      <c r="MID72" s="655"/>
      <c r="MIE72" s="655"/>
      <c r="MIF72" s="655"/>
      <c r="MIG72" s="655"/>
      <c r="MIH72" s="655"/>
      <c r="MII72" s="655"/>
      <c r="MIJ72" s="655"/>
      <c r="MIK72" s="655"/>
      <c r="MIL72" s="655"/>
      <c r="MIM72" s="655"/>
      <c r="MIN72" s="655"/>
      <c r="MIO72" s="655"/>
      <c r="MIP72" s="655"/>
      <c r="MIQ72" s="655"/>
      <c r="MIR72" s="655"/>
      <c r="MIS72" s="655"/>
      <c r="MIT72" s="655"/>
      <c r="MIU72" s="655"/>
      <c r="MIV72" s="655"/>
      <c r="MIW72" s="655"/>
      <c r="MIX72" s="655"/>
      <c r="MIY72" s="655"/>
      <c r="MIZ72" s="655"/>
      <c r="MJA72" s="655"/>
      <c r="MJB72" s="655"/>
      <c r="MJC72" s="655"/>
      <c r="MJD72" s="655"/>
      <c r="MJE72" s="655"/>
      <c r="MJF72" s="655"/>
      <c r="MJG72" s="655"/>
      <c r="MJH72" s="655"/>
      <c r="MJI72" s="655"/>
      <c r="MJJ72" s="655"/>
      <c r="MJK72" s="655"/>
      <c r="MJL72" s="655"/>
      <c r="MJM72" s="655"/>
      <c r="MJN72" s="655"/>
      <c r="MJO72" s="655"/>
      <c r="MJP72" s="655"/>
      <c r="MJQ72" s="655"/>
      <c r="MJR72" s="655"/>
      <c r="MJS72" s="655"/>
      <c r="MJT72" s="655"/>
      <c r="MJU72" s="655"/>
      <c r="MJV72" s="655"/>
      <c r="MJW72" s="655"/>
      <c r="MJX72" s="655"/>
      <c r="MJY72" s="655"/>
      <c r="MJZ72" s="655"/>
      <c r="MKA72" s="655"/>
      <c r="MKB72" s="655"/>
      <c r="MKC72" s="655"/>
      <c r="MKD72" s="655"/>
      <c r="MKE72" s="655"/>
      <c r="MKF72" s="655"/>
      <c r="MKG72" s="655"/>
      <c r="MKH72" s="655"/>
      <c r="MKI72" s="655"/>
      <c r="MKJ72" s="655"/>
      <c r="MKK72" s="655"/>
      <c r="MKL72" s="655"/>
      <c r="MKM72" s="655"/>
      <c r="MKN72" s="655"/>
      <c r="MKO72" s="655"/>
      <c r="MKP72" s="655"/>
      <c r="MKQ72" s="655"/>
      <c r="MKR72" s="655"/>
      <c r="MKS72" s="655"/>
      <c r="MKT72" s="655"/>
      <c r="MKU72" s="655"/>
      <c r="MKV72" s="655"/>
      <c r="MKW72" s="655"/>
      <c r="MKX72" s="655"/>
      <c r="MKY72" s="655"/>
      <c r="MKZ72" s="655"/>
      <c r="MLA72" s="655"/>
      <c r="MLB72" s="655"/>
      <c r="MLC72" s="655"/>
      <c r="MLD72" s="655"/>
      <c r="MLE72" s="655"/>
      <c r="MLF72" s="655"/>
      <c r="MLG72" s="655"/>
      <c r="MLH72" s="655"/>
      <c r="MLI72" s="655"/>
      <c r="MLJ72" s="655"/>
      <c r="MLK72" s="655"/>
      <c r="MLL72" s="655"/>
      <c r="MLM72" s="655"/>
      <c r="MLN72" s="655"/>
      <c r="MLO72" s="655"/>
      <c r="MLP72" s="655"/>
      <c r="MLQ72" s="655"/>
      <c r="MLR72" s="655"/>
      <c r="MLS72" s="655"/>
      <c r="MLT72" s="655"/>
      <c r="MLU72" s="655"/>
      <c r="MLV72" s="655"/>
      <c r="MLW72" s="655"/>
      <c r="MLX72" s="655"/>
      <c r="MLY72" s="655"/>
      <c r="MLZ72" s="655"/>
      <c r="MMA72" s="655"/>
      <c r="MMB72" s="655"/>
      <c r="MMC72" s="655"/>
      <c r="MMD72" s="655"/>
      <c r="MME72" s="655"/>
      <c r="MMF72" s="655"/>
      <c r="MMG72" s="655"/>
      <c r="MMH72" s="655"/>
      <c r="MMI72" s="655"/>
      <c r="MMJ72" s="655"/>
      <c r="MMK72" s="655"/>
      <c r="MML72" s="655"/>
      <c r="MMM72" s="655"/>
      <c r="MMN72" s="655"/>
      <c r="MMO72" s="655"/>
      <c r="MMP72" s="655"/>
      <c r="MMQ72" s="655"/>
      <c r="MMR72" s="655"/>
      <c r="MMS72" s="655"/>
      <c r="MMT72" s="655"/>
      <c r="MMU72" s="655"/>
      <c r="MMV72" s="655"/>
      <c r="MMW72" s="655"/>
      <c r="MMX72" s="655"/>
      <c r="MMY72" s="655"/>
      <c r="MMZ72" s="655"/>
      <c r="MNA72" s="655"/>
      <c r="MNB72" s="655"/>
      <c r="MNC72" s="655"/>
      <c r="MND72" s="655"/>
      <c r="MNE72" s="655"/>
      <c r="MNF72" s="655"/>
      <c r="MNG72" s="655"/>
      <c r="MNH72" s="655"/>
      <c r="MNI72" s="655"/>
      <c r="MNJ72" s="655"/>
      <c r="MNK72" s="655"/>
      <c r="MNL72" s="655"/>
      <c r="MNM72" s="655"/>
      <c r="MNN72" s="655"/>
      <c r="MNO72" s="655"/>
      <c r="MNP72" s="655"/>
      <c r="MNQ72" s="655"/>
      <c r="MNR72" s="655"/>
      <c r="MNS72" s="655"/>
      <c r="MNT72" s="655"/>
      <c r="MNU72" s="655"/>
      <c r="MNV72" s="655"/>
      <c r="MNW72" s="655"/>
      <c r="MNX72" s="655"/>
      <c r="MNY72" s="655"/>
      <c r="MNZ72" s="655"/>
      <c r="MOA72" s="655"/>
      <c r="MOB72" s="655"/>
      <c r="MOC72" s="655"/>
      <c r="MOD72" s="655"/>
      <c r="MOE72" s="655"/>
      <c r="MOF72" s="655"/>
      <c r="MOG72" s="655"/>
      <c r="MOH72" s="655"/>
      <c r="MOI72" s="655"/>
      <c r="MOJ72" s="655"/>
      <c r="MOK72" s="655"/>
      <c r="MOL72" s="655"/>
      <c r="MOM72" s="655"/>
      <c r="MON72" s="655"/>
      <c r="MOO72" s="655"/>
      <c r="MOP72" s="655"/>
      <c r="MOQ72" s="655"/>
      <c r="MOR72" s="655"/>
      <c r="MOS72" s="655"/>
      <c r="MOT72" s="655"/>
      <c r="MOU72" s="655"/>
      <c r="MOV72" s="655"/>
      <c r="MOW72" s="655"/>
      <c r="MOX72" s="655"/>
      <c r="MOY72" s="655"/>
      <c r="MOZ72" s="655"/>
      <c r="MPA72" s="655"/>
      <c r="MPB72" s="655"/>
      <c r="MPC72" s="655"/>
      <c r="MPD72" s="655"/>
      <c r="MPE72" s="655"/>
      <c r="MPF72" s="655"/>
      <c r="MPG72" s="655"/>
      <c r="MPH72" s="655"/>
      <c r="MPI72" s="655"/>
      <c r="MPJ72" s="655"/>
      <c r="MPK72" s="655"/>
      <c r="MPL72" s="655"/>
      <c r="MPM72" s="655"/>
      <c r="MPN72" s="655"/>
      <c r="MPO72" s="655"/>
      <c r="MPP72" s="655"/>
      <c r="MPQ72" s="655"/>
      <c r="MPR72" s="655"/>
      <c r="MPS72" s="655"/>
      <c r="MPT72" s="655"/>
      <c r="MPU72" s="655"/>
      <c r="MPV72" s="655"/>
      <c r="MPW72" s="655"/>
      <c r="MPX72" s="655"/>
      <c r="MPY72" s="655"/>
      <c r="MPZ72" s="655"/>
      <c r="MQA72" s="655"/>
      <c r="MQB72" s="655"/>
      <c r="MQC72" s="655"/>
      <c r="MQD72" s="655"/>
      <c r="MQE72" s="655"/>
      <c r="MQF72" s="655"/>
      <c r="MQG72" s="655"/>
      <c r="MQH72" s="655"/>
      <c r="MQI72" s="655"/>
      <c r="MQJ72" s="655"/>
      <c r="MQK72" s="655"/>
      <c r="MQL72" s="655"/>
      <c r="MQM72" s="655"/>
      <c r="MQN72" s="655"/>
      <c r="MQO72" s="655"/>
      <c r="MQP72" s="655"/>
      <c r="MQQ72" s="655"/>
      <c r="MQR72" s="655"/>
      <c r="MQS72" s="655"/>
      <c r="MQT72" s="655"/>
      <c r="MQU72" s="655"/>
      <c r="MQV72" s="655"/>
      <c r="MQW72" s="655"/>
      <c r="MQX72" s="655"/>
      <c r="MQY72" s="655"/>
      <c r="MQZ72" s="655"/>
      <c r="MRA72" s="655"/>
      <c r="MRB72" s="655"/>
      <c r="MRC72" s="655"/>
      <c r="MRD72" s="655"/>
      <c r="MRE72" s="655"/>
      <c r="MRF72" s="655"/>
      <c r="MRG72" s="655"/>
      <c r="MRH72" s="655"/>
      <c r="MRI72" s="655"/>
      <c r="MRJ72" s="655"/>
      <c r="MRK72" s="655"/>
      <c r="MRL72" s="655"/>
      <c r="MRM72" s="655"/>
      <c r="MRN72" s="655"/>
      <c r="MRO72" s="655"/>
      <c r="MRP72" s="655"/>
      <c r="MRQ72" s="655"/>
      <c r="MRR72" s="655"/>
      <c r="MRS72" s="655"/>
      <c r="MRT72" s="655"/>
      <c r="MRU72" s="655"/>
      <c r="MRV72" s="655"/>
      <c r="MRW72" s="655"/>
      <c r="MRX72" s="655"/>
      <c r="MRY72" s="655"/>
      <c r="MRZ72" s="655"/>
      <c r="MSA72" s="655"/>
      <c r="MSB72" s="655"/>
      <c r="MSC72" s="655"/>
      <c r="MSD72" s="655"/>
      <c r="MSE72" s="655"/>
      <c r="MSF72" s="655"/>
      <c r="MSG72" s="655"/>
      <c r="MSH72" s="655"/>
      <c r="MSI72" s="655"/>
      <c r="MSJ72" s="655"/>
      <c r="MSK72" s="655"/>
      <c r="MSL72" s="655"/>
      <c r="MSM72" s="655"/>
      <c r="MSN72" s="655"/>
      <c r="MSO72" s="655"/>
      <c r="MSP72" s="655"/>
      <c r="MSQ72" s="655"/>
      <c r="MSR72" s="655"/>
      <c r="MSS72" s="655"/>
      <c r="MST72" s="655"/>
      <c r="MSU72" s="655"/>
      <c r="MSV72" s="655"/>
      <c r="MSW72" s="655"/>
      <c r="MSX72" s="655"/>
      <c r="MSY72" s="655"/>
      <c r="MSZ72" s="655"/>
      <c r="MTA72" s="655"/>
      <c r="MTB72" s="655"/>
      <c r="MTC72" s="655"/>
      <c r="MTD72" s="655"/>
      <c r="MTE72" s="655"/>
      <c r="MTF72" s="655"/>
      <c r="MTG72" s="655"/>
      <c r="MTH72" s="655"/>
      <c r="MTI72" s="655"/>
      <c r="MTJ72" s="655"/>
      <c r="MTK72" s="655"/>
      <c r="MTL72" s="655"/>
      <c r="MTM72" s="655"/>
      <c r="MTN72" s="655"/>
      <c r="MTO72" s="655"/>
      <c r="MTP72" s="655"/>
      <c r="MTQ72" s="655"/>
      <c r="MTR72" s="655"/>
      <c r="MTS72" s="655"/>
      <c r="MTT72" s="655"/>
      <c r="MTU72" s="655"/>
      <c r="MTV72" s="655"/>
      <c r="MTW72" s="655"/>
      <c r="MTX72" s="655"/>
      <c r="MTY72" s="655"/>
      <c r="MTZ72" s="655"/>
      <c r="MUA72" s="655"/>
      <c r="MUB72" s="655"/>
      <c r="MUC72" s="655"/>
      <c r="MUD72" s="655"/>
      <c r="MUE72" s="655"/>
      <c r="MUF72" s="655"/>
      <c r="MUG72" s="655"/>
      <c r="MUH72" s="655"/>
      <c r="MUI72" s="655"/>
      <c r="MUJ72" s="655"/>
      <c r="MUK72" s="655"/>
      <c r="MUL72" s="655"/>
      <c r="MUM72" s="655"/>
      <c r="MUN72" s="655"/>
      <c r="MUO72" s="655"/>
      <c r="MUP72" s="655"/>
      <c r="MUQ72" s="655"/>
      <c r="MUR72" s="655"/>
      <c r="MUS72" s="655"/>
      <c r="MUT72" s="655"/>
      <c r="MUU72" s="655"/>
      <c r="MUV72" s="655"/>
      <c r="MUW72" s="655"/>
      <c r="MUX72" s="655"/>
      <c r="MUY72" s="655"/>
      <c r="MUZ72" s="655"/>
      <c r="MVA72" s="655"/>
      <c r="MVB72" s="655"/>
      <c r="MVC72" s="655"/>
      <c r="MVD72" s="655"/>
      <c r="MVE72" s="655"/>
      <c r="MVF72" s="655"/>
      <c r="MVG72" s="655"/>
      <c r="MVH72" s="655"/>
      <c r="MVI72" s="655"/>
      <c r="MVJ72" s="655"/>
      <c r="MVK72" s="655"/>
      <c r="MVL72" s="655"/>
      <c r="MVM72" s="655"/>
      <c r="MVN72" s="655"/>
      <c r="MVO72" s="655"/>
      <c r="MVP72" s="655"/>
      <c r="MVQ72" s="655"/>
      <c r="MVR72" s="655"/>
      <c r="MVS72" s="655"/>
      <c r="MVT72" s="655"/>
      <c r="MVU72" s="655"/>
      <c r="MVV72" s="655"/>
      <c r="MVW72" s="655"/>
      <c r="MVX72" s="655"/>
      <c r="MVY72" s="655"/>
      <c r="MVZ72" s="655"/>
      <c r="MWA72" s="655"/>
      <c r="MWB72" s="655"/>
      <c r="MWC72" s="655"/>
      <c r="MWD72" s="655"/>
      <c r="MWE72" s="655"/>
      <c r="MWF72" s="655"/>
      <c r="MWG72" s="655"/>
      <c r="MWH72" s="655"/>
      <c r="MWI72" s="655"/>
      <c r="MWJ72" s="655"/>
      <c r="MWK72" s="655"/>
      <c r="MWL72" s="655"/>
      <c r="MWM72" s="655"/>
      <c r="MWN72" s="655"/>
      <c r="MWO72" s="655"/>
      <c r="MWP72" s="655"/>
      <c r="MWQ72" s="655"/>
      <c r="MWR72" s="655"/>
      <c r="MWS72" s="655"/>
      <c r="MWT72" s="655"/>
      <c r="MWU72" s="655"/>
      <c r="MWV72" s="655"/>
      <c r="MWW72" s="655"/>
      <c r="MWX72" s="655"/>
      <c r="MWY72" s="655"/>
      <c r="MWZ72" s="655"/>
      <c r="MXA72" s="655"/>
      <c r="MXB72" s="655"/>
      <c r="MXC72" s="655"/>
      <c r="MXD72" s="655"/>
      <c r="MXE72" s="655"/>
      <c r="MXF72" s="655"/>
      <c r="MXG72" s="655"/>
      <c r="MXH72" s="655"/>
      <c r="MXI72" s="655"/>
      <c r="MXJ72" s="655"/>
      <c r="MXK72" s="655"/>
      <c r="MXL72" s="655"/>
      <c r="MXM72" s="655"/>
      <c r="MXN72" s="655"/>
      <c r="MXO72" s="655"/>
      <c r="MXP72" s="655"/>
      <c r="MXQ72" s="655"/>
      <c r="MXR72" s="655"/>
      <c r="MXS72" s="655"/>
      <c r="MXT72" s="655"/>
      <c r="MXU72" s="655"/>
      <c r="MXV72" s="655"/>
      <c r="MXW72" s="655"/>
      <c r="MXX72" s="655"/>
      <c r="MXY72" s="655"/>
      <c r="MXZ72" s="655"/>
      <c r="MYA72" s="655"/>
      <c r="MYB72" s="655"/>
      <c r="MYC72" s="655"/>
      <c r="MYD72" s="655"/>
      <c r="MYE72" s="655"/>
      <c r="MYF72" s="655"/>
      <c r="MYG72" s="655"/>
      <c r="MYH72" s="655"/>
      <c r="MYI72" s="655"/>
      <c r="MYJ72" s="655"/>
      <c r="MYK72" s="655"/>
      <c r="MYL72" s="655"/>
      <c r="MYM72" s="655"/>
      <c r="MYN72" s="655"/>
      <c r="MYO72" s="655"/>
      <c r="MYP72" s="655"/>
      <c r="MYQ72" s="655"/>
      <c r="MYR72" s="655"/>
      <c r="MYS72" s="655"/>
      <c r="MYT72" s="655"/>
      <c r="MYU72" s="655"/>
      <c r="MYV72" s="655"/>
      <c r="MYW72" s="655"/>
      <c r="MYX72" s="655"/>
      <c r="MYY72" s="655"/>
      <c r="MYZ72" s="655"/>
      <c r="MZA72" s="655"/>
      <c r="MZB72" s="655"/>
      <c r="MZC72" s="655"/>
      <c r="MZD72" s="655"/>
      <c r="MZE72" s="655"/>
      <c r="MZF72" s="655"/>
      <c r="MZG72" s="655"/>
      <c r="MZH72" s="655"/>
      <c r="MZI72" s="655"/>
      <c r="MZJ72" s="655"/>
      <c r="MZK72" s="655"/>
      <c r="MZL72" s="655"/>
      <c r="MZM72" s="655"/>
      <c r="MZN72" s="655"/>
      <c r="MZO72" s="655"/>
      <c r="MZP72" s="655"/>
      <c r="MZQ72" s="655"/>
      <c r="MZR72" s="655"/>
      <c r="MZS72" s="655"/>
      <c r="MZT72" s="655"/>
      <c r="MZU72" s="655"/>
      <c r="MZV72" s="655"/>
      <c r="MZW72" s="655"/>
      <c r="MZX72" s="655"/>
      <c r="MZY72" s="655"/>
      <c r="MZZ72" s="655"/>
      <c r="NAA72" s="655"/>
      <c r="NAB72" s="655"/>
      <c r="NAC72" s="655"/>
      <c r="NAD72" s="655"/>
      <c r="NAE72" s="655"/>
      <c r="NAF72" s="655"/>
      <c r="NAG72" s="655"/>
      <c r="NAH72" s="655"/>
      <c r="NAI72" s="655"/>
      <c r="NAJ72" s="655"/>
      <c r="NAK72" s="655"/>
      <c r="NAL72" s="655"/>
      <c r="NAM72" s="655"/>
      <c r="NAN72" s="655"/>
      <c r="NAO72" s="655"/>
      <c r="NAP72" s="655"/>
      <c r="NAQ72" s="655"/>
      <c r="NAR72" s="655"/>
      <c r="NAS72" s="655"/>
      <c r="NAT72" s="655"/>
      <c r="NAU72" s="655"/>
      <c r="NAV72" s="655"/>
      <c r="NAW72" s="655"/>
      <c r="NAX72" s="655"/>
      <c r="NAY72" s="655"/>
      <c r="NAZ72" s="655"/>
      <c r="NBA72" s="655"/>
      <c r="NBB72" s="655"/>
      <c r="NBC72" s="655"/>
      <c r="NBD72" s="655"/>
      <c r="NBE72" s="655"/>
      <c r="NBF72" s="655"/>
      <c r="NBG72" s="655"/>
      <c r="NBH72" s="655"/>
      <c r="NBI72" s="655"/>
      <c r="NBJ72" s="655"/>
      <c r="NBK72" s="655"/>
      <c r="NBL72" s="655"/>
      <c r="NBM72" s="655"/>
      <c r="NBN72" s="655"/>
      <c r="NBO72" s="655"/>
      <c r="NBP72" s="655"/>
      <c r="NBQ72" s="655"/>
      <c r="NBR72" s="655"/>
      <c r="NBS72" s="655"/>
      <c r="NBT72" s="655"/>
      <c r="NBU72" s="655"/>
      <c r="NBV72" s="655"/>
      <c r="NBW72" s="655"/>
      <c r="NBX72" s="655"/>
      <c r="NBY72" s="655"/>
      <c r="NBZ72" s="655"/>
      <c r="NCA72" s="655"/>
      <c r="NCB72" s="655"/>
      <c r="NCC72" s="655"/>
      <c r="NCD72" s="655"/>
      <c r="NCE72" s="655"/>
      <c r="NCF72" s="655"/>
      <c r="NCG72" s="655"/>
      <c r="NCH72" s="655"/>
      <c r="NCI72" s="655"/>
      <c r="NCJ72" s="655"/>
      <c r="NCK72" s="655"/>
      <c r="NCL72" s="655"/>
      <c r="NCM72" s="655"/>
      <c r="NCN72" s="655"/>
      <c r="NCO72" s="655"/>
      <c r="NCP72" s="655"/>
      <c r="NCQ72" s="655"/>
      <c r="NCR72" s="655"/>
      <c r="NCS72" s="655"/>
      <c r="NCT72" s="655"/>
      <c r="NCU72" s="655"/>
      <c r="NCV72" s="655"/>
      <c r="NCW72" s="655"/>
      <c r="NCX72" s="655"/>
      <c r="NCY72" s="655"/>
      <c r="NCZ72" s="655"/>
      <c r="NDA72" s="655"/>
      <c r="NDB72" s="655"/>
      <c r="NDC72" s="655"/>
      <c r="NDD72" s="655"/>
      <c r="NDE72" s="655"/>
      <c r="NDF72" s="655"/>
      <c r="NDG72" s="655"/>
      <c r="NDH72" s="655"/>
      <c r="NDI72" s="655"/>
      <c r="NDJ72" s="655"/>
      <c r="NDK72" s="655"/>
      <c r="NDL72" s="655"/>
      <c r="NDM72" s="655"/>
      <c r="NDN72" s="655"/>
      <c r="NDO72" s="655"/>
      <c r="NDP72" s="655"/>
      <c r="NDQ72" s="655"/>
      <c r="NDR72" s="655"/>
      <c r="NDS72" s="655"/>
      <c r="NDT72" s="655"/>
      <c r="NDU72" s="655"/>
      <c r="NDV72" s="655"/>
      <c r="NDW72" s="655"/>
      <c r="NDX72" s="655"/>
      <c r="NDY72" s="655"/>
      <c r="NDZ72" s="655"/>
      <c r="NEA72" s="655"/>
      <c r="NEB72" s="655"/>
      <c r="NEC72" s="655"/>
      <c r="NED72" s="655"/>
      <c r="NEE72" s="655"/>
      <c r="NEF72" s="655"/>
      <c r="NEG72" s="655"/>
      <c r="NEH72" s="655"/>
      <c r="NEI72" s="655"/>
      <c r="NEJ72" s="655"/>
      <c r="NEK72" s="655"/>
      <c r="NEL72" s="655"/>
      <c r="NEM72" s="655"/>
      <c r="NEN72" s="655"/>
      <c r="NEO72" s="655"/>
      <c r="NEP72" s="655"/>
      <c r="NEQ72" s="655"/>
      <c r="NER72" s="655"/>
      <c r="NES72" s="655"/>
      <c r="NET72" s="655"/>
      <c r="NEU72" s="655"/>
      <c r="NEV72" s="655"/>
      <c r="NEW72" s="655"/>
      <c r="NEX72" s="655"/>
      <c r="NEY72" s="655"/>
      <c r="NEZ72" s="655"/>
      <c r="NFA72" s="655"/>
      <c r="NFB72" s="655"/>
      <c r="NFC72" s="655"/>
      <c r="NFD72" s="655"/>
      <c r="NFE72" s="655"/>
      <c r="NFF72" s="655"/>
      <c r="NFG72" s="655"/>
      <c r="NFH72" s="655"/>
      <c r="NFI72" s="655"/>
      <c r="NFJ72" s="655"/>
      <c r="NFK72" s="655"/>
      <c r="NFL72" s="655"/>
      <c r="NFM72" s="655"/>
      <c r="NFN72" s="655"/>
      <c r="NFO72" s="655"/>
      <c r="NFP72" s="655"/>
      <c r="NFQ72" s="655"/>
      <c r="NFR72" s="655"/>
      <c r="NFS72" s="655"/>
      <c r="NFT72" s="655"/>
      <c r="NFU72" s="655"/>
      <c r="NFV72" s="655"/>
      <c r="NFW72" s="655"/>
      <c r="NFX72" s="655"/>
      <c r="NFY72" s="655"/>
      <c r="NFZ72" s="655"/>
      <c r="NGA72" s="655"/>
      <c r="NGB72" s="655"/>
      <c r="NGC72" s="655"/>
      <c r="NGD72" s="655"/>
      <c r="NGE72" s="655"/>
      <c r="NGF72" s="655"/>
      <c r="NGG72" s="655"/>
      <c r="NGH72" s="655"/>
      <c r="NGI72" s="655"/>
      <c r="NGJ72" s="655"/>
      <c r="NGK72" s="655"/>
      <c r="NGL72" s="655"/>
      <c r="NGM72" s="655"/>
      <c r="NGN72" s="655"/>
      <c r="NGO72" s="655"/>
      <c r="NGP72" s="655"/>
      <c r="NGQ72" s="655"/>
      <c r="NGR72" s="655"/>
      <c r="NGS72" s="655"/>
      <c r="NGT72" s="655"/>
      <c r="NGU72" s="655"/>
      <c r="NGV72" s="655"/>
      <c r="NGW72" s="655"/>
      <c r="NGX72" s="655"/>
      <c r="NGY72" s="655"/>
      <c r="NGZ72" s="655"/>
      <c r="NHA72" s="655"/>
      <c r="NHB72" s="655"/>
      <c r="NHC72" s="655"/>
      <c r="NHD72" s="655"/>
      <c r="NHE72" s="655"/>
      <c r="NHF72" s="655"/>
      <c r="NHG72" s="655"/>
      <c r="NHH72" s="655"/>
      <c r="NHI72" s="655"/>
      <c r="NHJ72" s="655"/>
      <c r="NHK72" s="655"/>
      <c r="NHL72" s="655"/>
      <c r="NHM72" s="655"/>
      <c r="NHN72" s="655"/>
      <c r="NHO72" s="655"/>
      <c r="NHP72" s="655"/>
      <c r="NHQ72" s="655"/>
      <c r="NHR72" s="655"/>
      <c r="NHS72" s="655"/>
      <c r="NHT72" s="655"/>
      <c r="NHU72" s="655"/>
      <c r="NHV72" s="655"/>
      <c r="NHW72" s="655"/>
      <c r="NHX72" s="655"/>
      <c r="NHY72" s="655"/>
      <c r="NHZ72" s="655"/>
      <c r="NIA72" s="655"/>
      <c r="NIB72" s="655"/>
      <c r="NIC72" s="655"/>
      <c r="NID72" s="655"/>
      <c r="NIE72" s="655"/>
      <c r="NIF72" s="655"/>
      <c r="NIG72" s="655"/>
      <c r="NIH72" s="655"/>
      <c r="NII72" s="655"/>
      <c r="NIJ72" s="655"/>
      <c r="NIK72" s="655"/>
      <c r="NIL72" s="655"/>
      <c r="NIM72" s="655"/>
      <c r="NIN72" s="655"/>
      <c r="NIO72" s="655"/>
      <c r="NIP72" s="655"/>
      <c r="NIQ72" s="655"/>
      <c r="NIR72" s="655"/>
      <c r="NIS72" s="655"/>
      <c r="NIT72" s="655"/>
      <c r="NIU72" s="655"/>
      <c r="NIV72" s="655"/>
      <c r="NIW72" s="655"/>
      <c r="NIX72" s="655"/>
      <c r="NIY72" s="655"/>
      <c r="NIZ72" s="655"/>
      <c r="NJA72" s="655"/>
      <c r="NJB72" s="655"/>
      <c r="NJC72" s="655"/>
      <c r="NJD72" s="655"/>
      <c r="NJE72" s="655"/>
      <c r="NJF72" s="655"/>
      <c r="NJG72" s="655"/>
      <c r="NJH72" s="655"/>
      <c r="NJI72" s="655"/>
      <c r="NJJ72" s="655"/>
      <c r="NJK72" s="655"/>
      <c r="NJL72" s="655"/>
      <c r="NJM72" s="655"/>
      <c r="NJN72" s="655"/>
      <c r="NJO72" s="655"/>
      <c r="NJP72" s="655"/>
      <c r="NJQ72" s="655"/>
      <c r="NJR72" s="655"/>
      <c r="NJS72" s="655"/>
      <c r="NJT72" s="655"/>
      <c r="NJU72" s="655"/>
      <c r="NJV72" s="655"/>
      <c r="NJW72" s="655"/>
      <c r="NJX72" s="655"/>
      <c r="NJY72" s="655"/>
      <c r="NJZ72" s="655"/>
      <c r="NKA72" s="655"/>
      <c r="NKB72" s="655"/>
      <c r="NKC72" s="655"/>
      <c r="NKD72" s="655"/>
      <c r="NKE72" s="655"/>
      <c r="NKF72" s="655"/>
      <c r="NKG72" s="655"/>
      <c r="NKH72" s="655"/>
      <c r="NKI72" s="655"/>
      <c r="NKJ72" s="655"/>
      <c r="NKK72" s="655"/>
      <c r="NKL72" s="655"/>
      <c r="NKM72" s="655"/>
      <c r="NKN72" s="655"/>
      <c r="NKO72" s="655"/>
      <c r="NKP72" s="655"/>
      <c r="NKQ72" s="655"/>
      <c r="NKR72" s="655"/>
      <c r="NKS72" s="655"/>
      <c r="NKT72" s="655"/>
      <c r="NKU72" s="655"/>
      <c r="NKV72" s="655"/>
      <c r="NKW72" s="655"/>
      <c r="NKX72" s="655"/>
      <c r="NKY72" s="655"/>
      <c r="NKZ72" s="655"/>
      <c r="NLA72" s="655"/>
      <c r="NLB72" s="655"/>
      <c r="NLC72" s="655"/>
      <c r="NLD72" s="655"/>
      <c r="NLE72" s="655"/>
      <c r="NLF72" s="655"/>
      <c r="NLG72" s="655"/>
      <c r="NLH72" s="655"/>
      <c r="NLI72" s="655"/>
      <c r="NLJ72" s="655"/>
      <c r="NLK72" s="655"/>
      <c r="NLL72" s="655"/>
      <c r="NLM72" s="655"/>
      <c r="NLN72" s="655"/>
      <c r="NLO72" s="655"/>
      <c r="NLP72" s="655"/>
      <c r="NLQ72" s="655"/>
      <c r="NLR72" s="655"/>
      <c r="NLS72" s="655"/>
      <c r="NLT72" s="655"/>
      <c r="NLU72" s="655"/>
      <c r="NLV72" s="655"/>
      <c r="NLW72" s="655"/>
      <c r="NLX72" s="655"/>
      <c r="NLY72" s="655"/>
      <c r="NLZ72" s="655"/>
      <c r="NMA72" s="655"/>
      <c r="NMB72" s="655"/>
      <c r="NMC72" s="655"/>
      <c r="NMD72" s="655"/>
      <c r="NME72" s="655"/>
      <c r="NMF72" s="655"/>
      <c r="NMG72" s="655"/>
      <c r="NMH72" s="655"/>
      <c r="NMI72" s="655"/>
      <c r="NMJ72" s="655"/>
      <c r="NMK72" s="655"/>
      <c r="NML72" s="655"/>
      <c r="NMM72" s="655"/>
      <c r="NMN72" s="655"/>
      <c r="NMO72" s="655"/>
      <c r="NMP72" s="655"/>
      <c r="NMQ72" s="655"/>
      <c r="NMR72" s="655"/>
      <c r="NMS72" s="655"/>
      <c r="NMT72" s="655"/>
      <c r="NMU72" s="655"/>
      <c r="NMV72" s="655"/>
      <c r="NMW72" s="655"/>
      <c r="NMX72" s="655"/>
      <c r="NMY72" s="655"/>
      <c r="NMZ72" s="655"/>
      <c r="NNA72" s="655"/>
      <c r="NNB72" s="655"/>
      <c r="NNC72" s="655"/>
      <c r="NND72" s="655"/>
      <c r="NNE72" s="655"/>
      <c r="NNF72" s="655"/>
      <c r="NNG72" s="655"/>
      <c r="NNH72" s="655"/>
      <c r="NNI72" s="655"/>
      <c r="NNJ72" s="655"/>
      <c r="NNK72" s="655"/>
      <c r="NNL72" s="655"/>
      <c r="NNM72" s="655"/>
      <c r="NNN72" s="655"/>
      <c r="NNO72" s="655"/>
      <c r="NNP72" s="655"/>
      <c r="NNQ72" s="655"/>
      <c r="NNR72" s="655"/>
      <c r="NNS72" s="655"/>
      <c r="NNT72" s="655"/>
      <c r="NNU72" s="655"/>
      <c r="NNV72" s="655"/>
      <c r="NNW72" s="655"/>
      <c r="NNX72" s="655"/>
      <c r="NNY72" s="655"/>
      <c r="NNZ72" s="655"/>
      <c r="NOA72" s="655"/>
      <c r="NOB72" s="655"/>
      <c r="NOC72" s="655"/>
      <c r="NOD72" s="655"/>
      <c r="NOE72" s="655"/>
      <c r="NOF72" s="655"/>
      <c r="NOG72" s="655"/>
      <c r="NOH72" s="655"/>
      <c r="NOI72" s="655"/>
      <c r="NOJ72" s="655"/>
      <c r="NOK72" s="655"/>
      <c r="NOL72" s="655"/>
      <c r="NOM72" s="655"/>
      <c r="NON72" s="655"/>
      <c r="NOO72" s="655"/>
      <c r="NOP72" s="655"/>
      <c r="NOQ72" s="655"/>
      <c r="NOR72" s="655"/>
      <c r="NOS72" s="655"/>
      <c r="NOT72" s="655"/>
      <c r="NOU72" s="655"/>
      <c r="NOV72" s="655"/>
      <c r="NOW72" s="655"/>
      <c r="NOX72" s="655"/>
      <c r="NOY72" s="655"/>
      <c r="NOZ72" s="655"/>
      <c r="NPA72" s="655"/>
      <c r="NPB72" s="655"/>
      <c r="NPC72" s="655"/>
      <c r="NPD72" s="655"/>
      <c r="NPE72" s="655"/>
      <c r="NPF72" s="655"/>
      <c r="NPG72" s="655"/>
      <c r="NPH72" s="655"/>
      <c r="NPI72" s="655"/>
      <c r="NPJ72" s="655"/>
      <c r="NPK72" s="655"/>
      <c r="NPL72" s="655"/>
      <c r="NPM72" s="655"/>
      <c r="NPN72" s="655"/>
      <c r="NPO72" s="655"/>
      <c r="NPP72" s="655"/>
      <c r="NPQ72" s="655"/>
      <c r="NPR72" s="655"/>
      <c r="NPS72" s="655"/>
      <c r="NPT72" s="655"/>
      <c r="NPU72" s="655"/>
      <c r="NPV72" s="655"/>
      <c r="NPW72" s="655"/>
      <c r="NPX72" s="655"/>
      <c r="NPY72" s="655"/>
      <c r="NPZ72" s="655"/>
      <c r="NQA72" s="655"/>
      <c r="NQB72" s="655"/>
      <c r="NQC72" s="655"/>
      <c r="NQD72" s="655"/>
      <c r="NQE72" s="655"/>
      <c r="NQF72" s="655"/>
      <c r="NQG72" s="655"/>
      <c r="NQH72" s="655"/>
      <c r="NQI72" s="655"/>
      <c r="NQJ72" s="655"/>
      <c r="NQK72" s="655"/>
      <c r="NQL72" s="655"/>
      <c r="NQM72" s="655"/>
      <c r="NQN72" s="655"/>
      <c r="NQO72" s="655"/>
      <c r="NQP72" s="655"/>
      <c r="NQQ72" s="655"/>
      <c r="NQR72" s="655"/>
      <c r="NQS72" s="655"/>
      <c r="NQT72" s="655"/>
      <c r="NQU72" s="655"/>
      <c r="NQV72" s="655"/>
      <c r="NQW72" s="655"/>
      <c r="NQX72" s="655"/>
      <c r="NQY72" s="655"/>
      <c r="NQZ72" s="655"/>
      <c r="NRA72" s="655"/>
      <c r="NRB72" s="655"/>
      <c r="NRC72" s="655"/>
      <c r="NRD72" s="655"/>
      <c r="NRE72" s="655"/>
      <c r="NRF72" s="655"/>
      <c r="NRG72" s="655"/>
      <c r="NRH72" s="655"/>
      <c r="NRI72" s="655"/>
      <c r="NRJ72" s="655"/>
      <c r="NRK72" s="655"/>
      <c r="NRL72" s="655"/>
      <c r="NRM72" s="655"/>
      <c r="NRN72" s="655"/>
      <c r="NRO72" s="655"/>
      <c r="NRP72" s="655"/>
      <c r="NRQ72" s="655"/>
      <c r="NRR72" s="655"/>
      <c r="NRS72" s="655"/>
      <c r="NRT72" s="655"/>
      <c r="NRU72" s="655"/>
      <c r="NRV72" s="655"/>
      <c r="NRW72" s="655"/>
      <c r="NRX72" s="655"/>
      <c r="NRY72" s="655"/>
      <c r="NRZ72" s="655"/>
      <c r="NSA72" s="655"/>
      <c r="NSB72" s="655"/>
      <c r="NSC72" s="655"/>
      <c r="NSD72" s="655"/>
      <c r="NSE72" s="655"/>
      <c r="NSF72" s="655"/>
      <c r="NSG72" s="655"/>
      <c r="NSH72" s="655"/>
      <c r="NSI72" s="655"/>
      <c r="NSJ72" s="655"/>
      <c r="NSK72" s="655"/>
      <c r="NSL72" s="655"/>
      <c r="NSM72" s="655"/>
      <c r="NSN72" s="655"/>
      <c r="NSO72" s="655"/>
      <c r="NSP72" s="655"/>
      <c r="NSQ72" s="655"/>
      <c r="NSR72" s="655"/>
      <c r="NSS72" s="655"/>
      <c r="NST72" s="655"/>
      <c r="NSU72" s="655"/>
      <c r="NSV72" s="655"/>
      <c r="NSW72" s="655"/>
      <c r="NSX72" s="655"/>
      <c r="NSY72" s="655"/>
      <c r="NSZ72" s="655"/>
      <c r="NTA72" s="655"/>
      <c r="NTB72" s="655"/>
      <c r="NTC72" s="655"/>
      <c r="NTD72" s="655"/>
      <c r="NTE72" s="655"/>
      <c r="NTF72" s="655"/>
      <c r="NTG72" s="655"/>
      <c r="NTH72" s="655"/>
      <c r="NTI72" s="655"/>
      <c r="NTJ72" s="655"/>
      <c r="NTK72" s="655"/>
      <c r="NTL72" s="655"/>
      <c r="NTM72" s="655"/>
      <c r="NTN72" s="655"/>
      <c r="NTO72" s="655"/>
      <c r="NTP72" s="655"/>
      <c r="NTQ72" s="655"/>
      <c r="NTR72" s="655"/>
      <c r="NTS72" s="655"/>
      <c r="NTT72" s="655"/>
      <c r="NTU72" s="655"/>
      <c r="NTV72" s="655"/>
      <c r="NTW72" s="655"/>
      <c r="NTX72" s="655"/>
      <c r="NTY72" s="655"/>
      <c r="NTZ72" s="655"/>
      <c r="NUA72" s="655"/>
      <c r="NUB72" s="655"/>
      <c r="NUC72" s="655"/>
      <c r="NUD72" s="655"/>
      <c r="NUE72" s="655"/>
      <c r="NUF72" s="655"/>
      <c r="NUG72" s="655"/>
      <c r="NUH72" s="655"/>
      <c r="NUI72" s="655"/>
      <c r="NUJ72" s="655"/>
      <c r="NUK72" s="655"/>
      <c r="NUL72" s="655"/>
      <c r="NUM72" s="655"/>
      <c r="NUN72" s="655"/>
      <c r="NUO72" s="655"/>
      <c r="NUP72" s="655"/>
      <c r="NUQ72" s="655"/>
      <c r="NUR72" s="655"/>
      <c r="NUS72" s="655"/>
      <c r="NUT72" s="655"/>
      <c r="NUU72" s="655"/>
      <c r="NUV72" s="655"/>
      <c r="NUW72" s="655"/>
      <c r="NUX72" s="655"/>
      <c r="NUY72" s="655"/>
      <c r="NUZ72" s="655"/>
      <c r="NVA72" s="655"/>
      <c r="NVB72" s="655"/>
      <c r="NVC72" s="655"/>
      <c r="NVD72" s="655"/>
      <c r="NVE72" s="655"/>
      <c r="NVF72" s="655"/>
      <c r="NVG72" s="655"/>
      <c r="NVH72" s="655"/>
      <c r="NVI72" s="655"/>
      <c r="NVJ72" s="655"/>
      <c r="NVK72" s="655"/>
      <c r="NVL72" s="655"/>
      <c r="NVM72" s="655"/>
      <c r="NVN72" s="655"/>
      <c r="NVO72" s="655"/>
      <c r="NVP72" s="655"/>
      <c r="NVQ72" s="655"/>
      <c r="NVR72" s="655"/>
      <c r="NVS72" s="655"/>
      <c r="NVT72" s="655"/>
      <c r="NVU72" s="655"/>
      <c r="NVV72" s="655"/>
      <c r="NVW72" s="655"/>
      <c r="NVX72" s="655"/>
      <c r="NVY72" s="655"/>
      <c r="NVZ72" s="655"/>
      <c r="NWA72" s="655"/>
      <c r="NWB72" s="655"/>
      <c r="NWC72" s="655"/>
      <c r="NWD72" s="655"/>
      <c r="NWE72" s="655"/>
      <c r="NWF72" s="655"/>
      <c r="NWG72" s="655"/>
      <c r="NWH72" s="655"/>
      <c r="NWI72" s="655"/>
      <c r="NWJ72" s="655"/>
      <c r="NWK72" s="655"/>
      <c r="NWL72" s="655"/>
      <c r="NWM72" s="655"/>
      <c r="NWN72" s="655"/>
      <c r="NWO72" s="655"/>
      <c r="NWP72" s="655"/>
      <c r="NWQ72" s="655"/>
      <c r="NWR72" s="655"/>
      <c r="NWS72" s="655"/>
      <c r="NWT72" s="655"/>
      <c r="NWU72" s="655"/>
      <c r="NWV72" s="655"/>
      <c r="NWW72" s="655"/>
      <c r="NWX72" s="655"/>
      <c r="NWY72" s="655"/>
      <c r="NWZ72" s="655"/>
      <c r="NXA72" s="655"/>
      <c r="NXB72" s="655"/>
      <c r="NXC72" s="655"/>
      <c r="NXD72" s="655"/>
      <c r="NXE72" s="655"/>
      <c r="NXF72" s="655"/>
      <c r="NXG72" s="655"/>
      <c r="NXH72" s="655"/>
      <c r="NXI72" s="655"/>
      <c r="NXJ72" s="655"/>
      <c r="NXK72" s="655"/>
      <c r="NXL72" s="655"/>
      <c r="NXM72" s="655"/>
      <c r="NXN72" s="655"/>
      <c r="NXO72" s="655"/>
      <c r="NXP72" s="655"/>
      <c r="NXQ72" s="655"/>
      <c r="NXR72" s="655"/>
      <c r="NXS72" s="655"/>
      <c r="NXT72" s="655"/>
      <c r="NXU72" s="655"/>
      <c r="NXV72" s="655"/>
      <c r="NXW72" s="655"/>
      <c r="NXX72" s="655"/>
      <c r="NXY72" s="655"/>
      <c r="NXZ72" s="655"/>
      <c r="NYA72" s="655"/>
      <c r="NYB72" s="655"/>
      <c r="NYC72" s="655"/>
      <c r="NYD72" s="655"/>
      <c r="NYE72" s="655"/>
      <c r="NYF72" s="655"/>
      <c r="NYG72" s="655"/>
      <c r="NYH72" s="655"/>
      <c r="NYI72" s="655"/>
      <c r="NYJ72" s="655"/>
      <c r="NYK72" s="655"/>
      <c r="NYL72" s="655"/>
      <c r="NYM72" s="655"/>
      <c r="NYN72" s="655"/>
      <c r="NYO72" s="655"/>
      <c r="NYP72" s="655"/>
      <c r="NYQ72" s="655"/>
      <c r="NYR72" s="655"/>
      <c r="NYS72" s="655"/>
      <c r="NYT72" s="655"/>
      <c r="NYU72" s="655"/>
      <c r="NYV72" s="655"/>
      <c r="NYW72" s="655"/>
      <c r="NYX72" s="655"/>
      <c r="NYY72" s="655"/>
      <c r="NYZ72" s="655"/>
      <c r="NZA72" s="655"/>
      <c r="NZB72" s="655"/>
      <c r="NZC72" s="655"/>
      <c r="NZD72" s="655"/>
      <c r="NZE72" s="655"/>
      <c r="NZF72" s="655"/>
      <c r="NZG72" s="655"/>
      <c r="NZH72" s="655"/>
      <c r="NZI72" s="655"/>
      <c r="NZJ72" s="655"/>
      <c r="NZK72" s="655"/>
      <c r="NZL72" s="655"/>
      <c r="NZM72" s="655"/>
      <c r="NZN72" s="655"/>
      <c r="NZO72" s="655"/>
      <c r="NZP72" s="655"/>
      <c r="NZQ72" s="655"/>
      <c r="NZR72" s="655"/>
      <c r="NZS72" s="655"/>
      <c r="NZT72" s="655"/>
      <c r="NZU72" s="655"/>
      <c r="NZV72" s="655"/>
      <c r="NZW72" s="655"/>
      <c r="NZX72" s="655"/>
      <c r="NZY72" s="655"/>
      <c r="NZZ72" s="655"/>
      <c r="OAA72" s="655"/>
      <c r="OAB72" s="655"/>
      <c r="OAC72" s="655"/>
      <c r="OAD72" s="655"/>
      <c r="OAE72" s="655"/>
      <c r="OAF72" s="655"/>
      <c r="OAG72" s="655"/>
      <c r="OAH72" s="655"/>
      <c r="OAI72" s="655"/>
      <c r="OAJ72" s="655"/>
      <c r="OAK72" s="655"/>
      <c r="OAL72" s="655"/>
      <c r="OAM72" s="655"/>
      <c r="OAN72" s="655"/>
      <c r="OAO72" s="655"/>
      <c r="OAP72" s="655"/>
      <c r="OAQ72" s="655"/>
      <c r="OAR72" s="655"/>
      <c r="OAS72" s="655"/>
      <c r="OAT72" s="655"/>
      <c r="OAU72" s="655"/>
      <c r="OAV72" s="655"/>
      <c r="OAW72" s="655"/>
      <c r="OAX72" s="655"/>
      <c r="OAY72" s="655"/>
      <c r="OAZ72" s="655"/>
      <c r="OBA72" s="655"/>
      <c r="OBB72" s="655"/>
      <c r="OBC72" s="655"/>
      <c r="OBD72" s="655"/>
      <c r="OBE72" s="655"/>
      <c r="OBF72" s="655"/>
      <c r="OBG72" s="655"/>
      <c r="OBH72" s="655"/>
      <c r="OBI72" s="655"/>
      <c r="OBJ72" s="655"/>
      <c r="OBK72" s="655"/>
      <c r="OBL72" s="655"/>
      <c r="OBM72" s="655"/>
      <c r="OBN72" s="655"/>
      <c r="OBO72" s="655"/>
      <c r="OBP72" s="655"/>
      <c r="OBQ72" s="655"/>
      <c r="OBR72" s="655"/>
      <c r="OBS72" s="655"/>
      <c r="OBT72" s="655"/>
      <c r="OBU72" s="655"/>
      <c r="OBV72" s="655"/>
      <c r="OBW72" s="655"/>
      <c r="OBX72" s="655"/>
      <c r="OBY72" s="655"/>
      <c r="OBZ72" s="655"/>
      <c r="OCA72" s="655"/>
      <c r="OCB72" s="655"/>
      <c r="OCC72" s="655"/>
      <c r="OCD72" s="655"/>
      <c r="OCE72" s="655"/>
      <c r="OCF72" s="655"/>
      <c r="OCG72" s="655"/>
      <c r="OCH72" s="655"/>
      <c r="OCI72" s="655"/>
      <c r="OCJ72" s="655"/>
      <c r="OCK72" s="655"/>
      <c r="OCL72" s="655"/>
      <c r="OCM72" s="655"/>
      <c r="OCN72" s="655"/>
      <c r="OCO72" s="655"/>
      <c r="OCP72" s="655"/>
      <c r="OCQ72" s="655"/>
      <c r="OCR72" s="655"/>
      <c r="OCS72" s="655"/>
      <c r="OCT72" s="655"/>
      <c r="OCU72" s="655"/>
      <c r="OCV72" s="655"/>
      <c r="OCW72" s="655"/>
      <c r="OCX72" s="655"/>
      <c r="OCY72" s="655"/>
      <c r="OCZ72" s="655"/>
      <c r="ODA72" s="655"/>
      <c r="ODB72" s="655"/>
      <c r="ODC72" s="655"/>
      <c r="ODD72" s="655"/>
      <c r="ODE72" s="655"/>
      <c r="ODF72" s="655"/>
      <c r="ODG72" s="655"/>
      <c r="ODH72" s="655"/>
      <c r="ODI72" s="655"/>
      <c r="ODJ72" s="655"/>
      <c r="ODK72" s="655"/>
      <c r="ODL72" s="655"/>
      <c r="ODM72" s="655"/>
      <c r="ODN72" s="655"/>
      <c r="ODO72" s="655"/>
      <c r="ODP72" s="655"/>
      <c r="ODQ72" s="655"/>
      <c r="ODR72" s="655"/>
      <c r="ODS72" s="655"/>
      <c r="ODT72" s="655"/>
      <c r="ODU72" s="655"/>
      <c r="ODV72" s="655"/>
      <c r="ODW72" s="655"/>
      <c r="ODX72" s="655"/>
      <c r="ODY72" s="655"/>
      <c r="ODZ72" s="655"/>
      <c r="OEA72" s="655"/>
      <c r="OEB72" s="655"/>
      <c r="OEC72" s="655"/>
      <c r="OED72" s="655"/>
      <c r="OEE72" s="655"/>
      <c r="OEF72" s="655"/>
      <c r="OEG72" s="655"/>
      <c r="OEH72" s="655"/>
      <c r="OEI72" s="655"/>
      <c r="OEJ72" s="655"/>
      <c r="OEK72" s="655"/>
      <c r="OEL72" s="655"/>
      <c r="OEM72" s="655"/>
      <c r="OEN72" s="655"/>
      <c r="OEO72" s="655"/>
      <c r="OEP72" s="655"/>
      <c r="OEQ72" s="655"/>
      <c r="OER72" s="655"/>
      <c r="OES72" s="655"/>
      <c r="OET72" s="655"/>
      <c r="OEU72" s="655"/>
      <c r="OEV72" s="655"/>
      <c r="OEW72" s="655"/>
      <c r="OEX72" s="655"/>
      <c r="OEY72" s="655"/>
      <c r="OEZ72" s="655"/>
      <c r="OFA72" s="655"/>
      <c r="OFB72" s="655"/>
      <c r="OFC72" s="655"/>
      <c r="OFD72" s="655"/>
      <c r="OFE72" s="655"/>
      <c r="OFF72" s="655"/>
      <c r="OFG72" s="655"/>
      <c r="OFH72" s="655"/>
      <c r="OFI72" s="655"/>
      <c r="OFJ72" s="655"/>
      <c r="OFK72" s="655"/>
      <c r="OFL72" s="655"/>
      <c r="OFM72" s="655"/>
      <c r="OFN72" s="655"/>
      <c r="OFO72" s="655"/>
      <c r="OFP72" s="655"/>
      <c r="OFQ72" s="655"/>
      <c r="OFR72" s="655"/>
      <c r="OFS72" s="655"/>
      <c r="OFT72" s="655"/>
      <c r="OFU72" s="655"/>
      <c r="OFV72" s="655"/>
      <c r="OFW72" s="655"/>
      <c r="OFX72" s="655"/>
      <c r="OFY72" s="655"/>
      <c r="OFZ72" s="655"/>
      <c r="OGA72" s="655"/>
      <c r="OGB72" s="655"/>
      <c r="OGC72" s="655"/>
      <c r="OGD72" s="655"/>
      <c r="OGE72" s="655"/>
      <c r="OGF72" s="655"/>
      <c r="OGG72" s="655"/>
      <c r="OGH72" s="655"/>
      <c r="OGI72" s="655"/>
      <c r="OGJ72" s="655"/>
      <c r="OGK72" s="655"/>
      <c r="OGL72" s="655"/>
      <c r="OGM72" s="655"/>
      <c r="OGN72" s="655"/>
      <c r="OGO72" s="655"/>
      <c r="OGP72" s="655"/>
      <c r="OGQ72" s="655"/>
      <c r="OGR72" s="655"/>
      <c r="OGS72" s="655"/>
      <c r="OGT72" s="655"/>
      <c r="OGU72" s="655"/>
      <c r="OGV72" s="655"/>
      <c r="OGW72" s="655"/>
      <c r="OGX72" s="655"/>
      <c r="OGY72" s="655"/>
      <c r="OGZ72" s="655"/>
      <c r="OHA72" s="655"/>
      <c r="OHB72" s="655"/>
      <c r="OHC72" s="655"/>
      <c r="OHD72" s="655"/>
      <c r="OHE72" s="655"/>
      <c r="OHF72" s="655"/>
      <c r="OHG72" s="655"/>
      <c r="OHH72" s="655"/>
      <c r="OHI72" s="655"/>
      <c r="OHJ72" s="655"/>
      <c r="OHK72" s="655"/>
      <c r="OHL72" s="655"/>
      <c r="OHM72" s="655"/>
      <c r="OHN72" s="655"/>
      <c r="OHO72" s="655"/>
      <c r="OHP72" s="655"/>
      <c r="OHQ72" s="655"/>
      <c r="OHR72" s="655"/>
      <c r="OHS72" s="655"/>
      <c r="OHT72" s="655"/>
      <c r="OHU72" s="655"/>
      <c r="OHV72" s="655"/>
      <c r="OHW72" s="655"/>
      <c r="OHX72" s="655"/>
      <c r="OHY72" s="655"/>
      <c r="OHZ72" s="655"/>
      <c r="OIA72" s="655"/>
      <c r="OIB72" s="655"/>
      <c r="OIC72" s="655"/>
      <c r="OID72" s="655"/>
      <c r="OIE72" s="655"/>
      <c r="OIF72" s="655"/>
      <c r="OIG72" s="655"/>
      <c r="OIH72" s="655"/>
      <c r="OII72" s="655"/>
      <c r="OIJ72" s="655"/>
      <c r="OIK72" s="655"/>
      <c r="OIL72" s="655"/>
      <c r="OIM72" s="655"/>
      <c r="OIN72" s="655"/>
      <c r="OIO72" s="655"/>
      <c r="OIP72" s="655"/>
      <c r="OIQ72" s="655"/>
      <c r="OIR72" s="655"/>
      <c r="OIS72" s="655"/>
      <c r="OIT72" s="655"/>
      <c r="OIU72" s="655"/>
      <c r="OIV72" s="655"/>
      <c r="OIW72" s="655"/>
      <c r="OIX72" s="655"/>
      <c r="OIY72" s="655"/>
      <c r="OIZ72" s="655"/>
      <c r="OJA72" s="655"/>
      <c r="OJB72" s="655"/>
      <c r="OJC72" s="655"/>
      <c r="OJD72" s="655"/>
      <c r="OJE72" s="655"/>
      <c r="OJF72" s="655"/>
      <c r="OJG72" s="655"/>
      <c r="OJH72" s="655"/>
      <c r="OJI72" s="655"/>
      <c r="OJJ72" s="655"/>
      <c r="OJK72" s="655"/>
      <c r="OJL72" s="655"/>
      <c r="OJM72" s="655"/>
      <c r="OJN72" s="655"/>
      <c r="OJO72" s="655"/>
      <c r="OJP72" s="655"/>
      <c r="OJQ72" s="655"/>
      <c r="OJR72" s="655"/>
      <c r="OJS72" s="655"/>
      <c r="OJT72" s="655"/>
      <c r="OJU72" s="655"/>
      <c r="OJV72" s="655"/>
      <c r="OJW72" s="655"/>
      <c r="OJX72" s="655"/>
      <c r="OJY72" s="655"/>
      <c r="OJZ72" s="655"/>
      <c r="OKA72" s="655"/>
      <c r="OKB72" s="655"/>
      <c r="OKC72" s="655"/>
      <c r="OKD72" s="655"/>
      <c r="OKE72" s="655"/>
      <c r="OKF72" s="655"/>
      <c r="OKG72" s="655"/>
      <c r="OKH72" s="655"/>
      <c r="OKI72" s="655"/>
      <c r="OKJ72" s="655"/>
      <c r="OKK72" s="655"/>
      <c r="OKL72" s="655"/>
      <c r="OKM72" s="655"/>
      <c r="OKN72" s="655"/>
      <c r="OKO72" s="655"/>
      <c r="OKP72" s="655"/>
      <c r="OKQ72" s="655"/>
      <c r="OKR72" s="655"/>
      <c r="OKS72" s="655"/>
      <c r="OKT72" s="655"/>
      <c r="OKU72" s="655"/>
      <c r="OKV72" s="655"/>
      <c r="OKW72" s="655"/>
      <c r="OKX72" s="655"/>
      <c r="OKY72" s="655"/>
      <c r="OKZ72" s="655"/>
      <c r="OLA72" s="655"/>
      <c r="OLB72" s="655"/>
      <c r="OLC72" s="655"/>
      <c r="OLD72" s="655"/>
      <c r="OLE72" s="655"/>
      <c r="OLF72" s="655"/>
      <c r="OLG72" s="655"/>
      <c r="OLH72" s="655"/>
      <c r="OLI72" s="655"/>
      <c r="OLJ72" s="655"/>
      <c r="OLK72" s="655"/>
      <c r="OLL72" s="655"/>
      <c r="OLM72" s="655"/>
      <c r="OLN72" s="655"/>
      <c r="OLO72" s="655"/>
      <c r="OLP72" s="655"/>
      <c r="OLQ72" s="655"/>
      <c r="OLR72" s="655"/>
      <c r="OLS72" s="655"/>
      <c r="OLT72" s="655"/>
      <c r="OLU72" s="655"/>
      <c r="OLV72" s="655"/>
      <c r="OLW72" s="655"/>
      <c r="OLX72" s="655"/>
      <c r="OLY72" s="655"/>
      <c r="OLZ72" s="655"/>
      <c r="OMA72" s="655"/>
      <c r="OMB72" s="655"/>
      <c r="OMC72" s="655"/>
      <c r="OMD72" s="655"/>
      <c r="OME72" s="655"/>
      <c r="OMF72" s="655"/>
      <c r="OMG72" s="655"/>
      <c r="OMH72" s="655"/>
      <c r="OMI72" s="655"/>
      <c r="OMJ72" s="655"/>
      <c r="OMK72" s="655"/>
      <c r="OML72" s="655"/>
      <c r="OMM72" s="655"/>
      <c r="OMN72" s="655"/>
      <c r="OMO72" s="655"/>
      <c r="OMP72" s="655"/>
      <c r="OMQ72" s="655"/>
      <c r="OMR72" s="655"/>
      <c r="OMS72" s="655"/>
      <c r="OMT72" s="655"/>
      <c r="OMU72" s="655"/>
      <c r="OMV72" s="655"/>
      <c r="OMW72" s="655"/>
      <c r="OMX72" s="655"/>
      <c r="OMY72" s="655"/>
      <c r="OMZ72" s="655"/>
      <c r="ONA72" s="655"/>
      <c r="ONB72" s="655"/>
      <c r="ONC72" s="655"/>
      <c r="OND72" s="655"/>
      <c r="ONE72" s="655"/>
      <c r="ONF72" s="655"/>
      <c r="ONG72" s="655"/>
      <c r="ONH72" s="655"/>
      <c r="ONI72" s="655"/>
      <c r="ONJ72" s="655"/>
      <c r="ONK72" s="655"/>
      <c r="ONL72" s="655"/>
      <c r="ONM72" s="655"/>
      <c r="ONN72" s="655"/>
      <c r="ONO72" s="655"/>
      <c r="ONP72" s="655"/>
      <c r="ONQ72" s="655"/>
      <c r="ONR72" s="655"/>
      <c r="ONS72" s="655"/>
      <c r="ONT72" s="655"/>
      <c r="ONU72" s="655"/>
      <c r="ONV72" s="655"/>
      <c r="ONW72" s="655"/>
      <c r="ONX72" s="655"/>
      <c r="ONY72" s="655"/>
      <c r="ONZ72" s="655"/>
      <c r="OOA72" s="655"/>
      <c r="OOB72" s="655"/>
      <c r="OOC72" s="655"/>
      <c r="OOD72" s="655"/>
      <c r="OOE72" s="655"/>
      <c r="OOF72" s="655"/>
      <c r="OOG72" s="655"/>
      <c r="OOH72" s="655"/>
      <c r="OOI72" s="655"/>
      <c r="OOJ72" s="655"/>
      <c r="OOK72" s="655"/>
      <c r="OOL72" s="655"/>
      <c r="OOM72" s="655"/>
      <c r="OON72" s="655"/>
      <c r="OOO72" s="655"/>
      <c r="OOP72" s="655"/>
      <c r="OOQ72" s="655"/>
      <c r="OOR72" s="655"/>
      <c r="OOS72" s="655"/>
      <c r="OOT72" s="655"/>
      <c r="OOU72" s="655"/>
      <c r="OOV72" s="655"/>
      <c r="OOW72" s="655"/>
      <c r="OOX72" s="655"/>
      <c r="OOY72" s="655"/>
      <c r="OOZ72" s="655"/>
      <c r="OPA72" s="655"/>
      <c r="OPB72" s="655"/>
      <c r="OPC72" s="655"/>
      <c r="OPD72" s="655"/>
      <c r="OPE72" s="655"/>
      <c r="OPF72" s="655"/>
      <c r="OPG72" s="655"/>
      <c r="OPH72" s="655"/>
      <c r="OPI72" s="655"/>
      <c r="OPJ72" s="655"/>
      <c r="OPK72" s="655"/>
      <c r="OPL72" s="655"/>
      <c r="OPM72" s="655"/>
      <c r="OPN72" s="655"/>
      <c r="OPO72" s="655"/>
      <c r="OPP72" s="655"/>
      <c r="OPQ72" s="655"/>
      <c r="OPR72" s="655"/>
      <c r="OPS72" s="655"/>
      <c r="OPT72" s="655"/>
      <c r="OPU72" s="655"/>
      <c r="OPV72" s="655"/>
      <c r="OPW72" s="655"/>
      <c r="OPX72" s="655"/>
      <c r="OPY72" s="655"/>
      <c r="OPZ72" s="655"/>
      <c r="OQA72" s="655"/>
      <c r="OQB72" s="655"/>
      <c r="OQC72" s="655"/>
      <c r="OQD72" s="655"/>
      <c r="OQE72" s="655"/>
      <c r="OQF72" s="655"/>
      <c r="OQG72" s="655"/>
      <c r="OQH72" s="655"/>
      <c r="OQI72" s="655"/>
      <c r="OQJ72" s="655"/>
      <c r="OQK72" s="655"/>
      <c r="OQL72" s="655"/>
      <c r="OQM72" s="655"/>
      <c r="OQN72" s="655"/>
      <c r="OQO72" s="655"/>
      <c r="OQP72" s="655"/>
      <c r="OQQ72" s="655"/>
      <c r="OQR72" s="655"/>
      <c r="OQS72" s="655"/>
      <c r="OQT72" s="655"/>
      <c r="OQU72" s="655"/>
      <c r="OQV72" s="655"/>
      <c r="OQW72" s="655"/>
      <c r="OQX72" s="655"/>
      <c r="OQY72" s="655"/>
      <c r="OQZ72" s="655"/>
      <c r="ORA72" s="655"/>
      <c r="ORB72" s="655"/>
      <c r="ORC72" s="655"/>
      <c r="ORD72" s="655"/>
      <c r="ORE72" s="655"/>
      <c r="ORF72" s="655"/>
      <c r="ORG72" s="655"/>
      <c r="ORH72" s="655"/>
      <c r="ORI72" s="655"/>
      <c r="ORJ72" s="655"/>
      <c r="ORK72" s="655"/>
      <c r="ORL72" s="655"/>
      <c r="ORM72" s="655"/>
      <c r="ORN72" s="655"/>
      <c r="ORO72" s="655"/>
      <c r="ORP72" s="655"/>
      <c r="ORQ72" s="655"/>
      <c r="ORR72" s="655"/>
      <c r="ORS72" s="655"/>
      <c r="ORT72" s="655"/>
      <c r="ORU72" s="655"/>
      <c r="ORV72" s="655"/>
      <c r="ORW72" s="655"/>
      <c r="ORX72" s="655"/>
      <c r="ORY72" s="655"/>
      <c r="ORZ72" s="655"/>
      <c r="OSA72" s="655"/>
      <c r="OSB72" s="655"/>
      <c r="OSC72" s="655"/>
      <c r="OSD72" s="655"/>
      <c r="OSE72" s="655"/>
      <c r="OSF72" s="655"/>
      <c r="OSG72" s="655"/>
      <c r="OSH72" s="655"/>
      <c r="OSI72" s="655"/>
      <c r="OSJ72" s="655"/>
      <c r="OSK72" s="655"/>
      <c r="OSL72" s="655"/>
      <c r="OSM72" s="655"/>
      <c r="OSN72" s="655"/>
      <c r="OSO72" s="655"/>
      <c r="OSP72" s="655"/>
      <c r="OSQ72" s="655"/>
      <c r="OSR72" s="655"/>
      <c r="OSS72" s="655"/>
      <c r="OST72" s="655"/>
      <c r="OSU72" s="655"/>
      <c r="OSV72" s="655"/>
      <c r="OSW72" s="655"/>
      <c r="OSX72" s="655"/>
      <c r="OSY72" s="655"/>
      <c r="OSZ72" s="655"/>
      <c r="OTA72" s="655"/>
      <c r="OTB72" s="655"/>
      <c r="OTC72" s="655"/>
      <c r="OTD72" s="655"/>
      <c r="OTE72" s="655"/>
      <c r="OTF72" s="655"/>
      <c r="OTG72" s="655"/>
      <c r="OTH72" s="655"/>
      <c r="OTI72" s="655"/>
      <c r="OTJ72" s="655"/>
      <c r="OTK72" s="655"/>
      <c r="OTL72" s="655"/>
      <c r="OTM72" s="655"/>
      <c r="OTN72" s="655"/>
      <c r="OTO72" s="655"/>
      <c r="OTP72" s="655"/>
      <c r="OTQ72" s="655"/>
      <c r="OTR72" s="655"/>
      <c r="OTS72" s="655"/>
      <c r="OTT72" s="655"/>
      <c r="OTU72" s="655"/>
      <c r="OTV72" s="655"/>
      <c r="OTW72" s="655"/>
      <c r="OTX72" s="655"/>
      <c r="OTY72" s="655"/>
      <c r="OTZ72" s="655"/>
      <c r="OUA72" s="655"/>
      <c r="OUB72" s="655"/>
      <c r="OUC72" s="655"/>
      <c r="OUD72" s="655"/>
      <c r="OUE72" s="655"/>
      <c r="OUF72" s="655"/>
      <c r="OUG72" s="655"/>
      <c r="OUH72" s="655"/>
      <c r="OUI72" s="655"/>
      <c r="OUJ72" s="655"/>
      <c r="OUK72" s="655"/>
      <c r="OUL72" s="655"/>
      <c r="OUM72" s="655"/>
      <c r="OUN72" s="655"/>
      <c r="OUO72" s="655"/>
      <c r="OUP72" s="655"/>
      <c r="OUQ72" s="655"/>
      <c r="OUR72" s="655"/>
      <c r="OUS72" s="655"/>
      <c r="OUT72" s="655"/>
      <c r="OUU72" s="655"/>
      <c r="OUV72" s="655"/>
      <c r="OUW72" s="655"/>
      <c r="OUX72" s="655"/>
      <c r="OUY72" s="655"/>
      <c r="OUZ72" s="655"/>
      <c r="OVA72" s="655"/>
      <c r="OVB72" s="655"/>
      <c r="OVC72" s="655"/>
      <c r="OVD72" s="655"/>
      <c r="OVE72" s="655"/>
      <c r="OVF72" s="655"/>
      <c r="OVG72" s="655"/>
      <c r="OVH72" s="655"/>
      <c r="OVI72" s="655"/>
      <c r="OVJ72" s="655"/>
      <c r="OVK72" s="655"/>
      <c r="OVL72" s="655"/>
      <c r="OVM72" s="655"/>
      <c r="OVN72" s="655"/>
      <c r="OVO72" s="655"/>
      <c r="OVP72" s="655"/>
      <c r="OVQ72" s="655"/>
      <c r="OVR72" s="655"/>
      <c r="OVS72" s="655"/>
      <c r="OVT72" s="655"/>
      <c r="OVU72" s="655"/>
      <c r="OVV72" s="655"/>
      <c r="OVW72" s="655"/>
      <c r="OVX72" s="655"/>
      <c r="OVY72" s="655"/>
      <c r="OVZ72" s="655"/>
      <c r="OWA72" s="655"/>
      <c r="OWB72" s="655"/>
      <c r="OWC72" s="655"/>
      <c r="OWD72" s="655"/>
      <c r="OWE72" s="655"/>
      <c r="OWF72" s="655"/>
      <c r="OWG72" s="655"/>
      <c r="OWH72" s="655"/>
      <c r="OWI72" s="655"/>
      <c r="OWJ72" s="655"/>
      <c r="OWK72" s="655"/>
      <c r="OWL72" s="655"/>
      <c r="OWM72" s="655"/>
      <c r="OWN72" s="655"/>
      <c r="OWO72" s="655"/>
      <c r="OWP72" s="655"/>
      <c r="OWQ72" s="655"/>
      <c r="OWR72" s="655"/>
      <c r="OWS72" s="655"/>
      <c r="OWT72" s="655"/>
      <c r="OWU72" s="655"/>
      <c r="OWV72" s="655"/>
      <c r="OWW72" s="655"/>
      <c r="OWX72" s="655"/>
      <c r="OWY72" s="655"/>
      <c r="OWZ72" s="655"/>
      <c r="OXA72" s="655"/>
      <c r="OXB72" s="655"/>
      <c r="OXC72" s="655"/>
      <c r="OXD72" s="655"/>
      <c r="OXE72" s="655"/>
      <c r="OXF72" s="655"/>
      <c r="OXG72" s="655"/>
      <c r="OXH72" s="655"/>
      <c r="OXI72" s="655"/>
      <c r="OXJ72" s="655"/>
      <c r="OXK72" s="655"/>
      <c r="OXL72" s="655"/>
      <c r="OXM72" s="655"/>
      <c r="OXN72" s="655"/>
      <c r="OXO72" s="655"/>
      <c r="OXP72" s="655"/>
      <c r="OXQ72" s="655"/>
      <c r="OXR72" s="655"/>
      <c r="OXS72" s="655"/>
      <c r="OXT72" s="655"/>
      <c r="OXU72" s="655"/>
      <c r="OXV72" s="655"/>
      <c r="OXW72" s="655"/>
      <c r="OXX72" s="655"/>
      <c r="OXY72" s="655"/>
      <c r="OXZ72" s="655"/>
      <c r="OYA72" s="655"/>
      <c r="OYB72" s="655"/>
      <c r="OYC72" s="655"/>
      <c r="OYD72" s="655"/>
      <c r="OYE72" s="655"/>
      <c r="OYF72" s="655"/>
      <c r="OYG72" s="655"/>
      <c r="OYH72" s="655"/>
      <c r="OYI72" s="655"/>
      <c r="OYJ72" s="655"/>
      <c r="OYK72" s="655"/>
      <c r="OYL72" s="655"/>
      <c r="OYM72" s="655"/>
      <c r="OYN72" s="655"/>
      <c r="OYO72" s="655"/>
      <c r="OYP72" s="655"/>
      <c r="OYQ72" s="655"/>
      <c r="OYR72" s="655"/>
      <c r="OYS72" s="655"/>
      <c r="OYT72" s="655"/>
      <c r="OYU72" s="655"/>
      <c r="OYV72" s="655"/>
      <c r="OYW72" s="655"/>
      <c r="OYX72" s="655"/>
      <c r="OYY72" s="655"/>
      <c r="OYZ72" s="655"/>
      <c r="OZA72" s="655"/>
      <c r="OZB72" s="655"/>
      <c r="OZC72" s="655"/>
      <c r="OZD72" s="655"/>
      <c r="OZE72" s="655"/>
      <c r="OZF72" s="655"/>
      <c r="OZG72" s="655"/>
      <c r="OZH72" s="655"/>
      <c r="OZI72" s="655"/>
      <c r="OZJ72" s="655"/>
      <c r="OZK72" s="655"/>
      <c r="OZL72" s="655"/>
      <c r="OZM72" s="655"/>
      <c r="OZN72" s="655"/>
      <c r="OZO72" s="655"/>
      <c r="OZP72" s="655"/>
      <c r="OZQ72" s="655"/>
      <c r="OZR72" s="655"/>
      <c r="OZS72" s="655"/>
      <c r="OZT72" s="655"/>
      <c r="OZU72" s="655"/>
      <c r="OZV72" s="655"/>
      <c r="OZW72" s="655"/>
      <c r="OZX72" s="655"/>
      <c r="OZY72" s="655"/>
      <c r="OZZ72" s="655"/>
      <c r="PAA72" s="655"/>
      <c r="PAB72" s="655"/>
      <c r="PAC72" s="655"/>
      <c r="PAD72" s="655"/>
      <c r="PAE72" s="655"/>
      <c r="PAF72" s="655"/>
      <c r="PAG72" s="655"/>
      <c r="PAH72" s="655"/>
      <c r="PAI72" s="655"/>
      <c r="PAJ72" s="655"/>
      <c r="PAK72" s="655"/>
      <c r="PAL72" s="655"/>
      <c r="PAM72" s="655"/>
      <c r="PAN72" s="655"/>
      <c r="PAO72" s="655"/>
      <c r="PAP72" s="655"/>
      <c r="PAQ72" s="655"/>
      <c r="PAR72" s="655"/>
      <c r="PAS72" s="655"/>
      <c r="PAT72" s="655"/>
      <c r="PAU72" s="655"/>
      <c r="PAV72" s="655"/>
      <c r="PAW72" s="655"/>
      <c r="PAX72" s="655"/>
      <c r="PAY72" s="655"/>
      <c r="PAZ72" s="655"/>
      <c r="PBA72" s="655"/>
      <c r="PBB72" s="655"/>
      <c r="PBC72" s="655"/>
      <c r="PBD72" s="655"/>
      <c r="PBE72" s="655"/>
      <c r="PBF72" s="655"/>
      <c r="PBG72" s="655"/>
      <c r="PBH72" s="655"/>
      <c r="PBI72" s="655"/>
      <c r="PBJ72" s="655"/>
      <c r="PBK72" s="655"/>
      <c r="PBL72" s="655"/>
      <c r="PBM72" s="655"/>
      <c r="PBN72" s="655"/>
      <c r="PBO72" s="655"/>
      <c r="PBP72" s="655"/>
      <c r="PBQ72" s="655"/>
      <c r="PBR72" s="655"/>
      <c r="PBS72" s="655"/>
      <c r="PBT72" s="655"/>
      <c r="PBU72" s="655"/>
      <c r="PBV72" s="655"/>
      <c r="PBW72" s="655"/>
      <c r="PBX72" s="655"/>
      <c r="PBY72" s="655"/>
      <c r="PBZ72" s="655"/>
      <c r="PCA72" s="655"/>
      <c r="PCB72" s="655"/>
      <c r="PCC72" s="655"/>
      <c r="PCD72" s="655"/>
      <c r="PCE72" s="655"/>
      <c r="PCF72" s="655"/>
      <c r="PCG72" s="655"/>
      <c r="PCH72" s="655"/>
      <c r="PCI72" s="655"/>
      <c r="PCJ72" s="655"/>
      <c r="PCK72" s="655"/>
      <c r="PCL72" s="655"/>
      <c r="PCM72" s="655"/>
      <c r="PCN72" s="655"/>
      <c r="PCO72" s="655"/>
      <c r="PCP72" s="655"/>
      <c r="PCQ72" s="655"/>
      <c r="PCR72" s="655"/>
      <c r="PCS72" s="655"/>
      <c r="PCT72" s="655"/>
      <c r="PCU72" s="655"/>
      <c r="PCV72" s="655"/>
      <c r="PCW72" s="655"/>
      <c r="PCX72" s="655"/>
      <c r="PCY72" s="655"/>
      <c r="PCZ72" s="655"/>
      <c r="PDA72" s="655"/>
      <c r="PDB72" s="655"/>
      <c r="PDC72" s="655"/>
      <c r="PDD72" s="655"/>
      <c r="PDE72" s="655"/>
      <c r="PDF72" s="655"/>
      <c r="PDG72" s="655"/>
      <c r="PDH72" s="655"/>
      <c r="PDI72" s="655"/>
      <c r="PDJ72" s="655"/>
      <c r="PDK72" s="655"/>
      <c r="PDL72" s="655"/>
      <c r="PDM72" s="655"/>
      <c r="PDN72" s="655"/>
      <c r="PDO72" s="655"/>
      <c r="PDP72" s="655"/>
      <c r="PDQ72" s="655"/>
      <c r="PDR72" s="655"/>
      <c r="PDS72" s="655"/>
      <c r="PDT72" s="655"/>
      <c r="PDU72" s="655"/>
      <c r="PDV72" s="655"/>
      <c r="PDW72" s="655"/>
      <c r="PDX72" s="655"/>
      <c r="PDY72" s="655"/>
      <c r="PDZ72" s="655"/>
      <c r="PEA72" s="655"/>
      <c r="PEB72" s="655"/>
      <c r="PEC72" s="655"/>
      <c r="PED72" s="655"/>
      <c r="PEE72" s="655"/>
      <c r="PEF72" s="655"/>
      <c r="PEG72" s="655"/>
      <c r="PEH72" s="655"/>
      <c r="PEI72" s="655"/>
      <c r="PEJ72" s="655"/>
      <c r="PEK72" s="655"/>
      <c r="PEL72" s="655"/>
      <c r="PEM72" s="655"/>
      <c r="PEN72" s="655"/>
      <c r="PEO72" s="655"/>
      <c r="PEP72" s="655"/>
      <c r="PEQ72" s="655"/>
      <c r="PER72" s="655"/>
      <c r="PES72" s="655"/>
      <c r="PET72" s="655"/>
      <c r="PEU72" s="655"/>
      <c r="PEV72" s="655"/>
      <c r="PEW72" s="655"/>
      <c r="PEX72" s="655"/>
      <c r="PEY72" s="655"/>
      <c r="PEZ72" s="655"/>
      <c r="PFA72" s="655"/>
      <c r="PFB72" s="655"/>
      <c r="PFC72" s="655"/>
      <c r="PFD72" s="655"/>
      <c r="PFE72" s="655"/>
      <c r="PFF72" s="655"/>
      <c r="PFG72" s="655"/>
      <c r="PFH72" s="655"/>
      <c r="PFI72" s="655"/>
      <c r="PFJ72" s="655"/>
      <c r="PFK72" s="655"/>
      <c r="PFL72" s="655"/>
      <c r="PFM72" s="655"/>
      <c r="PFN72" s="655"/>
      <c r="PFO72" s="655"/>
      <c r="PFP72" s="655"/>
      <c r="PFQ72" s="655"/>
      <c r="PFR72" s="655"/>
      <c r="PFS72" s="655"/>
      <c r="PFT72" s="655"/>
      <c r="PFU72" s="655"/>
      <c r="PFV72" s="655"/>
      <c r="PFW72" s="655"/>
      <c r="PFX72" s="655"/>
      <c r="PFY72" s="655"/>
      <c r="PFZ72" s="655"/>
      <c r="PGA72" s="655"/>
      <c r="PGB72" s="655"/>
      <c r="PGC72" s="655"/>
      <c r="PGD72" s="655"/>
      <c r="PGE72" s="655"/>
      <c r="PGF72" s="655"/>
      <c r="PGG72" s="655"/>
      <c r="PGH72" s="655"/>
      <c r="PGI72" s="655"/>
      <c r="PGJ72" s="655"/>
      <c r="PGK72" s="655"/>
      <c r="PGL72" s="655"/>
      <c r="PGM72" s="655"/>
      <c r="PGN72" s="655"/>
      <c r="PGO72" s="655"/>
      <c r="PGP72" s="655"/>
      <c r="PGQ72" s="655"/>
      <c r="PGR72" s="655"/>
      <c r="PGS72" s="655"/>
      <c r="PGT72" s="655"/>
      <c r="PGU72" s="655"/>
      <c r="PGV72" s="655"/>
      <c r="PGW72" s="655"/>
      <c r="PGX72" s="655"/>
      <c r="PGY72" s="655"/>
      <c r="PGZ72" s="655"/>
      <c r="PHA72" s="655"/>
      <c r="PHB72" s="655"/>
      <c r="PHC72" s="655"/>
      <c r="PHD72" s="655"/>
      <c r="PHE72" s="655"/>
      <c r="PHF72" s="655"/>
      <c r="PHG72" s="655"/>
      <c r="PHH72" s="655"/>
      <c r="PHI72" s="655"/>
      <c r="PHJ72" s="655"/>
      <c r="PHK72" s="655"/>
      <c r="PHL72" s="655"/>
      <c r="PHM72" s="655"/>
      <c r="PHN72" s="655"/>
      <c r="PHO72" s="655"/>
      <c r="PHP72" s="655"/>
      <c r="PHQ72" s="655"/>
      <c r="PHR72" s="655"/>
      <c r="PHS72" s="655"/>
      <c r="PHT72" s="655"/>
      <c r="PHU72" s="655"/>
      <c r="PHV72" s="655"/>
      <c r="PHW72" s="655"/>
      <c r="PHX72" s="655"/>
      <c r="PHY72" s="655"/>
      <c r="PHZ72" s="655"/>
      <c r="PIA72" s="655"/>
      <c r="PIB72" s="655"/>
      <c r="PIC72" s="655"/>
      <c r="PID72" s="655"/>
      <c r="PIE72" s="655"/>
      <c r="PIF72" s="655"/>
      <c r="PIG72" s="655"/>
      <c r="PIH72" s="655"/>
      <c r="PII72" s="655"/>
      <c r="PIJ72" s="655"/>
      <c r="PIK72" s="655"/>
      <c r="PIL72" s="655"/>
      <c r="PIM72" s="655"/>
      <c r="PIN72" s="655"/>
      <c r="PIO72" s="655"/>
      <c r="PIP72" s="655"/>
      <c r="PIQ72" s="655"/>
      <c r="PIR72" s="655"/>
      <c r="PIS72" s="655"/>
      <c r="PIT72" s="655"/>
      <c r="PIU72" s="655"/>
      <c r="PIV72" s="655"/>
      <c r="PIW72" s="655"/>
      <c r="PIX72" s="655"/>
      <c r="PIY72" s="655"/>
      <c r="PIZ72" s="655"/>
      <c r="PJA72" s="655"/>
      <c r="PJB72" s="655"/>
      <c r="PJC72" s="655"/>
      <c r="PJD72" s="655"/>
      <c r="PJE72" s="655"/>
      <c r="PJF72" s="655"/>
      <c r="PJG72" s="655"/>
      <c r="PJH72" s="655"/>
      <c r="PJI72" s="655"/>
      <c r="PJJ72" s="655"/>
      <c r="PJK72" s="655"/>
      <c r="PJL72" s="655"/>
      <c r="PJM72" s="655"/>
      <c r="PJN72" s="655"/>
      <c r="PJO72" s="655"/>
      <c r="PJP72" s="655"/>
      <c r="PJQ72" s="655"/>
      <c r="PJR72" s="655"/>
      <c r="PJS72" s="655"/>
      <c r="PJT72" s="655"/>
      <c r="PJU72" s="655"/>
      <c r="PJV72" s="655"/>
      <c r="PJW72" s="655"/>
      <c r="PJX72" s="655"/>
      <c r="PJY72" s="655"/>
      <c r="PJZ72" s="655"/>
      <c r="PKA72" s="655"/>
      <c r="PKB72" s="655"/>
      <c r="PKC72" s="655"/>
      <c r="PKD72" s="655"/>
      <c r="PKE72" s="655"/>
      <c r="PKF72" s="655"/>
      <c r="PKG72" s="655"/>
      <c r="PKH72" s="655"/>
      <c r="PKI72" s="655"/>
      <c r="PKJ72" s="655"/>
      <c r="PKK72" s="655"/>
      <c r="PKL72" s="655"/>
      <c r="PKM72" s="655"/>
      <c r="PKN72" s="655"/>
      <c r="PKO72" s="655"/>
      <c r="PKP72" s="655"/>
      <c r="PKQ72" s="655"/>
      <c r="PKR72" s="655"/>
      <c r="PKS72" s="655"/>
      <c r="PKT72" s="655"/>
      <c r="PKU72" s="655"/>
      <c r="PKV72" s="655"/>
      <c r="PKW72" s="655"/>
      <c r="PKX72" s="655"/>
      <c r="PKY72" s="655"/>
      <c r="PKZ72" s="655"/>
      <c r="PLA72" s="655"/>
      <c r="PLB72" s="655"/>
      <c r="PLC72" s="655"/>
      <c r="PLD72" s="655"/>
      <c r="PLE72" s="655"/>
      <c r="PLF72" s="655"/>
      <c r="PLG72" s="655"/>
      <c r="PLH72" s="655"/>
      <c r="PLI72" s="655"/>
      <c r="PLJ72" s="655"/>
      <c r="PLK72" s="655"/>
      <c r="PLL72" s="655"/>
      <c r="PLM72" s="655"/>
      <c r="PLN72" s="655"/>
      <c r="PLO72" s="655"/>
      <c r="PLP72" s="655"/>
      <c r="PLQ72" s="655"/>
      <c r="PLR72" s="655"/>
      <c r="PLS72" s="655"/>
      <c r="PLT72" s="655"/>
      <c r="PLU72" s="655"/>
      <c r="PLV72" s="655"/>
      <c r="PLW72" s="655"/>
      <c r="PLX72" s="655"/>
      <c r="PLY72" s="655"/>
      <c r="PLZ72" s="655"/>
      <c r="PMA72" s="655"/>
      <c r="PMB72" s="655"/>
      <c r="PMC72" s="655"/>
      <c r="PMD72" s="655"/>
      <c r="PME72" s="655"/>
      <c r="PMF72" s="655"/>
      <c r="PMG72" s="655"/>
      <c r="PMH72" s="655"/>
      <c r="PMI72" s="655"/>
      <c r="PMJ72" s="655"/>
      <c r="PMK72" s="655"/>
      <c r="PML72" s="655"/>
      <c r="PMM72" s="655"/>
      <c r="PMN72" s="655"/>
      <c r="PMO72" s="655"/>
      <c r="PMP72" s="655"/>
      <c r="PMQ72" s="655"/>
      <c r="PMR72" s="655"/>
      <c r="PMS72" s="655"/>
      <c r="PMT72" s="655"/>
      <c r="PMU72" s="655"/>
      <c r="PMV72" s="655"/>
      <c r="PMW72" s="655"/>
      <c r="PMX72" s="655"/>
      <c r="PMY72" s="655"/>
      <c r="PMZ72" s="655"/>
      <c r="PNA72" s="655"/>
      <c r="PNB72" s="655"/>
      <c r="PNC72" s="655"/>
      <c r="PND72" s="655"/>
      <c r="PNE72" s="655"/>
      <c r="PNF72" s="655"/>
      <c r="PNG72" s="655"/>
      <c r="PNH72" s="655"/>
      <c r="PNI72" s="655"/>
      <c r="PNJ72" s="655"/>
      <c r="PNK72" s="655"/>
      <c r="PNL72" s="655"/>
      <c r="PNM72" s="655"/>
      <c r="PNN72" s="655"/>
      <c r="PNO72" s="655"/>
      <c r="PNP72" s="655"/>
      <c r="PNQ72" s="655"/>
      <c r="PNR72" s="655"/>
      <c r="PNS72" s="655"/>
      <c r="PNT72" s="655"/>
      <c r="PNU72" s="655"/>
      <c r="PNV72" s="655"/>
      <c r="PNW72" s="655"/>
      <c r="PNX72" s="655"/>
      <c r="PNY72" s="655"/>
      <c r="PNZ72" s="655"/>
      <c r="POA72" s="655"/>
      <c r="POB72" s="655"/>
      <c r="POC72" s="655"/>
      <c r="POD72" s="655"/>
      <c r="POE72" s="655"/>
      <c r="POF72" s="655"/>
      <c r="POG72" s="655"/>
      <c r="POH72" s="655"/>
      <c r="POI72" s="655"/>
      <c r="POJ72" s="655"/>
      <c r="POK72" s="655"/>
      <c r="POL72" s="655"/>
      <c r="POM72" s="655"/>
      <c r="PON72" s="655"/>
      <c r="POO72" s="655"/>
      <c r="POP72" s="655"/>
      <c r="POQ72" s="655"/>
      <c r="POR72" s="655"/>
      <c r="POS72" s="655"/>
      <c r="POT72" s="655"/>
      <c r="POU72" s="655"/>
      <c r="POV72" s="655"/>
      <c r="POW72" s="655"/>
      <c r="POX72" s="655"/>
      <c r="POY72" s="655"/>
      <c r="POZ72" s="655"/>
      <c r="PPA72" s="655"/>
      <c r="PPB72" s="655"/>
      <c r="PPC72" s="655"/>
      <c r="PPD72" s="655"/>
      <c r="PPE72" s="655"/>
      <c r="PPF72" s="655"/>
      <c r="PPG72" s="655"/>
      <c r="PPH72" s="655"/>
      <c r="PPI72" s="655"/>
      <c r="PPJ72" s="655"/>
      <c r="PPK72" s="655"/>
      <c r="PPL72" s="655"/>
      <c r="PPM72" s="655"/>
      <c r="PPN72" s="655"/>
      <c r="PPO72" s="655"/>
      <c r="PPP72" s="655"/>
      <c r="PPQ72" s="655"/>
      <c r="PPR72" s="655"/>
      <c r="PPS72" s="655"/>
      <c r="PPT72" s="655"/>
      <c r="PPU72" s="655"/>
      <c r="PPV72" s="655"/>
      <c r="PPW72" s="655"/>
      <c r="PPX72" s="655"/>
      <c r="PPY72" s="655"/>
      <c r="PPZ72" s="655"/>
      <c r="PQA72" s="655"/>
      <c r="PQB72" s="655"/>
      <c r="PQC72" s="655"/>
      <c r="PQD72" s="655"/>
      <c r="PQE72" s="655"/>
      <c r="PQF72" s="655"/>
      <c r="PQG72" s="655"/>
      <c r="PQH72" s="655"/>
      <c r="PQI72" s="655"/>
      <c r="PQJ72" s="655"/>
      <c r="PQK72" s="655"/>
      <c r="PQL72" s="655"/>
      <c r="PQM72" s="655"/>
      <c r="PQN72" s="655"/>
      <c r="PQO72" s="655"/>
      <c r="PQP72" s="655"/>
      <c r="PQQ72" s="655"/>
      <c r="PQR72" s="655"/>
      <c r="PQS72" s="655"/>
      <c r="PQT72" s="655"/>
      <c r="PQU72" s="655"/>
      <c r="PQV72" s="655"/>
      <c r="PQW72" s="655"/>
      <c r="PQX72" s="655"/>
      <c r="PQY72" s="655"/>
      <c r="PQZ72" s="655"/>
      <c r="PRA72" s="655"/>
      <c r="PRB72" s="655"/>
      <c r="PRC72" s="655"/>
      <c r="PRD72" s="655"/>
      <c r="PRE72" s="655"/>
      <c r="PRF72" s="655"/>
      <c r="PRG72" s="655"/>
      <c r="PRH72" s="655"/>
      <c r="PRI72" s="655"/>
      <c r="PRJ72" s="655"/>
      <c r="PRK72" s="655"/>
      <c r="PRL72" s="655"/>
      <c r="PRM72" s="655"/>
      <c r="PRN72" s="655"/>
      <c r="PRO72" s="655"/>
      <c r="PRP72" s="655"/>
      <c r="PRQ72" s="655"/>
      <c r="PRR72" s="655"/>
      <c r="PRS72" s="655"/>
      <c r="PRT72" s="655"/>
      <c r="PRU72" s="655"/>
      <c r="PRV72" s="655"/>
      <c r="PRW72" s="655"/>
      <c r="PRX72" s="655"/>
      <c r="PRY72" s="655"/>
      <c r="PRZ72" s="655"/>
      <c r="PSA72" s="655"/>
      <c r="PSB72" s="655"/>
      <c r="PSC72" s="655"/>
      <c r="PSD72" s="655"/>
      <c r="PSE72" s="655"/>
      <c r="PSF72" s="655"/>
      <c r="PSG72" s="655"/>
      <c r="PSH72" s="655"/>
      <c r="PSI72" s="655"/>
      <c r="PSJ72" s="655"/>
      <c r="PSK72" s="655"/>
      <c r="PSL72" s="655"/>
      <c r="PSM72" s="655"/>
      <c r="PSN72" s="655"/>
      <c r="PSO72" s="655"/>
      <c r="PSP72" s="655"/>
      <c r="PSQ72" s="655"/>
      <c r="PSR72" s="655"/>
      <c r="PSS72" s="655"/>
      <c r="PST72" s="655"/>
      <c r="PSU72" s="655"/>
      <c r="PSV72" s="655"/>
      <c r="PSW72" s="655"/>
      <c r="PSX72" s="655"/>
      <c r="PSY72" s="655"/>
      <c r="PSZ72" s="655"/>
      <c r="PTA72" s="655"/>
      <c r="PTB72" s="655"/>
      <c r="PTC72" s="655"/>
      <c r="PTD72" s="655"/>
      <c r="PTE72" s="655"/>
      <c r="PTF72" s="655"/>
      <c r="PTG72" s="655"/>
      <c r="PTH72" s="655"/>
      <c r="PTI72" s="655"/>
      <c r="PTJ72" s="655"/>
      <c r="PTK72" s="655"/>
      <c r="PTL72" s="655"/>
      <c r="PTM72" s="655"/>
      <c r="PTN72" s="655"/>
      <c r="PTO72" s="655"/>
      <c r="PTP72" s="655"/>
      <c r="PTQ72" s="655"/>
      <c r="PTR72" s="655"/>
      <c r="PTS72" s="655"/>
      <c r="PTT72" s="655"/>
      <c r="PTU72" s="655"/>
      <c r="PTV72" s="655"/>
      <c r="PTW72" s="655"/>
      <c r="PTX72" s="655"/>
      <c r="PTY72" s="655"/>
      <c r="PTZ72" s="655"/>
      <c r="PUA72" s="655"/>
      <c r="PUB72" s="655"/>
      <c r="PUC72" s="655"/>
      <c r="PUD72" s="655"/>
      <c r="PUE72" s="655"/>
      <c r="PUF72" s="655"/>
      <c r="PUG72" s="655"/>
      <c r="PUH72" s="655"/>
      <c r="PUI72" s="655"/>
      <c r="PUJ72" s="655"/>
      <c r="PUK72" s="655"/>
      <c r="PUL72" s="655"/>
      <c r="PUM72" s="655"/>
      <c r="PUN72" s="655"/>
      <c r="PUO72" s="655"/>
      <c r="PUP72" s="655"/>
      <c r="PUQ72" s="655"/>
      <c r="PUR72" s="655"/>
      <c r="PUS72" s="655"/>
      <c r="PUT72" s="655"/>
      <c r="PUU72" s="655"/>
      <c r="PUV72" s="655"/>
      <c r="PUW72" s="655"/>
      <c r="PUX72" s="655"/>
      <c r="PUY72" s="655"/>
      <c r="PUZ72" s="655"/>
      <c r="PVA72" s="655"/>
      <c r="PVB72" s="655"/>
      <c r="PVC72" s="655"/>
      <c r="PVD72" s="655"/>
      <c r="PVE72" s="655"/>
      <c r="PVF72" s="655"/>
      <c r="PVG72" s="655"/>
      <c r="PVH72" s="655"/>
      <c r="PVI72" s="655"/>
      <c r="PVJ72" s="655"/>
      <c r="PVK72" s="655"/>
      <c r="PVL72" s="655"/>
      <c r="PVM72" s="655"/>
      <c r="PVN72" s="655"/>
      <c r="PVO72" s="655"/>
      <c r="PVP72" s="655"/>
      <c r="PVQ72" s="655"/>
      <c r="PVR72" s="655"/>
      <c r="PVS72" s="655"/>
      <c r="PVT72" s="655"/>
      <c r="PVU72" s="655"/>
      <c r="PVV72" s="655"/>
      <c r="PVW72" s="655"/>
      <c r="PVX72" s="655"/>
      <c r="PVY72" s="655"/>
      <c r="PVZ72" s="655"/>
      <c r="PWA72" s="655"/>
      <c r="PWB72" s="655"/>
      <c r="PWC72" s="655"/>
      <c r="PWD72" s="655"/>
      <c r="PWE72" s="655"/>
      <c r="PWF72" s="655"/>
      <c r="PWG72" s="655"/>
      <c r="PWH72" s="655"/>
      <c r="PWI72" s="655"/>
      <c r="PWJ72" s="655"/>
      <c r="PWK72" s="655"/>
      <c r="PWL72" s="655"/>
      <c r="PWM72" s="655"/>
      <c r="PWN72" s="655"/>
      <c r="PWO72" s="655"/>
      <c r="PWP72" s="655"/>
      <c r="PWQ72" s="655"/>
      <c r="PWR72" s="655"/>
      <c r="PWS72" s="655"/>
      <c r="PWT72" s="655"/>
      <c r="PWU72" s="655"/>
      <c r="PWV72" s="655"/>
      <c r="PWW72" s="655"/>
      <c r="PWX72" s="655"/>
      <c r="PWY72" s="655"/>
      <c r="PWZ72" s="655"/>
      <c r="PXA72" s="655"/>
      <c r="PXB72" s="655"/>
      <c r="PXC72" s="655"/>
      <c r="PXD72" s="655"/>
      <c r="PXE72" s="655"/>
      <c r="PXF72" s="655"/>
      <c r="PXG72" s="655"/>
      <c r="PXH72" s="655"/>
      <c r="PXI72" s="655"/>
      <c r="PXJ72" s="655"/>
      <c r="PXK72" s="655"/>
      <c r="PXL72" s="655"/>
      <c r="PXM72" s="655"/>
      <c r="PXN72" s="655"/>
      <c r="PXO72" s="655"/>
      <c r="PXP72" s="655"/>
      <c r="PXQ72" s="655"/>
      <c r="PXR72" s="655"/>
      <c r="PXS72" s="655"/>
      <c r="PXT72" s="655"/>
      <c r="PXU72" s="655"/>
      <c r="PXV72" s="655"/>
      <c r="PXW72" s="655"/>
      <c r="PXX72" s="655"/>
      <c r="PXY72" s="655"/>
      <c r="PXZ72" s="655"/>
      <c r="PYA72" s="655"/>
      <c r="PYB72" s="655"/>
      <c r="PYC72" s="655"/>
      <c r="PYD72" s="655"/>
      <c r="PYE72" s="655"/>
      <c r="PYF72" s="655"/>
      <c r="PYG72" s="655"/>
      <c r="PYH72" s="655"/>
      <c r="PYI72" s="655"/>
      <c r="PYJ72" s="655"/>
      <c r="PYK72" s="655"/>
      <c r="PYL72" s="655"/>
      <c r="PYM72" s="655"/>
      <c r="PYN72" s="655"/>
      <c r="PYO72" s="655"/>
      <c r="PYP72" s="655"/>
      <c r="PYQ72" s="655"/>
      <c r="PYR72" s="655"/>
      <c r="PYS72" s="655"/>
      <c r="PYT72" s="655"/>
      <c r="PYU72" s="655"/>
      <c r="PYV72" s="655"/>
      <c r="PYW72" s="655"/>
      <c r="PYX72" s="655"/>
      <c r="PYY72" s="655"/>
      <c r="PYZ72" s="655"/>
      <c r="PZA72" s="655"/>
      <c r="PZB72" s="655"/>
      <c r="PZC72" s="655"/>
      <c r="PZD72" s="655"/>
      <c r="PZE72" s="655"/>
      <c r="PZF72" s="655"/>
      <c r="PZG72" s="655"/>
      <c r="PZH72" s="655"/>
      <c r="PZI72" s="655"/>
      <c r="PZJ72" s="655"/>
      <c r="PZK72" s="655"/>
      <c r="PZL72" s="655"/>
      <c r="PZM72" s="655"/>
      <c r="PZN72" s="655"/>
      <c r="PZO72" s="655"/>
      <c r="PZP72" s="655"/>
      <c r="PZQ72" s="655"/>
      <c r="PZR72" s="655"/>
      <c r="PZS72" s="655"/>
      <c r="PZT72" s="655"/>
      <c r="PZU72" s="655"/>
      <c r="PZV72" s="655"/>
      <c r="PZW72" s="655"/>
      <c r="PZX72" s="655"/>
      <c r="PZY72" s="655"/>
      <c r="PZZ72" s="655"/>
      <c r="QAA72" s="655"/>
      <c r="QAB72" s="655"/>
      <c r="QAC72" s="655"/>
      <c r="QAD72" s="655"/>
      <c r="QAE72" s="655"/>
      <c r="QAF72" s="655"/>
      <c r="QAG72" s="655"/>
      <c r="QAH72" s="655"/>
      <c r="QAI72" s="655"/>
      <c r="QAJ72" s="655"/>
      <c r="QAK72" s="655"/>
      <c r="QAL72" s="655"/>
      <c r="QAM72" s="655"/>
      <c r="QAN72" s="655"/>
      <c r="QAO72" s="655"/>
      <c r="QAP72" s="655"/>
      <c r="QAQ72" s="655"/>
      <c r="QAR72" s="655"/>
      <c r="QAS72" s="655"/>
      <c r="QAT72" s="655"/>
      <c r="QAU72" s="655"/>
      <c r="QAV72" s="655"/>
      <c r="QAW72" s="655"/>
      <c r="QAX72" s="655"/>
      <c r="QAY72" s="655"/>
      <c r="QAZ72" s="655"/>
      <c r="QBA72" s="655"/>
      <c r="QBB72" s="655"/>
      <c r="QBC72" s="655"/>
      <c r="QBD72" s="655"/>
      <c r="QBE72" s="655"/>
      <c r="QBF72" s="655"/>
      <c r="QBG72" s="655"/>
      <c r="QBH72" s="655"/>
      <c r="QBI72" s="655"/>
      <c r="QBJ72" s="655"/>
      <c r="QBK72" s="655"/>
      <c r="QBL72" s="655"/>
      <c r="QBM72" s="655"/>
      <c r="QBN72" s="655"/>
      <c r="QBO72" s="655"/>
      <c r="QBP72" s="655"/>
      <c r="QBQ72" s="655"/>
      <c r="QBR72" s="655"/>
      <c r="QBS72" s="655"/>
      <c r="QBT72" s="655"/>
      <c r="QBU72" s="655"/>
      <c r="QBV72" s="655"/>
      <c r="QBW72" s="655"/>
      <c r="QBX72" s="655"/>
      <c r="QBY72" s="655"/>
      <c r="QBZ72" s="655"/>
      <c r="QCA72" s="655"/>
      <c r="QCB72" s="655"/>
      <c r="QCC72" s="655"/>
      <c r="QCD72" s="655"/>
      <c r="QCE72" s="655"/>
      <c r="QCF72" s="655"/>
      <c r="QCG72" s="655"/>
      <c r="QCH72" s="655"/>
      <c r="QCI72" s="655"/>
      <c r="QCJ72" s="655"/>
      <c r="QCK72" s="655"/>
      <c r="QCL72" s="655"/>
      <c r="QCM72" s="655"/>
      <c r="QCN72" s="655"/>
      <c r="QCO72" s="655"/>
      <c r="QCP72" s="655"/>
      <c r="QCQ72" s="655"/>
      <c r="QCR72" s="655"/>
      <c r="QCS72" s="655"/>
      <c r="QCT72" s="655"/>
      <c r="QCU72" s="655"/>
      <c r="QCV72" s="655"/>
      <c r="QCW72" s="655"/>
      <c r="QCX72" s="655"/>
      <c r="QCY72" s="655"/>
      <c r="QCZ72" s="655"/>
      <c r="QDA72" s="655"/>
      <c r="QDB72" s="655"/>
      <c r="QDC72" s="655"/>
      <c r="QDD72" s="655"/>
      <c r="QDE72" s="655"/>
      <c r="QDF72" s="655"/>
      <c r="QDG72" s="655"/>
      <c r="QDH72" s="655"/>
      <c r="QDI72" s="655"/>
      <c r="QDJ72" s="655"/>
      <c r="QDK72" s="655"/>
      <c r="QDL72" s="655"/>
      <c r="QDM72" s="655"/>
      <c r="QDN72" s="655"/>
      <c r="QDO72" s="655"/>
      <c r="QDP72" s="655"/>
      <c r="QDQ72" s="655"/>
      <c r="QDR72" s="655"/>
      <c r="QDS72" s="655"/>
      <c r="QDT72" s="655"/>
      <c r="QDU72" s="655"/>
      <c r="QDV72" s="655"/>
      <c r="QDW72" s="655"/>
      <c r="QDX72" s="655"/>
      <c r="QDY72" s="655"/>
      <c r="QDZ72" s="655"/>
      <c r="QEA72" s="655"/>
      <c r="QEB72" s="655"/>
      <c r="QEC72" s="655"/>
      <c r="QED72" s="655"/>
      <c r="QEE72" s="655"/>
      <c r="QEF72" s="655"/>
      <c r="QEG72" s="655"/>
      <c r="QEH72" s="655"/>
      <c r="QEI72" s="655"/>
      <c r="QEJ72" s="655"/>
      <c r="QEK72" s="655"/>
      <c r="QEL72" s="655"/>
      <c r="QEM72" s="655"/>
      <c r="QEN72" s="655"/>
      <c r="QEO72" s="655"/>
      <c r="QEP72" s="655"/>
      <c r="QEQ72" s="655"/>
      <c r="QER72" s="655"/>
      <c r="QES72" s="655"/>
      <c r="QET72" s="655"/>
      <c r="QEU72" s="655"/>
      <c r="QEV72" s="655"/>
      <c r="QEW72" s="655"/>
      <c r="QEX72" s="655"/>
      <c r="QEY72" s="655"/>
      <c r="QEZ72" s="655"/>
      <c r="QFA72" s="655"/>
      <c r="QFB72" s="655"/>
      <c r="QFC72" s="655"/>
      <c r="QFD72" s="655"/>
      <c r="QFE72" s="655"/>
      <c r="QFF72" s="655"/>
      <c r="QFG72" s="655"/>
      <c r="QFH72" s="655"/>
      <c r="QFI72" s="655"/>
      <c r="QFJ72" s="655"/>
      <c r="QFK72" s="655"/>
      <c r="QFL72" s="655"/>
      <c r="QFM72" s="655"/>
      <c r="QFN72" s="655"/>
      <c r="QFO72" s="655"/>
      <c r="QFP72" s="655"/>
      <c r="QFQ72" s="655"/>
      <c r="QFR72" s="655"/>
      <c r="QFS72" s="655"/>
      <c r="QFT72" s="655"/>
      <c r="QFU72" s="655"/>
      <c r="QFV72" s="655"/>
      <c r="QFW72" s="655"/>
      <c r="QFX72" s="655"/>
      <c r="QFY72" s="655"/>
      <c r="QFZ72" s="655"/>
      <c r="QGA72" s="655"/>
      <c r="QGB72" s="655"/>
      <c r="QGC72" s="655"/>
      <c r="QGD72" s="655"/>
      <c r="QGE72" s="655"/>
      <c r="QGF72" s="655"/>
      <c r="QGG72" s="655"/>
      <c r="QGH72" s="655"/>
      <c r="QGI72" s="655"/>
      <c r="QGJ72" s="655"/>
      <c r="QGK72" s="655"/>
      <c r="QGL72" s="655"/>
      <c r="QGM72" s="655"/>
      <c r="QGN72" s="655"/>
      <c r="QGO72" s="655"/>
      <c r="QGP72" s="655"/>
      <c r="QGQ72" s="655"/>
      <c r="QGR72" s="655"/>
      <c r="QGS72" s="655"/>
      <c r="QGT72" s="655"/>
      <c r="QGU72" s="655"/>
      <c r="QGV72" s="655"/>
      <c r="QGW72" s="655"/>
      <c r="QGX72" s="655"/>
      <c r="QGY72" s="655"/>
      <c r="QGZ72" s="655"/>
      <c r="QHA72" s="655"/>
      <c r="QHB72" s="655"/>
      <c r="QHC72" s="655"/>
      <c r="QHD72" s="655"/>
      <c r="QHE72" s="655"/>
      <c r="QHF72" s="655"/>
      <c r="QHG72" s="655"/>
      <c r="QHH72" s="655"/>
      <c r="QHI72" s="655"/>
      <c r="QHJ72" s="655"/>
      <c r="QHK72" s="655"/>
      <c r="QHL72" s="655"/>
      <c r="QHM72" s="655"/>
      <c r="QHN72" s="655"/>
      <c r="QHO72" s="655"/>
      <c r="QHP72" s="655"/>
      <c r="QHQ72" s="655"/>
      <c r="QHR72" s="655"/>
      <c r="QHS72" s="655"/>
      <c r="QHT72" s="655"/>
      <c r="QHU72" s="655"/>
      <c r="QHV72" s="655"/>
      <c r="QHW72" s="655"/>
      <c r="QHX72" s="655"/>
      <c r="QHY72" s="655"/>
      <c r="QHZ72" s="655"/>
      <c r="QIA72" s="655"/>
      <c r="QIB72" s="655"/>
      <c r="QIC72" s="655"/>
      <c r="QID72" s="655"/>
      <c r="QIE72" s="655"/>
      <c r="QIF72" s="655"/>
      <c r="QIG72" s="655"/>
      <c r="QIH72" s="655"/>
      <c r="QII72" s="655"/>
      <c r="QIJ72" s="655"/>
      <c r="QIK72" s="655"/>
      <c r="QIL72" s="655"/>
      <c r="QIM72" s="655"/>
      <c r="QIN72" s="655"/>
      <c r="QIO72" s="655"/>
      <c r="QIP72" s="655"/>
      <c r="QIQ72" s="655"/>
      <c r="QIR72" s="655"/>
      <c r="QIS72" s="655"/>
      <c r="QIT72" s="655"/>
      <c r="QIU72" s="655"/>
      <c r="QIV72" s="655"/>
      <c r="QIW72" s="655"/>
      <c r="QIX72" s="655"/>
      <c r="QIY72" s="655"/>
      <c r="QIZ72" s="655"/>
      <c r="QJA72" s="655"/>
      <c r="QJB72" s="655"/>
      <c r="QJC72" s="655"/>
      <c r="QJD72" s="655"/>
      <c r="QJE72" s="655"/>
      <c r="QJF72" s="655"/>
      <c r="QJG72" s="655"/>
      <c r="QJH72" s="655"/>
      <c r="QJI72" s="655"/>
      <c r="QJJ72" s="655"/>
      <c r="QJK72" s="655"/>
      <c r="QJL72" s="655"/>
      <c r="QJM72" s="655"/>
      <c r="QJN72" s="655"/>
      <c r="QJO72" s="655"/>
      <c r="QJP72" s="655"/>
      <c r="QJQ72" s="655"/>
      <c r="QJR72" s="655"/>
      <c r="QJS72" s="655"/>
      <c r="QJT72" s="655"/>
      <c r="QJU72" s="655"/>
      <c r="QJV72" s="655"/>
      <c r="QJW72" s="655"/>
      <c r="QJX72" s="655"/>
      <c r="QJY72" s="655"/>
      <c r="QJZ72" s="655"/>
      <c r="QKA72" s="655"/>
      <c r="QKB72" s="655"/>
      <c r="QKC72" s="655"/>
      <c r="QKD72" s="655"/>
      <c r="QKE72" s="655"/>
      <c r="QKF72" s="655"/>
      <c r="QKG72" s="655"/>
      <c r="QKH72" s="655"/>
      <c r="QKI72" s="655"/>
      <c r="QKJ72" s="655"/>
      <c r="QKK72" s="655"/>
      <c r="QKL72" s="655"/>
      <c r="QKM72" s="655"/>
      <c r="QKN72" s="655"/>
      <c r="QKO72" s="655"/>
      <c r="QKP72" s="655"/>
      <c r="QKQ72" s="655"/>
      <c r="QKR72" s="655"/>
      <c r="QKS72" s="655"/>
      <c r="QKT72" s="655"/>
      <c r="QKU72" s="655"/>
      <c r="QKV72" s="655"/>
      <c r="QKW72" s="655"/>
      <c r="QKX72" s="655"/>
      <c r="QKY72" s="655"/>
      <c r="QKZ72" s="655"/>
      <c r="QLA72" s="655"/>
      <c r="QLB72" s="655"/>
      <c r="QLC72" s="655"/>
      <c r="QLD72" s="655"/>
      <c r="QLE72" s="655"/>
      <c r="QLF72" s="655"/>
      <c r="QLG72" s="655"/>
      <c r="QLH72" s="655"/>
      <c r="QLI72" s="655"/>
      <c r="QLJ72" s="655"/>
      <c r="QLK72" s="655"/>
      <c r="QLL72" s="655"/>
      <c r="QLM72" s="655"/>
      <c r="QLN72" s="655"/>
      <c r="QLO72" s="655"/>
      <c r="QLP72" s="655"/>
      <c r="QLQ72" s="655"/>
      <c r="QLR72" s="655"/>
      <c r="QLS72" s="655"/>
      <c r="QLT72" s="655"/>
      <c r="QLU72" s="655"/>
      <c r="QLV72" s="655"/>
      <c r="QLW72" s="655"/>
      <c r="QLX72" s="655"/>
      <c r="QLY72" s="655"/>
      <c r="QLZ72" s="655"/>
      <c r="QMA72" s="655"/>
      <c r="QMB72" s="655"/>
      <c r="QMC72" s="655"/>
      <c r="QMD72" s="655"/>
      <c r="QME72" s="655"/>
      <c r="QMF72" s="655"/>
      <c r="QMG72" s="655"/>
      <c r="QMH72" s="655"/>
      <c r="QMI72" s="655"/>
      <c r="QMJ72" s="655"/>
      <c r="QMK72" s="655"/>
      <c r="QML72" s="655"/>
      <c r="QMM72" s="655"/>
      <c r="QMN72" s="655"/>
      <c r="QMO72" s="655"/>
      <c r="QMP72" s="655"/>
      <c r="QMQ72" s="655"/>
      <c r="QMR72" s="655"/>
      <c r="QMS72" s="655"/>
      <c r="QMT72" s="655"/>
      <c r="QMU72" s="655"/>
      <c r="QMV72" s="655"/>
      <c r="QMW72" s="655"/>
      <c r="QMX72" s="655"/>
      <c r="QMY72" s="655"/>
      <c r="QMZ72" s="655"/>
      <c r="QNA72" s="655"/>
      <c r="QNB72" s="655"/>
      <c r="QNC72" s="655"/>
      <c r="QND72" s="655"/>
      <c r="QNE72" s="655"/>
      <c r="QNF72" s="655"/>
      <c r="QNG72" s="655"/>
      <c r="QNH72" s="655"/>
      <c r="QNI72" s="655"/>
      <c r="QNJ72" s="655"/>
      <c r="QNK72" s="655"/>
      <c r="QNL72" s="655"/>
      <c r="QNM72" s="655"/>
      <c r="QNN72" s="655"/>
      <c r="QNO72" s="655"/>
      <c r="QNP72" s="655"/>
      <c r="QNQ72" s="655"/>
      <c r="QNR72" s="655"/>
      <c r="QNS72" s="655"/>
      <c r="QNT72" s="655"/>
      <c r="QNU72" s="655"/>
      <c r="QNV72" s="655"/>
      <c r="QNW72" s="655"/>
      <c r="QNX72" s="655"/>
      <c r="QNY72" s="655"/>
      <c r="QNZ72" s="655"/>
      <c r="QOA72" s="655"/>
      <c r="QOB72" s="655"/>
      <c r="QOC72" s="655"/>
      <c r="QOD72" s="655"/>
      <c r="QOE72" s="655"/>
      <c r="QOF72" s="655"/>
      <c r="QOG72" s="655"/>
      <c r="QOH72" s="655"/>
      <c r="QOI72" s="655"/>
      <c r="QOJ72" s="655"/>
      <c r="QOK72" s="655"/>
      <c r="QOL72" s="655"/>
      <c r="QOM72" s="655"/>
      <c r="QON72" s="655"/>
      <c r="QOO72" s="655"/>
      <c r="QOP72" s="655"/>
      <c r="QOQ72" s="655"/>
      <c r="QOR72" s="655"/>
      <c r="QOS72" s="655"/>
      <c r="QOT72" s="655"/>
      <c r="QOU72" s="655"/>
      <c r="QOV72" s="655"/>
      <c r="QOW72" s="655"/>
      <c r="QOX72" s="655"/>
      <c r="QOY72" s="655"/>
      <c r="QOZ72" s="655"/>
      <c r="QPA72" s="655"/>
      <c r="QPB72" s="655"/>
      <c r="QPC72" s="655"/>
      <c r="QPD72" s="655"/>
      <c r="QPE72" s="655"/>
      <c r="QPF72" s="655"/>
      <c r="QPG72" s="655"/>
      <c r="QPH72" s="655"/>
      <c r="QPI72" s="655"/>
      <c r="QPJ72" s="655"/>
      <c r="QPK72" s="655"/>
      <c r="QPL72" s="655"/>
      <c r="QPM72" s="655"/>
      <c r="QPN72" s="655"/>
      <c r="QPO72" s="655"/>
      <c r="QPP72" s="655"/>
      <c r="QPQ72" s="655"/>
      <c r="QPR72" s="655"/>
      <c r="QPS72" s="655"/>
      <c r="QPT72" s="655"/>
      <c r="QPU72" s="655"/>
      <c r="QPV72" s="655"/>
      <c r="QPW72" s="655"/>
      <c r="QPX72" s="655"/>
      <c r="QPY72" s="655"/>
      <c r="QPZ72" s="655"/>
      <c r="QQA72" s="655"/>
      <c r="QQB72" s="655"/>
      <c r="QQC72" s="655"/>
      <c r="QQD72" s="655"/>
      <c r="QQE72" s="655"/>
      <c r="QQF72" s="655"/>
      <c r="QQG72" s="655"/>
      <c r="QQH72" s="655"/>
      <c r="QQI72" s="655"/>
      <c r="QQJ72" s="655"/>
      <c r="QQK72" s="655"/>
      <c r="QQL72" s="655"/>
      <c r="QQM72" s="655"/>
      <c r="QQN72" s="655"/>
      <c r="QQO72" s="655"/>
      <c r="QQP72" s="655"/>
      <c r="QQQ72" s="655"/>
      <c r="QQR72" s="655"/>
      <c r="QQS72" s="655"/>
      <c r="QQT72" s="655"/>
      <c r="QQU72" s="655"/>
      <c r="QQV72" s="655"/>
      <c r="QQW72" s="655"/>
      <c r="QQX72" s="655"/>
      <c r="QQY72" s="655"/>
      <c r="QQZ72" s="655"/>
      <c r="QRA72" s="655"/>
      <c r="QRB72" s="655"/>
      <c r="QRC72" s="655"/>
      <c r="QRD72" s="655"/>
      <c r="QRE72" s="655"/>
      <c r="QRF72" s="655"/>
      <c r="QRG72" s="655"/>
      <c r="QRH72" s="655"/>
      <c r="QRI72" s="655"/>
      <c r="QRJ72" s="655"/>
      <c r="QRK72" s="655"/>
      <c r="QRL72" s="655"/>
      <c r="QRM72" s="655"/>
      <c r="QRN72" s="655"/>
      <c r="QRO72" s="655"/>
      <c r="QRP72" s="655"/>
      <c r="QRQ72" s="655"/>
      <c r="QRR72" s="655"/>
      <c r="QRS72" s="655"/>
      <c r="QRT72" s="655"/>
      <c r="QRU72" s="655"/>
      <c r="QRV72" s="655"/>
      <c r="QRW72" s="655"/>
      <c r="QRX72" s="655"/>
      <c r="QRY72" s="655"/>
      <c r="QRZ72" s="655"/>
      <c r="QSA72" s="655"/>
      <c r="QSB72" s="655"/>
      <c r="QSC72" s="655"/>
      <c r="QSD72" s="655"/>
      <c r="QSE72" s="655"/>
      <c r="QSF72" s="655"/>
      <c r="QSG72" s="655"/>
      <c r="QSH72" s="655"/>
      <c r="QSI72" s="655"/>
      <c r="QSJ72" s="655"/>
      <c r="QSK72" s="655"/>
      <c r="QSL72" s="655"/>
      <c r="QSM72" s="655"/>
      <c r="QSN72" s="655"/>
      <c r="QSO72" s="655"/>
      <c r="QSP72" s="655"/>
      <c r="QSQ72" s="655"/>
      <c r="QSR72" s="655"/>
      <c r="QSS72" s="655"/>
      <c r="QST72" s="655"/>
      <c r="QSU72" s="655"/>
      <c r="QSV72" s="655"/>
      <c r="QSW72" s="655"/>
      <c r="QSX72" s="655"/>
      <c r="QSY72" s="655"/>
      <c r="QSZ72" s="655"/>
      <c r="QTA72" s="655"/>
      <c r="QTB72" s="655"/>
      <c r="QTC72" s="655"/>
      <c r="QTD72" s="655"/>
      <c r="QTE72" s="655"/>
      <c r="QTF72" s="655"/>
      <c r="QTG72" s="655"/>
      <c r="QTH72" s="655"/>
      <c r="QTI72" s="655"/>
      <c r="QTJ72" s="655"/>
      <c r="QTK72" s="655"/>
      <c r="QTL72" s="655"/>
      <c r="QTM72" s="655"/>
      <c r="QTN72" s="655"/>
      <c r="QTO72" s="655"/>
      <c r="QTP72" s="655"/>
      <c r="QTQ72" s="655"/>
      <c r="QTR72" s="655"/>
      <c r="QTS72" s="655"/>
      <c r="QTT72" s="655"/>
      <c r="QTU72" s="655"/>
      <c r="QTV72" s="655"/>
      <c r="QTW72" s="655"/>
      <c r="QTX72" s="655"/>
      <c r="QTY72" s="655"/>
      <c r="QTZ72" s="655"/>
      <c r="QUA72" s="655"/>
      <c r="QUB72" s="655"/>
      <c r="QUC72" s="655"/>
      <c r="QUD72" s="655"/>
      <c r="QUE72" s="655"/>
      <c r="QUF72" s="655"/>
      <c r="QUG72" s="655"/>
      <c r="QUH72" s="655"/>
      <c r="QUI72" s="655"/>
      <c r="QUJ72" s="655"/>
      <c r="QUK72" s="655"/>
      <c r="QUL72" s="655"/>
      <c r="QUM72" s="655"/>
      <c r="QUN72" s="655"/>
      <c r="QUO72" s="655"/>
      <c r="QUP72" s="655"/>
      <c r="QUQ72" s="655"/>
      <c r="QUR72" s="655"/>
      <c r="QUS72" s="655"/>
      <c r="QUT72" s="655"/>
      <c r="QUU72" s="655"/>
      <c r="QUV72" s="655"/>
      <c r="QUW72" s="655"/>
      <c r="QUX72" s="655"/>
      <c r="QUY72" s="655"/>
      <c r="QUZ72" s="655"/>
      <c r="QVA72" s="655"/>
      <c r="QVB72" s="655"/>
      <c r="QVC72" s="655"/>
      <c r="QVD72" s="655"/>
      <c r="QVE72" s="655"/>
      <c r="QVF72" s="655"/>
      <c r="QVG72" s="655"/>
      <c r="QVH72" s="655"/>
      <c r="QVI72" s="655"/>
      <c r="QVJ72" s="655"/>
      <c r="QVK72" s="655"/>
      <c r="QVL72" s="655"/>
      <c r="QVM72" s="655"/>
      <c r="QVN72" s="655"/>
      <c r="QVO72" s="655"/>
      <c r="QVP72" s="655"/>
      <c r="QVQ72" s="655"/>
      <c r="QVR72" s="655"/>
      <c r="QVS72" s="655"/>
      <c r="QVT72" s="655"/>
      <c r="QVU72" s="655"/>
      <c r="QVV72" s="655"/>
      <c r="QVW72" s="655"/>
      <c r="QVX72" s="655"/>
      <c r="QVY72" s="655"/>
      <c r="QVZ72" s="655"/>
      <c r="QWA72" s="655"/>
      <c r="QWB72" s="655"/>
      <c r="QWC72" s="655"/>
      <c r="QWD72" s="655"/>
      <c r="QWE72" s="655"/>
      <c r="QWF72" s="655"/>
      <c r="QWG72" s="655"/>
      <c r="QWH72" s="655"/>
      <c r="QWI72" s="655"/>
      <c r="QWJ72" s="655"/>
      <c r="QWK72" s="655"/>
      <c r="QWL72" s="655"/>
      <c r="QWM72" s="655"/>
      <c r="QWN72" s="655"/>
      <c r="QWO72" s="655"/>
      <c r="QWP72" s="655"/>
      <c r="QWQ72" s="655"/>
      <c r="QWR72" s="655"/>
      <c r="QWS72" s="655"/>
      <c r="QWT72" s="655"/>
      <c r="QWU72" s="655"/>
      <c r="QWV72" s="655"/>
      <c r="QWW72" s="655"/>
      <c r="QWX72" s="655"/>
      <c r="QWY72" s="655"/>
      <c r="QWZ72" s="655"/>
      <c r="QXA72" s="655"/>
      <c r="QXB72" s="655"/>
      <c r="QXC72" s="655"/>
      <c r="QXD72" s="655"/>
      <c r="QXE72" s="655"/>
      <c r="QXF72" s="655"/>
      <c r="QXG72" s="655"/>
      <c r="QXH72" s="655"/>
      <c r="QXI72" s="655"/>
      <c r="QXJ72" s="655"/>
      <c r="QXK72" s="655"/>
      <c r="QXL72" s="655"/>
      <c r="QXM72" s="655"/>
      <c r="QXN72" s="655"/>
      <c r="QXO72" s="655"/>
      <c r="QXP72" s="655"/>
      <c r="QXQ72" s="655"/>
      <c r="QXR72" s="655"/>
      <c r="QXS72" s="655"/>
      <c r="QXT72" s="655"/>
      <c r="QXU72" s="655"/>
      <c r="QXV72" s="655"/>
      <c r="QXW72" s="655"/>
      <c r="QXX72" s="655"/>
      <c r="QXY72" s="655"/>
      <c r="QXZ72" s="655"/>
      <c r="QYA72" s="655"/>
      <c r="QYB72" s="655"/>
      <c r="QYC72" s="655"/>
      <c r="QYD72" s="655"/>
      <c r="QYE72" s="655"/>
      <c r="QYF72" s="655"/>
      <c r="QYG72" s="655"/>
      <c r="QYH72" s="655"/>
      <c r="QYI72" s="655"/>
      <c r="QYJ72" s="655"/>
      <c r="QYK72" s="655"/>
      <c r="QYL72" s="655"/>
      <c r="QYM72" s="655"/>
      <c r="QYN72" s="655"/>
      <c r="QYO72" s="655"/>
      <c r="QYP72" s="655"/>
      <c r="QYQ72" s="655"/>
      <c r="QYR72" s="655"/>
      <c r="QYS72" s="655"/>
      <c r="QYT72" s="655"/>
      <c r="QYU72" s="655"/>
      <c r="QYV72" s="655"/>
      <c r="QYW72" s="655"/>
      <c r="QYX72" s="655"/>
      <c r="QYY72" s="655"/>
      <c r="QYZ72" s="655"/>
      <c r="QZA72" s="655"/>
      <c r="QZB72" s="655"/>
      <c r="QZC72" s="655"/>
      <c r="QZD72" s="655"/>
      <c r="QZE72" s="655"/>
      <c r="QZF72" s="655"/>
      <c r="QZG72" s="655"/>
      <c r="QZH72" s="655"/>
      <c r="QZI72" s="655"/>
      <c r="QZJ72" s="655"/>
      <c r="QZK72" s="655"/>
      <c r="QZL72" s="655"/>
      <c r="QZM72" s="655"/>
      <c r="QZN72" s="655"/>
      <c r="QZO72" s="655"/>
      <c r="QZP72" s="655"/>
      <c r="QZQ72" s="655"/>
      <c r="QZR72" s="655"/>
      <c r="QZS72" s="655"/>
      <c r="QZT72" s="655"/>
      <c r="QZU72" s="655"/>
      <c r="QZV72" s="655"/>
      <c r="QZW72" s="655"/>
      <c r="QZX72" s="655"/>
      <c r="QZY72" s="655"/>
      <c r="QZZ72" s="655"/>
      <c r="RAA72" s="655"/>
      <c r="RAB72" s="655"/>
      <c r="RAC72" s="655"/>
      <c r="RAD72" s="655"/>
      <c r="RAE72" s="655"/>
      <c r="RAF72" s="655"/>
      <c r="RAG72" s="655"/>
      <c r="RAH72" s="655"/>
      <c r="RAI72" s="655"/>
      <c r="RAJ72" s="655"/>
      <c r="RAK72" s="655"/>
      <c r="RAL72" s="655"/>
      <c r="RAM72" s="655"/>
      <c r="RAN72" s="655"/>
      <c r="RAO72" s="655"/>
      <c r="RAP72" s="655"/>
      <c r="RAQ72" s="655"/>
      <c r="RAR72" s="655"/>
      <c r="RAS72" s="655"/>
      <c r="RAT72" s="655"/>
      <c r="RAU72" s="655"/>
      <c r="RAV72" s="655"/>
      <c r="RAW72" s="655"/>
      <c r="RAX72" s="655"/>
      <c r="RAY72" s="655"/>
      <c r="RAZ72" s="655"/>
      <c r="RBA72" s="655"/>
      <c r="RBB72" s="655"/>
      <c r="RBC72" s="655"/>
      <c r="RBD72" s="655"/>
      <c r="RBE72" s="655"/>
      <c r="RBF72" s="655"/>
      <c r="RBG72" s="655"/>
      <c r="RBH72" s="655"/>
      <c r="RBI72" s="655"/>
      <c r="RBJ72" s="655"/>
      <c r="RBK72" s="655"/>
      <c r="RBL72" s="655"/>
      <c r="RBM72" s="655"/>
      <c r="RBN72" s="655"/>
      <c r="RBO72" s="655"/>
      <c r="RBP72" s="655"/>
      <c r="RBQ72" s="655"/>
      <c r="RBR72" s="655"/>
      <c r="RBS72" s="655"/>
      <c r="RBT72" s="655"/>
      <c r="RBU72" s="655"/>
      <c r="RBV72" s="655"/>
      <c r="RBW72" s="655"/>
      <c r="RBX72" s="655"/>
      <c r="RBY72" s="655"/>
      <c r="RBZ72" s="655"/>
      <c r="RCA72" s="655"/>
      <c r="RCB72" s="655"/>
      <c r="RCC72" s="655"/>
      <c r="RCD72" s="655"/>
      <c r="RCE72" s="655"/>
      <c r="RCF72" s="655"/>
      <c r="RCG72" s="655"/>
      <c r="RCH72" s="655"/>
      <c r="RCI72" s="655"/>
      <c r="RCJ72" s="655"/>
      <c r="RCK72" s="655"/>
      <c r="RCL72" s="655"/>
      <c r="RCM72" s="655"/>
      <c r="RCN72" s="655"/>
      <c r="RCO72" s="655"/>
      <c r="RCP72" s="655"/>
      <c r="RCQ72" s="655"/>
      <c r="RCR72" s="655"/>
      <c r="RCS72" s="655"/>
      <c r="RCT72" s="655"/>
      <c r="RCU72" s="655"/>
      <c r="RCV72" s="655"/>
      <c r="RCW72" s="655"/>
      <c r="RCX72" s="655"/>
      <c r="RCY72" s="655"/>
      <c r="RCZ72" s="655"/>
      <c r="RDA72" s="655"/>
      <c r="RDB72" s="655"/>
      <c r="RDC72" s="655"/>
      <c r="RDD72" s="655"/>
      <c r="RDE72" s="655"/>
      <c r="RDF72" s="655"/>
      <c r="RDG72" s="655"/>
      <c r="RDH72" s="655"/>
      <c r="RDI72" s="655"/>
      <c r="RDJ72" s="655"/>
      <c r="RDK72" s="655"/>
      <c r="RDL72" s="655"/>
      <c r="RDM72" s="655"/>
      <c r="RDN72" s="655"/>
      <c r="RDO72" s="655"/>
      <c r="RDP72" s="655"/>
      <c r="RDQ72" s="655"/>
      <c r="RDR72" s="655"/>
      <c r="RDS72" s="655"/>
      <c r="RDT72" s="655"/>
      <c r="RDU72" s="655"/>
      <c r="RDV72" s="655"/>
      <c r="RDW72" s="655"/>
      <c r="RDX72" s="655"/>
      <c r="RDY72" s="655"/>
      <c r="RDZ72" s="655"/>
      <c r="REA72" s="655"/>
      <c r="REB72" s="655"/>
      <c r="REC72" s="655"/>
      <c r="RED72" s="655"/>
      <c r="REE72" s="655"/>
      <c r="REF72" s="655"/>
      <c r="REG72" s="655"/>
      <c r="REH72" s="655"/>
      <c r="REI72" s="655"/>
      <c r="REJ72" s="655"/>
      <c r="REK72" s="655"/>
      <c r="REL72" s="655"/>
      <c r="REM72" s="655"/>
      <c r="REN72" s="655"/>
      <c r="REO72" s="655"/>
      <c r="REP72" s="655"/>
      <c r="REQ72" s="655"/>
      <c r="RER72" s="655"/>
      <c r="RES72" s="655"/>
      <c r="RET72" s="655"/>
      <c r="REU72" s="655"/>
      <c r="REV72" s="655"/>
      <c r="REW72" s="655"/>
      <c r="REX72" s="655"/>
      <c r="REY72" s="655"/>
      <c r="REZ72" s="655"/>
      <c r="RFA72" s="655"/>
      <c r="RFB72" s="655"/>
      <c r="RFC72" s="655"/>
      <c r="RFD72" s="655"/>
      <c r="RFE72" s="655"/>
      <c r="RFF72" s="655"/>
      <c r="RFG72" s="655"/>
      <c r="RFH72" s="655"/>
      <c r="RFI72" s="655"/>
      <c r="RFJ72" s="655"/>
      <c r="RFK72" s="655"/>
      <c r="RFL72" s="655"/>
      <c r="RFM72" s="655"/>
      <c r="RFN72" s="655"/>
      <c r="RFO72" s="655"/>
      <c r="RFP72" s="655"/>
      <c r="RFQ72" s="655"/>
      <c r="RFR72" s="655"/>
      <c r="RFS72" s="655"/>
      <c r="RFT72" s="655"/>
      <c r="RFU72" s="655"/>
      <c r="RFV72" s="655"/>
      <c r="RFW72" s="655"/>
      <c r="RFX72" s="655"/>
      <c r="RFY72" s="655"/>
      <c r="RFZ72" s="655"/>
      <c r="RGA72" s="655"/>
      <c r="RGB72" s="655"/>
      <c r="RGC72" s="655"/>
      <c r="RGD72" s="655"/>
      <c r="RGE72" s="655"/>
      <c r="RGF72" s="655"/>
      <c r="RGG72" s="655"/>
      <c r="RGH72" s="655"/>
      <c r="RGI72" s="655"/>
      <c r="RGJ72" s="655"/>
      <c r="RGK72" s="655"/>
      <c r="RGL72" s="655"/>
      <c r="RGM72" s="655"/>
      <c r="RGN72" s="655"/>
      <c r="RGO72" s="655"/>
      <c r="RGP72" s="655"/>
      <c r="RGQ72" s="655"/>
      <c r="RGR72" s="655"/>
      <c r="RGS72" s="655"/>
      <c r="RGT72" s="655"/>
      <c r="RGU72" s="655"/>
      <c r="RGV72" s="655"/>
      <c r="RGW72" s="655"/>
      <c r="RGX72" s="655"/>
      <c r="RGY72" s="655"/>
      <c r="RGZ72" s="655"/>
      <c r="RHA72" s="655"/>
      <c r="RHB72" s="655"/>
      <c r="RHC72" s="655"/>
      <c r="RHD72" s="655"/>
      <c r="RHE72" s="655"/>
      <c r="RHF72" s="655"/>
      <c r="RHG72" s="655"/>
      <c r="RHH72" s="655"/>
      <c r="RHI72" s="655"/>
      <c r="RHJ72" s="655"/>
      <c r="RHK72" s="655"/>
      <c r="RHL72" s="655"/>
      <c r="RHM72" s="655"/>
      <c r="RHN72" s="655"/>
      <c r="RHO72" s="655"/>
      <c r="RHP72" s="655"/>
      <c r="RHQ72" s="655"/>
      <c r="RHR72" s="655"/>
      <c r="RHS72" s="655"/>
      <c r="RHT72" s="655"/>
      <c r="RHU72" s="655"/>
      <c r="RHV72" s="655"/>
      <c r="RHW72" s="655"/>
      <c r="RHX72" s="655"/>
      <c r="RHY72" s="655"/>
      <c r="RHZ72" s="655"/>
      <c r="RIA72" s="655"/>
      <c r="RIB72" s="655"/>
      <c r="RIC72" s="655"/>
      <c r="RID72" s="655"/>
      <c r="RIE72" s="655"/>
      <c r="RIF72" s="655"/>
      <c r="RIG72" s="655"/>
      <c r="RIH72" s="655"/>
      <c r="RII72" s="655"/>
      <c r="RIJ72" s="655"/>
      <c r="RIK72" s="655"/>
      <c r="RIL72" s="655"/>
      <c r="RIM72" s="655"/>
      <c r="RIN72" s="655"/>
      <c r="RIO72" s="655"/>
      <c r="RIP72" s="655"/>
      <c r="RIQ72" s="655"/>
      <c r="RIR72" s="655"/>
      <c r="RIS72" s="655"/>
      <c r="RIT72" s="655"/>
      <c r="RIU72" s="655"/>
      <c r="RIV72" s="655"/>
      <c r="RIW72" s="655"/>
      <c r="RIX72" s="655"/>
      <c r="RIY72" s="655"/>
      <c r="RIZ72" s="655"/>
      <c r="RJA72" s="655"/>
      <c r="RJB72" s="655"/>
      <c r="RJC72" s="655"/>
      <c r="RJD72" s="655"/>
      <c r="RJE72" s="655"/>
      <c r="RJF72" s="655"/>
      <c r="RJG72" s="655"/>
      <c r="RJH72" s="655"/>
      <c r="RJI72" s="655"/>
      <c r="RJJ72" s="655"/>
      <c r="RJK72" s="655"/>
      <c r="RJL72" s="655"/>
      <c r="RJM72" s="655"/>
      <c r="RJN72" s="655"/>
      <c r="RJO72" s="655"/>
      <c r="RJP72" s="655"/>
      <c r="RJQ72" s="655"/>
      <c r="RJR72" s="655"/>
      <c r="RJS72" s="655"/>
      <c r="RJT72" s="655"/>
      <c r="RJU72" s="655"/>
      <c r="RJV72" s="655"/>
      <c r="RJW72" s="655"/>
      <c r="RJX72" s="655"/>
      <c r="RJY72" s="655"/>
      <c r="RJZ72" s="655"/>
      <c r="RKA72" s="655"/>
      <c r="RKB72" s="655"/>
      <c r="RKC72" s="655"/>
      <c r="RKD72" s="655"/>
      <c r="RKE72" s="655"/>
      <c r="RKF72" s="655"/>
      <c r="RKG72" s="655"/>
      <c r="RKH72" s="655"/>
      <c r="RKI72" s="655"/>
      <c r="RKJ72" s="655"/>
      <c r="RKK72" s="655"/>
      <c r="RKL72" s="655"/>
      <c r="RKM72" s="655"/>
      <c r="RKN72" s="655"/>
      <c r="RKO72" s="655"/>
      <c r="RKP72" s="655"/>
      <c r="RKQ72" s="655"/>
      <c r="RKR72" s="655"/>
      <c r="RKS72" s="655"/>
      <c r="RKT72" s="655"/>
      <c r="RKU72" s="655"/>
      <c r="RKV72" s="655"/>
      <c r="RKW72" s="655"/>
      <c r="RKX72" s="655"/>
      <c r="RKY72" s="655"/>
      <c r="RKZ72" s="655"/>
      <c r="RLA72" s="655"/>
      <c r="RLB72" s="655"/>
      <c r="RLC72" s="655"/>
      <c r="RLD72" s="655"/>
      <c r="RLE72" s="655"/>
      <c r="RLF72" s="655"/>
      <c r="RLG72" s="655"/>
      <c r="RLH72" s="655"/>
      <c r="RLI72" s="655"/>
      <c r="RLJ72" s="655"/>
      <c r="RLK72" s="655"/>
      <c r="RLL72" s="655"/>
      <c r="RLM72" s="655"/>
      <c r="RLN72" s="655"/>
      <c r="RLO72" s="655"/>
      <c r="RLP72" s="655"/>
      <c r="RLQ72" s="655"/>
      <c r="RLR72" s="655"/>
      <c r="RLS72" s="655"/>
      <c r="RLT72" s="655"/>
      <c r="RLU72" s="655"/>
      <c r="RLV72" s="655"/>
      <c r="RLW72" s="655"/>
      <c r="RLX72" s="655"/>
      <c r="RLY72" s="655"/>
      <c r="RLZ72" s="655"/>
      <c r="RMA72" s="655"/>
      <c r="RMB72" s="655"/>
      <c r="RMC72" s="655"/>
      <c r="RMD72" s="655"/>
      <c r="RME72" s="655"/>
      <c r="RMF72" s="655"/>
      <c r="RMG72" s="655"/>
      <c r="RMH72" s="655"/>
      <c r="RMI72" s="655"/>
      <c r="RMJ72" s="655"/>
      <c r="RMK72" s="655"/>
      <c r="RML72" s="655"/>
      <c r="RMM72" s="655"/>
      <c r="RMN72" s="655"/>
      <c r="RMO72" s="655"/>
      <c r="RMP72" s="655"/>
      <c r="RMQ72" s="655"/>
      <c r="RMR72" s="655"/>
      <c r="RMS72" s="655"/>
      <c r="RMT72" s="655"/>
      <c r="RMU72" s="655"/>
      <c r="RMV72" s="655"/>
      <c r="RMW72" s="655"/>
      <c r="RMX72" s="655"/>
      <c r="RMY72" s="655"/>
      <c r="RMZ72" s="655"/>
      <c r="RNA72" s="655"/>
      <c r="RNB72" s="655"/>
      <c r="RNC72" s="655"/>
      <c r="RND72" s="655"/>
      <c r="RNE72" s="655"/>
      <c r="RNF72" s="655"/>
      <c r="RNG72" s="655"/>
      <c r="RNH72" s="655"/>
      <c r="RNI72" s="655"/>
      <c r="RNJ72" s="655"/>
      <c r="RNK72" s="655"/>
      <c r="RNL72" s="655"/>
      <c r="RNM72" s="655"/>
      <c r="RNN72" s="655"/>
      <c r="RNO72" s="655"/>
      <c r="RNP72" s="655"/>
      <c r="RNQ72" s="655"/>
      <c r="RNR72" s="655"/>
      <c r="RNS72" s="655"/>
      <c r="RNT72" s="655"/>
      <c r="RNU72" s="655"/>
      <c r="RNV72" s="655"/>
      <c r="RNW72" s="655"/>
      <c r="RNX72" s="655"/>
      <c r="RNY72" s="655"/>
      <c r="RNZ72" s="655"/>
      <c r="ROA72" s="655"/>
      <c r="ROB72" s="655"/>
      <c r="ROC72" s="655"/>
      <c r="ROD72" s="655"/>
      <c r="ROE72" s="655"/>
      <c r="ROF72" s="655"/>
      <c r="ROG72" s="655"/>
      <c r="ROH72" s="655"/>
      <c r="ROI72" s="655"/>
      <c r="ROJ72" s="655"/>
      <c r="ROK72" s="655"/>
      <c r="ROL72" s="655"/>
      <c r="ROM72" s="655"/>
      <c r="RON72" s="655"/>
      <c r="ROO72" s="655"/>
      <c r="ROP72" s="655"/>
      <c r="ROQ72" s="655"/>
      <c r="ROR72" s="655"/>
      <c r="ROS72" s="655"/>
      <c r="ROT72" s="655"/>
      <c r="ROU72" s="655"/>
      <c r="ROV72" s="655"/>
      <c r="ROW72" s="655"/>
      <c r="ROX72" s="655"/>
      <c r="ROY72" s="655"/>
      <c r="ROZ72" s="655"/>
      <c r="RPA72" s="655"/>
      <c r="RPB72" s="655"/>
      <c r="RPC72" s="655"/>
      <c r="RPD72" s="655"/>
      <c r="RPE72" s="655"/>
      <c r="RPF72" s="655"/>
      <c r="RPG72" s="655"/>
      <c r="RPH72" s="655"/>
      <c r="RPI72" s="655"/>
      <c r="RPJ72" s="655"/>
      <c r="RPK72" s="655"/>
      <c r="RPL72" s="655"/>
      <c r="RPM72" s="655"/>
      <c r="RPN72" s="655"/>
      <c r="RPO72" s="655"/>
      <c r="RPP72" s="655"/>
      <c r="RPQ72" s="655"/>
      <c r="RPR72" s="655"/>
      <c r="RPS72" s="655"/>
      <c r="RPT72" s="655"/>
      <c r="RPU72" s="655"/>
      <c r="RPV72" s="655"/>
      <c r="RPW72" s="655"/>
      <c r="RPX72" s="655"/>
      <c r="RPY72" s="655"/>
      <c r="RPZ72" s="655"/>
      <c r="RQA72" s="655"/>
      <c r="RQB72" s="655"/>
      <c r="RQC72" s="655"/>
      <c r="RQD72" s="655"/>
      <c r="RQE72" s="655"/>
      <c r="RQF72" s="655"/>
      <c r="RQG72" s="655"/>
      <c r="RQH72" s="655"/>
      <c r="RQI72" s="655"/>
      <c r="RQJ72" s="655"/>
      <c r="RQK72" s="655"/>
      <c r="RQL72" s="655"/>
      <c r="RQM72" s="655"/>
      <c r="RQN72" s="655"/>
      <c r="RQO72" s="655"/>
      <c r="RQP72" s="655"/>
      <c r="RQQ72" s="655"/>
      <c r="RQR72" s="655"/>
      <c r="RQS72" s="655"/>
      <c r="RQT72" s="655"/>
      <c r="RQU72" s="655"/>
      <c r="RQV72" s="655"/>
      <c r="RQW72" s="655"/>
      <c r="RQX72" s="655"/>
      <c r="RQY72" s="655"/>
      <c r="RQZ72" s="655"/>
      <c r="RRA72" s="655"/>
      <c r="RRB72" s="655"/>
      <c r="RRC72" s="655"/>
      <c r="RRD72" s="655"/>
      <c r="RRE72" s="655"/>
      <c r="RRF72" s="655"/>
      <c r="RRG72" s="655"/>
      <c r="RRH72" s="655"/>
      <c r="RRI72" s="655"/>
      <c r="RRJ72" s="655"/>
      <c r="RRK72" s="655"/>
      <c r="RRL72" s="655"/>
      <c r="RRM72" s="655"/>
      <c r="RRN72" s="655"/>
      <c r="RRO72" s="655"/>
      <c r="RRP72" s="655"/>
      <c r="RRQ72" s="655"/>
      <c r="RRR72" s="655"/>
      <c r="RRS72" s="655"/>
      <c r="RRT72" s="655"/>
      <c r="RRU72" s="655"/>
      <c r="RRV72" s="655"/>
      <c r="RRW72" s="655"/>
      <c r="RRX72" s="655"/>
      <c r="RRY72" s="655"/>
      <c r="RRZ72" s="655"/>
      <c r="RSA72" s="655"/>
      <c r="RSB72" s="655"/>
      <c r="RSC72" s="655"/>
      <c r="RSD72" s="655"/>
      <c r="RSE72" s="655"/>
      <c r="RSF72" s="655"/>
      <c r="RSG72" s="655"/>
      <c r="RSH72" s="655"/>
      <c r="RSI72" s="655"/>
      <c r="RSJ72" s="655"/>
      <c r="RSK72" s="655"/>
      <c r="RSL72" s="655"/>
      <c r="RSM72" s="655"/>
      <c r="RSN72" s="655"/>
      <c r="RSO72" s="655"/>
      <c r="RSP72" s="655"/>
      <c r="RSQ72" s="655"/>
      <c r="RSR72" s="655"/>
      <c r="RSS72" s="655"/>
      <c r="RST72" s="655"/>
      <c r="RSU72" s="655"/>
      <c r="RSV72" s="655"/>
      <c r="RSW72" s="655"/>
      <c r="RSX72" s="655"/>
      <c r="RSY72" s="655"/>
      <c r="RSZ72" s="655"/>
      <c r="RTA72" s="655"/>
      <c r="RTB72" s="655"/>
      <c r="RTC72" s="655"/>
      <c r="RTD72" s="655"/>
      <c r="RTE72" s="655"/>
      <c r="RTF72" s="655"/>
      <c r="RTG72" s="655"/>
      <c r="RTH72" s="655"/>
      <c r="RTI72" s="655"/>
      <c r="RTJ72" s="655"/>
      <c r="RTK72" s="655"/>
      <c r="RTL72" s="655"/>
      <c r="RTM72" s="655"/>
      <c r="RTN72" s="655"/>
      <c r="RTO72" s="655"/>
      <c r="RTP72" s="655"/>
      <c r="RTQ72" s="655"/>
      <c r="RTR72" s="655"/>
      <c r="RTS72" s="655"/>
      <c r="RTT72" s="655"/>
      <c r="RTU72" s="655"/>
      <c r="RTV72" s="655"/>
      <c r="RTW72" s="655"/>
      <c r="RTX72" s="655"/>
      <c r="RTY72" s="655"/>
      <c r="RTZ72" s="655"/>
      <c r="RUA72" s="655"/>
      <c r="RUB72" s="655"/>
      <c r="RUC72" s="655"/>
      <c r="RUD72" s="655"/>
      <c r="RUE72" s="655"/>
      <c r="RUF72" s="655"/>
      <c r="RUG72" s="655"/>
      <c r="RUH72" s="655"/>
      <c r="RUI72" s="655"/>
      <c r="RUJ72" s="655"/>
      <c r="RUK72" s="655"/>
      <c r="RUL72" s="655"/>
      <c r="RUM72" s="655"/>
      <c r="RUN72" s="655"/>
      <c r="RUO72" s="655"/>
      <c r="RUP72" s="655"/>
      <c r="RUQ72" s="655"/>
      <c r="RUR72" s="655"/>
      <c r="RUS72" s="655"/>
      <c r="RUT72" s="655"/>
      <c r="RUU72" s="655"/>
      <c r="RUV72" s="655"/>
      <c r="RUW72" s="655"/>
      <c r="RUX72" s="655"/>
      <c r="RUY72" s="655"/>
      <c r="RUZ72" s="655"/>
      <c r="RVA72" s="655"/>
      <c r="RVB72" s="655"/>
      <c r="RVC72" s="655"/>
      <c r="RVD72" s="655"/>
      <c r="RVE72" s="655"/>
      <c r="RVF72" s="655"/>
      <c r="RVG72" s="655"/>
      <c r="RVH72" s="655"/>
      <c r="RVI72" s="655"/>
      <c r="RVJ72" s="655"/>
      <c r="RVK72" s="655"/>
      <c r="RVL72" s="655"/>
      <c r="RVM72" s="655"/>
      <c r="RVN72" s="655"/>
      <c r="RVO72" s="655"/>
      <c r="RVP72" s="655"/>
      <c r="RVQ72" s="655"/>
      <c r="RVR72" s="655"/>
      <c r="RVS72" s="655"/>
      <c r="RVT72" s="655"/>
      <c r="RVU72" s="655"/>
      <c r="RVV72" s="655"/>
      <c r="RVW72" s="655"/>
      <c r="RVX72" s="655"/>
      <c r="RVY72" s="655"/>
      <c r="RVZ72" s="655"/>
      <c r="RWA72" s="655"/>
      <c r="RWB72" s="655"/>
      <c r="RWC72" s="655"/>
      <c r="RWD72" s="655"/>
      <c r="RWE72" s="655"/>
      <c r="RWF72" s="655"/>
      <c r="RWG72" s="655"/>
      <c r="RWH72" s="655"/>
      <c r="RWI72" s="655"/>
      <c r="RWJ72" s="655"/>
      <c r="RWK72" s="655"/>
      <c r="RWL72" s="655"/>
      <c r="RWM72" s="655"/>
      <c r="RWN72" s="655"/>
      <c r="RWO72" s="655"/>
      <c r="RWP72" s="655"/>
      <c r="RWQ72" s="655"/>
      <c r="RWR72" s="655"/>
      <c r="RWS72" s="655"/>
      <c r="RWT72" s="655"/>
      <c r="RWU72" s="655"/>
      <c r="RWV72" s="655"/>
      <c r="RWW72" s="655"/>
      <c r="RWX72" s="655"/>
      <c r="RWY72" s="655"/>
      <c r="RWZ72" s="655"/>
      <c r="RXA72" s="655"/>
      <c r="RXB72" s="655"/>
      <c r="RXC72" s="655"/>
      <c r="RXD72" s="655"/>
      <c r="RXE72" s="655"/>
      <c r="RXF72" s="655"/>
      <c r="RXG72" s="655"/>
      <c r="RXH72" s="655"/>
      <c r="RXI72" s="655"/>
      <c r="RXJ72" s="655"/>
      <c r="RXK72" s="655"/>
      <c r="RXL72" s="655"/>
      <c r="RXM72" s="655"/>
      <c r="RXN72" s="655"/>
      <c r="RXO72" s="655"/>
      <c r="RXP72" s="655"/>
      <c r="RXQ72" s="655"/>
      <c r="RXR72" s="655"/>
      <c r="RXS72" s="655"/>
      <c r="RXT72" s="655"/>
      <c r="RXU72" s="655"/>
      <c r="RXV72" s="655"/>
      <c r="RXW72" s="655"/>
      <c r="RXX72" s="655"/>
      <c r="RXY72" s="655"/>
      <c r="RXZ72" s="655"/>
      <c r="RYA72" s="655"/>
      <c r="RYB72" s="655"/>
      <c r="RYC72" s="655"/>
      <c r="RYD72" s="655"/>
      <c r="RYE72" s="655"/>
      <c r="RYF72" s="655"/>
      <c r="RYG72" s="655"/>
      <c r="RYH72" s="655"/>
      <c r="RYI72" s="655"/>
      <c r="RYJ72" s="655"/>
      <c r="RYK72" s="655"/>
      <c r="RYL72" s="655"/>
      <c r="RYM72" s="655"/>
      <c r="RYN72" s="655"/>
      <c r="RYO72" s="655"/>
      <c r="RYP72" s="655"/>
      <c r="RYQ72" s="655"/>
      <c r="RYR72" s="655"/>
      <c r="RYS72" s="655"/>
      <c r="RYT72" s="655"/>
      <c r="RYU72" s="655"/>
      <c r="RYV72" s="655"/>
      <c r="RYW72" s="655"/>
      <c r="RYX72" s="655"/>
      <c r="RYY72" s="655"/>
      <c r="RYZ72" s="655"/>
      <c r="RZA72" s="655"/>
      <c r="RZB72" s="655"/>
      <c r="RZC72" s="655"/>
      <c r="RZD72" s="655"/>
      <c r="RZE72" s="655"/>
      <c r="RZF72" s="655"/>
      <c r="RZG72" s="655"/>
      <c r="RZH72" s="655"/>
      <c r="RZI72" s="655"/>
      <c r="RZJ72" s="655"/>
      <c r="RZK72" s="655"/>
      <c r="RZL72" s="655"/>
      <c r="RZM72" s="655"/>
      <c r="RZN72" s="655"/>
      <c r="RZO72" s="655"/>
      <c r="RZP72" s="655"/>
      <c r="RZQ72" s="655"/>
      <c r="RZR72" s="655"/>
      <c r="RZS72" s="655"/>
      <c r="RZT72" s="655"/>
      <c r="RZU72" s="655"/>
      <c r="RZV72" s="655"/>
      <c r="RZW72" s="655"/>
      <c r="RZX72" s="655"/>
      <c r="RZY72" s="655"/>
      <c r="RZZ72" s="655"/>
      <c r="SAA72" s="655"/>
      <c r="SAB72" s="655"/>
      <c r="SAC72" s="655"/>
      <c r="SAD72" s="655"/>
      <c r="SAE72" s="655"/>
      <c r="SAF72" s="655"/>
      <c r="SAG72" s="655"/>
      <c r="SAH72" s="655"/>
      <c r="SAI72" s="655"/>
      <c r="SAJ72" s="655"/>
      <c r="SAK72" s="655"/>
      <c r="SAL72" s="655"/>
      <c r="SAM72" s="655"/>
      <c r="SAN72" s="655"/>
      <c r="SAO72" s="655"/>
      <c r="SAP72" s="655"/>
      <c r="SAQ72" s="655"/>
      <c r="SAR72" s="655"/>
      <c r="SAS72" s="655"/>
      <c r="SAT72" s="655"/>
      <c r="SAU72" s="655"/>
      <c r="SAV72" s="655"/>
      <c r="SAW72" s="655"/>
      <c r="SAX72" s="655"/>
      <c r="SAY72" s="655"/>
      <c r="SAZ72" s="655"/>
      <c r="SBA72" s="655"/>
      <c r="SBB72" s="655"/>
      <c r="SBC72" s="655"/>
      <c r="SBD72" s="655"/>
      <c r="SBE72" s="655"/>
      <c r="SBF72" s="655"/>
      <c r="SBG72" s="655"/>
      <c r="SBH72" s="655"/>
      <c r="SBI72" s="655"/>
      <c r="SBJ72" s="655"/>
      <c r="SBK72" s="655"/>
      <c r="SBL72" s="655"/>
      <c r="SBM72" s="655"/>
      <c r="SBN72" s="655"/>
      <c r="SBO72" s="655"/>
      <c r="SBP72" s="655"/>
      <c r="SBQ72" s="655"/>
      <c r="SBR72" s="655"/>
      <c r="SBS72" s="655"/>
      <c r="SBT72" s="655"/>
      <c r="SBU72" s="655"/>
      <c r="SBV72" s="655"/>
      <c r="SBW72" s="655"/>
      <c r="SBX72" s="655"/>
      <c r="SBY72" s="655"/>
      <c r="SBZ72" s="655"/>
      <c r="SCA72" s="655"/>
      <c r="SCB72" s="655"/>
      <c r="SCC72" s="655"/>
      <c r="SCD72" s="655"/>
      <c r="SCE72" s="655"/>
      <c r="SCF72" s="655"/>
      <c r="SCG72" s="655"/>
      <c r="SCH72" s="655"/>
      <c r="SCI72" s="655"/>
      <c r="SCJ72" s="655"/>
      <c r="SCK72" s="655"/>
      <c r="SCL72" s="655"/>
      <c r="SCM72" s="655"/>
      <c r="SCN72" s="655"/>
      <c r="SCO72" s="655"/>
      <c r="SCP72" s="655"/>
      <c r="SCQ72" s="655"/>
      <c r="SCR72" s="655"/>
      <c r="SCS72" s="655"/>
      <c r="SCT72" s="655"/>
      <c r="SCU72" s="655"/>
      <c r="SCV72" s="655"/>
      <c r="SCW72" s="655"/>
      <c r="SCX72" s="655"/>
      <c r="SCY72" s="655"/>
      <c r="SCZ72" s="655"/>
      <c r="SDA72" s="655"/>
      <c r="SDB72" s="655"/>
      <c r="SDC72" s="655"/>
      <c r="SDD72" s="655"/>
      <c r="SDE72" s="655"/>
      <c r="SDF72" s="655"/>
      <c r="SDG72" s="655"/>
      <c r="SDH72" s="655"/>
      <c r="SDI72" s="655"/>
      <c r="SDJ72" s="655"/>
      <c r="SDK72" s="655"/>
      <c r="SDL72" s="655"/>
      <c r="SDM72" s="655"/>
      <c r="SDN72" s="655"/>
      <c r="SDO72" s="655"/>
      <c r="SDP72" s="655"/>
      <c r="SDQ72" s="655"/>
      <c r="SDR72" s="655"/>
      <c r="SDS72" s="655"/>
      <c r="SDT72" s="655"/>
      <c r="SDU72" s="655"/>
      <c r="SDV72" s="655"/>
      <c r="SDW72" s="655"/>
      <c r="SDX72" s="655"/>
      <c r="SDY72" s="655"/>
      <c r="SDZ72" s="655"/>
      <c r="SEA72" s="655"/>
      <c r="SEB72" s="655"/>
      <c r="SEC72" s="655"/>
      <c r="SED72" s="655"/>
      <c r="SEE72" s="655"/>
      <c r="SEF72" s="655"/>
      <c r="SEG72" s="655"/>
      <c r="SEH72" s="655"/>
      <c r="SEI72" s="655"/>
      <c r="SEJ72" s="655"/>
      <c r="SEK72" s="655"/>
      <c r="SEL72" s="655"/>
      <c r="SEM72" s="655"/>
      <c r="SEN72" s="655"/>
      <c r="SEO72" s="655"/>
      <c r="SEP72" s="655"/>
      <c r="SEQ72" s="655"/>
      <c r="SER72" s="655"/>
      <c r="SES72" s="655"/>
      <c r="SET72" s="655"/>
      <c r="SEU72" s="655"/>
      <c r="SEV72" s="655"/>
      <c r="SEW72" s="655"/>
      <c r="SEX72" s="655"/>
      <c r="SEY72" s="655"/>
      <c r="SEZ72" s="655"/>
      <c r="SFA72" s="655"/>
      <c r="SFB72" s="655"/>
      <c r="SFC72" s="655"/>
      <c r="SFD72" s="655"/>
      <c r="SFE72" s="655"/>
      <c r="SFF72" s="655"/>
      <c r="SFG72" s="655"/>
      <c r="SFH72" s="655"/>
      <c r="SFI72" s="655"/>
      <c r="SFJ72" s="655"/>
      <c r="SFK72" s="655"/>
      <c r="SFL72" s="655"/>
      <c r="SFM72" s="655"/>
      <c r="SFN72" s="655"/>
      <c r="SFO72" s="655"/>
      <c r="SFP72" s="655"/>
      <c r="SFQ72" s="655"/>
      <c r="SFR72" s="655"/>
      <c r="SFS72" s="655"/>
      <c r="SFT72" s="655"/>
      <c r="SFU72" s="655"/>
      <c r="SFV72" s="655"/>
      <c r="SFW72" s="655"/>
      <c r="SFX72" s="655"/>
      <c r="SFY72" s="655"/>
      <c r="SFZ72" s="655"/>
      <c r="SGA72" s="655"/>
      <c r="SGB72" s="655"/>
      <c r="SGC72" s="655"/>
      <c r="SGD72" s="655"/>
      <c r="SGE72" s="655"/>
      <c r="SGF72" s="655"/>
      <c r="SGG72" s="655"/>
      <c r="SGH72" s="655"/>
      <c r="SGI72" s="655"/>
      <c r="SGJ72" s="655"/>
      <c r="SGK72" s="655"/>
      <c r="SGL72" s="655"/>
      <c r="SGM72" s="655"/>
      <c r="SGN72" s="655"/>
      <c r="SGO72" s="655"/>
      <c r="SGP72" s="655"/>
      <c r="SGQ72" s="655"/>
      <c r="SGR72" s="655"/>
      <c r="SGS72" s="655"/>
      <c r="SGT72" s="655"/>
      <c r="SGU72" s="655"/>
      <c r="SGV72" s="655"/>
      <c r="SGW72" s="655"/>
      <c r="SGX72" s="655"/>
      <c r="SGY72" s="655"/>
      <c r="SGZ72" s="655"/>
      <c r="SHA72" s="655"/>
      <c r="SHB72" s="655"/>
      <c r="SHC72" s="655"/>
      <c r="SHD72" s="655"/>
      <c r="SHE72" s="655"/>
      <c r="SHF72" s="655"/>
      <c r="SHG72" s="655"/>
      <c r="SHH72" s="655"/>
      <c r="SHI72" s="655"/>
      <c r="SHJ72" s="655"/>
      <c r="SHK72" s="655"/>
      <c r="SHL72" s="655"/>
      <c r="SHM72" s="655"/>
      <c r="SHN72" s="655"/>
      <c r="SHO72" s="655"/>
      <c r="SHP72" s="655"/>
      <c r="SHQ72" s="655"/>
      <c r="SHR72" s="655"/>
      <c r="SHS72" s="655"/>
      <c r="SHT72" s="655"/>
      <c r="SHU72" s="655"/>
      <c r="SHV72" s="655"/>
      <c r="SHW72" s="655"/>
      <c r="SHX72" s="655"/>
      <c r="SHY72" s="655"/>
      <c r="SHZ72" s="655"/>
      <c r="SIA72" s="655"/>
      <c r="SIB72" s="655"/>
      <c r="SIC72" s="655"/>
      <c r="SID72" s="655"/>
      <c r="SIE72" s="655"/>
      <c r="SIF72" s="655"/>
      <c r="SIG72" s="655"/>
      <c r="SIH72" s="655"/>
      <c r="SII72" s="655"/>
      <c r="SIJ72" s="655"/>
      <c r="SIK72" s="655"/>
      <c r="SIL72" s="655"/>
      <c r="SIM72" s="655"/>
      <c r="SIN72" s="655"/>
      <c r="SIO72" s="655"/>
      <c r="SIP72" s="655"/>
      <c r="SIQ72" s="655"/>
      <c r="SIR72" s="655"/>
      <c r="SIS72" s="655"/>
      <c r="SIT72" s="655"/>
      <c r="SIU72" s="655"/>
      <c r="SIV72" s="655"/>
      <c r="SIW72" s="655"/>
      <c r="SIX72" s="655"/>
      <c r="SIY72" s="655"/>
      <c r="SIZ72" s="655"/>
      <c r="SJA72" s="655"/>
      <c r="SJB72" s="655"/>
      <c r="SJC72" s="655"/>
      <c r="SJD72" s="655"/>
      <c r="SJE72" s="655"/>
      <c r="SJF72" s="655"/>
      <c r="SJG72" s="655"/>
      <c r="SJH72" s="655"/>
      <c r="SJI72" s="655"/>
      <c r="SJJ72" s="655"/>
      <c r="SJK72" s="655"/>
      <c r="SJL72" s="655"/>
      <c r="SJM72" s="655"/>
      <c r="SJN72" s="655"/>
      <c r="SJO72" s="655"/>
      <c r="SJP72" s="655"/>
      <c r="SJQ72" s="655"/>
      <c r="SJR72" s="655"/>
      <c r="SJS72" s="655"/>
      <c r="SJT72" s="655"/>
      <c r="SJU72" s="655"/>
      <c r="SJV72" s="655"/>
      <c r="SJW72" s="655"/>
      <c r="SJX72" s="655"/>
      <c r="SJY72" s="655"/>
      <c r="SJZ72" s="655"/>
      <c r="SKA72" s="655"/>
      <c r="SKB72" s="655"/>
      <c r="SKC72" s="655"/>
      <c r="SKD72" s="655"/>
      <c r="SKE72" s="655"/>
      <c r="SKF72" s="655"/>
      <c r="SKG72" s="655"/>
      <c r="SKH72" s="655"/>
      <c r="SKI72" s="655"/>
      <c r="SKJ72" s="655"/>
      <c r="SKK72" s="655"/>
      <c r="SKL72" s="655"/>
      <c r="SKM72" s="655"/>
      <c r="SKN72" s="655"/>
      <c r="SKO72" s="655"/>
      <c r="SKP72" s="655"/>
      <c r="SKQ72" s="655"/>
      <c r="SKR72" s="655"/>
      <c r="SKS72" s="655"/>
      <c r="SKT72" s="655"/>
      <c r="SKU72" s="655"/>
      <c r="SKV72" s="655"/>
      <c r="SKW72" s="655"/>
      <c r="SKX72" s="655"/>
      <c r="SKY72" s="655"/>
      <c r="SKZ72" s="655"/>
      <c r="SLA72" s="655"/>
      <c r="SLB72" s="655"/>
      <c r="SLC72" s="655"/>
      <c r="SLD72" s="655"/>
      <c r="SLE72" s="655"/>
      <c r="SLF72" s="655"/>
      <c r="SLG72" s="655"/>
      <c r="SLH72" s="655"/>
      <c r="SLI72" s="655"/>
      <c r="SLJ72" s="655"/>
      <c r="SLK72" s="655"/>
      <c r="SLL72" s="655"/>
      <c r="SLM72" s="655"/>
      <c r="SLN72" s="655"/>
      <c r="SLO72" s="655"/>
      <c r="SLP72" s="655"/>
      <c r="SLQ72" s="655"/>
      <c r="SLR72" s="655"/>
      <c r="SLS72" s="655"/>
      <c r="SLT72" s="655"/>
      <c r="SLU72" s="655"/>
      <c r="SLV72" s="655"/>
      <c r="SLW72" s="655"/>
      <c r="SLX72" s="655"/>
      <c r="SLY72" s="655"/>
      <c r="SLZ72" s="655"/>
      <c r="SMA72" s="655"/>
      <c r="SMB72" s="655"/>
      <c r="SMC72" s="655"/>
      <c r="SMD72" s="655"/>
      <c r="SME72" s="655"/>
      <c r="SMF72" s="655"/>
      <c r="SMG72" s="655"/>
      <c r="SMH72" s="655"/>
      <c r="SMI72" s="655"/>
      <c r="SMJ72" s="655"/>
      <c r="SMK72" s="655"/>
      <c r="SML72" s="655"/>
      <c r="SMM72" s="655"/>
      <c r="SMN72" s="655"/>
      <c r="SMO72" s="655"/>
      <c r="SMP72" s="655"/>
      <c r="SMQ72" s="655"/>
      <c r="SMR72" s="655"/>
      <c r="SMS72" s="655"/>
      <c r="SMT72" s="655"/>
      <c r="SMU72" s="655"/>
      <c r="SMV72" s="655"/>
      <c r="SMW72" s="655"/>
      <c r="SMX72" s="655"/>
      <c r="SMY72" s="655"/>
      <c r="SMZ72" s="655"/>
      <c r="SNA72" s="655"/>
      <c r="SNB72" s="655"/>
      <c r="SNC72" s="655"/>
      <c r="SND72" s="655"/>
      <c r="SNE72" s="655"/>
      <c r="SNF72" s="655"/>
      <c r="SNG72" s="655"/>
      <c r="SNH72" s="655"/>
      <c r="SNI72" s="655"/>
      <c r="SNJ72" s="655"/>
      <c r="SNK72" s="655"/>
      <c r="SNL72" s="655"/>
      <c r="SNM72" s="655"/>
      <c r="SNN72" s="655"/>
      <c r="SNO72" s="655"/>
      <c r="SNP72" s="655"/>
      <c r="SNQ72" s="655"/>
      <c r="SNR72" s="655"/>
      <c r="SNS72" s="655"/>
      <c r="SNT72" s="655"/>
      <c r="SNU72" s="655"/>
      <c r="SNV72" s="655"/>
      <c r="SNW72" s="655"/>
      <c r="SNX72" s="655"/>
      <c r="SNY72" s="655"/>
      <c r="SNZ72" s="655"/>
      <c r="SOA72" s="655"/>
      <c r="SOB72" s="655"/>
      <c r="SOC72" s="655"/>
      <c r="SOD72" s="655"/>
      <c r="SOE72" s="655"/>
      <c r="SOF72" s="655"/>
      <c r="SOG72" s="655"/>
      <c r="SOH72" s="655"/>
      <c r="SOI72" s="655"/>
      <c r="SOJ72" s="655"/>
      <c r="SOK72" s="655"/>
      <c r="SOL72" s="655"/>
      <c r="SOM72" s="655"/>
      <c r="SON72" s="655"/>
      <c r="SOO72" s="655"/>
      <c r="SOP72" s="655"/>
      <c r="SOQ72" s="655"/>
      <c r="SOR72" s="655"/>
      <c r="SOS72" s="655"/>
      <c r="SOT72" s="655"/>
      <c r="SOU72" s="655"/>
      <c r="SOV72" s="655"/>
      <c r="SOW72" s="655"/>
      <c r="SOX72" s="655"/>
      <c r="SOY72" s="655"/>
      <c r="SOZ72" s="655"/>
      <c r="SPA72" s="655"/>
      <c r="SPB72" s="655"/>
      <c r="SPC72" s="655"/>
      <c r="SPD72" s="655"/>
      <c r="SPE72" s="655"/>
      <c r="SPF72" s="655"/>
      <c r="SPG72" s="655"/>
      <c r="SPH72" s="655"/>
      <c r="SPI72" s="655"/>
      <c r="SPJ72" s="655"/>
      <c r="SPK72" s="655"/>
      <c r="SPL72" s="655"/>
      <c r="SPM72" s="655"/>
      <c r="SPN72" s="655"/>
      <c r="SPO72" s="655"/>
      <c r="SPP72" s="655"/>
      <c r="SPQ72" s="655"/>
      <c r="SPR72" s="655"/>
      <c r="SPS72" s="655"/>
      <c r="SPT72" s="655"/>
      <c r="SPU72" s="655"/>
      <c r="SPV72" s="655"/>
      <c r="SPW72" s="655"/>
      <c r="SPX72" s="655"/>
      <c r="SPY72" s="655"/>
      <c r="SPZ72" s="655"/>
      <c r="SQA72" s="655"/>
      <c r="SQB72" s="655"/>
      <c r="SQC72" s="655"/>
      <c r="SQD72" s="655"/>
      <c r="SQE72" s="655"/>
      <c r="SQF72" s="655"/>
      <c r="SQG72" s="655"/>
      <c r="SQH72" s="655"/>
      <c r="SQI72" s="655"/>
      <c r="SQJ72" s="655"/>
      <c r="SQK72" s="655"/>
      <c r="SQL72" s="655"/>
      <c r="SQM72" s="655"/>
      <c r="SQN72" s="655"/>
      <c r="SQO72" s="655"/>
      <c r="SQP72" s="655"/>
      <c r="SQQ72" s="655"/>
      <c r="SQR72" s="655"/>
      <c r="SQS72" s="655"/>
      <c r="SQT72" s="655"/>
      <c r="SQU72" s="655"/>
      <c r="SQV72" s="655"/>
      <c r="SQW72" s="655"/>
      <c r="SQX72" s="655"/>
      <c r="SQY72" s="655"/>
      <c r="SQZ72" s="655"/>
      <c r="SRA72" s="655"/>
      <c r="SRB72" s="655"/>
      <c r="SRC72" s="655"/>
      <c r="SRD72" s="655"/>
      <c r="SRE72" s="655"/>
      <c r="SRF72" s="655"/>
      <c r="SRG72" s="655"/>
      <c r="SRH72" s="655"/>
      <c r="SRI72" s="655"/>
      <c r="SRJ72" s="655"/>
      <c r="SRK72" s="655"/>
      <c r="SRL72" s="655"/>
      <c r="SRM72" s="655"/>
      <c r="SRN72" s="655"/>
      <c r="SRO72" s="655"/>
      <c r="SRP72" s="655"/>
      <c r="SRQ72" s="655"/>
      <c r="SRR72" s="655"/>
      <c r="SRS72" s="655"/>
      <c r="SRT72" s="655"/>
      <c r="SRU72" s="655"/>
      <c r="SRV72" s="655"/>
      <c r="SRW72" s="655"/>
      <c r="SRX72" s="655"/>
      <c r="SRY72" s="655"/>
      <c r="SRZ72" s="655"/>
      <c r="SSA72" s="655"/>
      <c r="SSB72" s="655"/>
      <c r="SSC72" s="655"/>
      <c r="SSD72" s="655"/>
      <c r="SSE72" s="655"/>
      <c r="SSF72" s="655"/>
      <c r="SSG72" s="655"/>
      <c r="SSH72" s="655"/>
      <c r="SSI72" s="655"/>
      <c r="SSJ72" s="655"/>
      <c r="SSK72" s="655"/>
      <c r="SSL72" s="655"/>
      <c r="SSM72" s="655"/>
      <c r="SSN72" s="655"/>
      <c r="SSO72" s="655"/>
      <c r="SSP72" s="655"/>
      <c r="SSQ72" s="655"/>
      <c r="SSR72" s="655"/>
      <c r="SSS72" s="655"/>
      <c r="SST72" s="655"/>
      <c r="SSU72" s="655"/>
      <c r="SSV72" s="655"/>
      <c r="SSW72" s="655"/>
      <c r="SSX72" s="655"/>
      <c r="SSY72" s="655"/>
      <c r="SSZ72" s="655"/>
      <c r="STA72" s="655"/>
      <c r="STB72" s="655"/>
      <c r="STC72" s="655"/>
      <c r="STD72" s="655"/>
      <c r="STE72" s="655"/>
      <c r="STF72" s="655"/>
      <c r="STG72" s="655"/>
      <c r="STH72" s="655"/>
      <c r="STI72" s="655"/>
      <c r="STJ72" s="655"/>
      <c r="STK72" s="655"/>
      <c r="STL72" s="655"/>
      <c r="STM72" s="655"/>
      <c r="STN72" s="655"/>
      <c r="STO72" s="655"/>
      <c r="STP72" s="655"/>
      <c r="STQ72" s="655"/>
      <c r="STR72" s="655"/>
      <c r="STS72" s="655"/>
      <c r="STT72" s="655"/>
      <c r="STU72" s="655"/>
      <c r="STV72" s="655"/>
      <c r="STW72" s="655"/>
      <c r="STX72" s="655"/>
      <c r="STY72" s="655"/>
      <c r="STZ72" s="655"/>
      <c r="SUA72" s="655"/>
      <c r="SUB72" s="655"/>
      <c r="SUC72" s="655"/>
      <c r="SUD72" s="655"/>
      <c r="SUE72" s="655"/>
      <c r="SUF72" s="655"/>
      <c r="SUG72" s="655"/>
      <c r="SUH72" s="655"/>
      <c r="SUI72" s="655"/>
      <c r="SUJ72" s="655"/>
      <c r="SUK72" s="655"/>
      <c r="SUL72" s="655"/>
      <c r="SUM72" s="655"/>
      <c r="SUN72" s="655"/>
      <c r="SUO72" s="655"/>
      <c r="SUP72" s="655"/>
      <c r="SUQ72" s="655"/>
      <c r="SUR72" s="655"/>
      <c r="SUS72" s="655"/>
      <c r="SUT72" s="655"/>
      <c r="SUU72" s="655"/>
      <c r="SUV72" s="655"/>
      <c r="SUW72" s="655"/>
      <c r="SUX72" s="655"/>
      <c r="SUY72" s="655"/>
      <c r="SUZ72" s="655"/>
      <c r="SVA72" s="655"/>
      <c r="SVB72" s="655"/>
      <c r="SVC72" s="655"/>
      <c r="SVD72" s="655"/>
      <c r="SVE72" s="655"/>
      <c r="SVF72" s="655"/>
      <c r="SVG72" s="655"/>
      <c r="SVH72" s="655"/>
      <c r="SVI72" s="655"/>
      <c r="SVJ72" s="655"/>
      <c r="SVK72" s="655"/>
      <c r="SVL72" s="655"/>
      <c r="SVM72" s="655"/>
      <c r="SVN72" s="655"/>
      <c r="SVO72" s="655"/>
      <c r="SVP72" s="655"/>
      <c r="SVQ72" s="655"/>
      <c r="SVR72" s="655"/>
      <c r="SVS72" s="655"/>
      <c r="SVT72" s="655"/>
      <c r="SVU72" s="655"/>
      <c r="SVV72" s="655"/>
      <c r="SVW72" s="655"/>
      <c r="SVX72" s="655"/>
      <c r="SVY72" s="655"/>
      <c r="SVZ72" s="655"/>
      <c r="SWA72" s="655"/>
      <c r="SWB72" s="655"/>
      <c r="SWC72" s="655"/>
      <c r="SWD72" s="655"/>
      <c r="SWE72" s="655"/>
      <c r="SWF72" s="655"/>
      <c r="SWG72" s="655"/>
      <c r="SWH72" s="655"/>
      <c r="SWI72" s="655"/>
      <c r="SWJ72" s="655"/>
      <c r="SWK72" s="655"/>
      <c r="SWL72" s="655"/>
      <c r="SWM72" s="655"/>
      <c r="SWN72" s="655"/>
      <c r="SWO72" s="655"/>
      <c r="SWP72" s="655"/>
      <c r="SWQ72" s="655"/>
      <c r="SWR72" s="655"/>
      <c r="SWS72" s="655"/>
      <c r="SWT72" s="655"/>
      <c r="SWU72" s="655"/>
      <c r="SWV72" s="655"/>
      <c r="SWW72" s="655"/>
      <c r="SWX72" s="655"/>
      <c r="SWY72" s="655"/>
      <c r="SWZ72" s="655"/>
      <c r="SXA72" s="655"/>
      <c r="SXB72" s="655"/>
      <c r="SXC72" s="655"/>
      <c r="SXD72" s="655"/>
      <c r="SXE72" s="655"/>
      <c r="SXF72" s="655"/>
      <c r="SXG72" s="655"/>
      <c r="SXH72" s="655"/>
      <c r="SXI72" s="655"/>
      <c r="SXJ72" s="655"/>
      <c r="SXK72" s="655"/>
      <c r="SXL72" s="655"/>
      <c r="SXM72" s="655"/>
      <c r="SXN72" s="655"/>
      <c r="SXO72" s="655"/>
      <c r="SXP72" s="655"/>
      <c r="SXQ72" s="655"/>
      <c r="SXR72" s="655"/>
      <c r="SXS72" s="655"/>
      <c r="SXT72" s="655"/>
      <c r="SXU72" s="655"/>
      <c r="SXV72" s="655"/>
      <c r="SXW72" s="655"/>
      <c r="SXX72" s="655"/>
      <c r="SXY72" s="655"/>
      <c r="SXZ72" s="655"/>
      <c r="SYA72" s="655"/>
      <c r="SYB72" s="655"/>
      <c r="SYC72" s="655"/>
      <c r="SYD72" s="655"/>
      <c r="SYE72" s="655"/>
      <c r="SYF72" s="655"/>
      <c r="SYG72" s="655"/>
      <c r="SYH72" s="655"/>
      <c r="SYI72" s="655"/>
      <c r="SYJ72" s="655"/>
      <c r="SYK72" s="655"/>
      <c r="SYL72" s="655"/>
      <c r="SYM72" s="655"/>
      <c r="SYN72" s="655"/>
      <c r="SYO72" s="655"/>
      <c r="SYP72" s="655"/>
      <c r="SYQ72" s="655"/>
      <c r="SYR72" s="655"/>
      <c r="SYS72" s="655"/>
      <c r="SYT72" s="655"/>
      <c r="SYU72" s="655"/>
      <c r="SYV72" s="655"/>
      <c r="SYW72" s="655"/>
      <c r="SYX72" s="655"/>
      <c r="SYY72" s="655"/>
      <c r="SYZ72" s="655"/>
      <c r="SZA72" s="655"/>
      <c r="SZB72" s="655"/>
      <c r="SZC72" s="655"/>
      <c r="SZD72" s="655"/>
      <c r="SZE72" s="655"/>
      <c r="SZF72" s="655"/>
      <c r="SZG72" s="655"/>
      <c r="SZH72" s="655"/>
      <c r="SZI72" s="655"/>
      <c r="SZJ72" s="655"/>
      <c r="SZK72" s="655"/>
      <c r="SZL72" s="655"/>
      <c r="SZM72" s="655"/>
      <c r="SZN72" s="655"/>
      <c r="SZO72" s="655"/>
      <c r="SZP72" s="655"/>
      <c r="SZQ72" s="655"/>
      <c r="SZR72" s="655"/>
      <c r="SZS72" s="655"/>
      <c r="SZT72" s="655"/>
      <c r="SZU72" s="655"/>
      <c r="SZV72" s="655"/>
      <c r="SZW72" s="655"/>
      <c r="SZX72" s="655"/>
      <c r="SZY72" s="655"/>
      <c r="SZZ72" s="655"/>
      <c r="TAA72" s="655"/>
      <c r="TAB72" s="655"/>
      <c r="TAC72" s="655"/>
      <c r="TAD72" s="655"/>
      <c r="TAE72" s="655"/>
      <c r="TAF72" s="655"/>
      <c r="TAG72" s="655"/>
      <c r="TAH72" s="655"/>
      <c r="TAI72" s="655"/>
      <c r="TAJ72" s="655"/>
      <c r="TAK72" s="655"/>
      <c r="TAL72" s="655"/>
      <c r="TAM72" s="655"/>
      <c r="TAN72" s="655"/>
      <c r="TAO72" s="655"/>
      <c r="TAP72" s="655"/>
      <c r="TAQ72" s="655"/>
      <c r="TAR72" s="655"/>
      <c r="TAS72" s="655"/>
      <c r="TAT72" s="655"/>
      <c r="TAU72" s="655"/>
      <c r="TAV72" s="655"/>
      <c r="TAW72" s="655"/>
      <c r="TAX72" s="655"/>
      <c r="TAY72" s="655"/>
      <c r="TAZ72" s="655"/>
      <c r="TBA72" s="655"/>
      <c r="TBB72" s="655"/>
      <c r="TBC72" s="655"/>
      <c r="TBD72" s="655"/>
      <c r="TBE72" s="655"/>
      <c r="TBF72" s="655"/>
      <c r="TBG72" s="655"/>
      <c r="TBH72" s="655"/>
      <c r="TBI72" s="655"/>
      <c r="TBJ72" s="655"/>
      <c r="TBK72" s="655"/>
      <c r="TBL72" s="655"/>
      <c r="TBM72" s="655"/>
      <c r="TBN72" s="655"/>
      <c r="TBO72" s="655"/>
      <c r="TBP72" s="655"/>
      <c r="TBQ72" s="655"/>
      <c r="TBR72" s="655"/>
      <c r="TBS72" s="655"/>
      <c r="TBT72" s="655"/>
      <c r="TBU72" s="655"/>
      <c r="TBV72" s="655"/>
      <c r="TBW72" s="655"/>
      <c r="TBX72" s="655"/>
      <c r="TBY72" s="655"/>
      <c r="TBZ72" s="655"/>
      <c r="TCA72" s="655"/>
      <c r="TCB72" s="655"/>
      <c r="TCC72" s="655"/>
      <c r="TCD72" s="655"/>
      <c r="TCE72" s="655"/>
      <c r="TCF72" s="655"/>
      <c r="TCG72" s="655"/>
      <c r="TCH72" s="655"/>
      <c r="TCI72" s="655"/>
      <c r="TCJ72" s="655"/>
      <c r="TCK72" s="655"/>
      <c r="TCL72" s="655"/>
      <c r="TCM72" s="655"/>
      <c r="TCN72" s="655"/>
      <c r="TCO72" s="655"/>
      <c r="TCP72" s="655"/>
      <c r="TCQ72" s="655"/>
      <c r="TCR72" s="655"/>
      <c r="TCS72" s="655"/>
      <c r="TCT72" s="655"/>
      <c r="TCU72" s="655"/>
      <c r="TCV72" s="655"/>
      <c r="TCW72" s="655"/>
      <c r="TCX72" s="655"/>
      <c r="TCY72" s="655"/>
      <c r="TCZ72" s="655"/>
      <c r="TDA72" s="655"/>
      <c r="TDB72" s="655"/>
      <c r="TDC72" s="655"/>
      <c r="TDD72" s="655"/>
      <c r="TDE72" s="655"/>
      <c r="TDF72" s="655"/>
      <c r="TDG72" s="655"/>
      <c r="TDH72" s="655"/>
      <c r="TDI72" s="655"/>
      <c r="TDJ72" s="655"/>
      <c r="TDK72" s="655"/>
      <c r="TDL72" s="655"/>
      <c r="TDM72" s="655"/>
      <c r="TDN72" s="655"/>
      <c r="TDO72" s="655"/>
      <c r="TDP72" s="655"/>
      <c r="TDQ72" s="655"/>
      <c r="TDR72" s="655"/>
      <c r="TDS72" s="655"/>
      <c r="TDT72" s="655"/>
      <c r="TDU72" s="655"/>
      <c r="TDV72" s="655"/>
      <c r="TDW72" s="655"/>
      <c r="TDX72" s="655"/>
      <c r="TDY72" s="655"/>
      <c r="TDZ72" s="655"/>
      <c r="TEA72" s="655"/>
      <c r="TEB72" s="655"/>
      <c r="TEC72" s="655"/>
      <c r="TED72" s="655"/>
      <c r="TEE72" s="655"/>
      <c r="TEF72" s="655"/>
      <c r="TEG72" s="655"/>
      <c r="TEH72" s="655"/>
      <c r="TEI72" s="655"/>
      <c r="TEJ72" s="655"/>
      <c r="TEK72" s="655"/>
      <c r="TEL72" s="655"/>
      <c r="TEM72" s="655"/>
      <c r="TEN72" s="655"/>
      <c r="TEO72" s="655"/>
      <c r="TEP72" s="655"/>
      <c r="TEQ72" s="655"/>
      <c r="TER72" s="655"/>
      <c r="TES72" s="655"/>
      <c r="TET72" s="655"/>
      <c r="TEU72" s="655"/>
      <c r="TEV72" s="655"/>
      <c r="TEW72" s="655"/>
      <c r="TEX72" s="655"/>
      <c r="TEY72" s="655"/>
      <c r="TEZ72" s="655"/>
      <c r="TFA72" s="655"/>
      <c r="TFB72" s="655"/>
      <c r="TFC72" s="655"/>
      <c r="TFD72" s="655"/>
      <c r="TFE72" s="655"/>
      <c r="TFF72" s="655"/>
      <c r="TFG72" s="655"/>
      <c r="TFH72" s="655"/>
      <c r="TFI72" s="655"/>
      <c r="TFJ72" s="655"/>
      <c r="TFK72" s="655"/>
      <c r="TFL72" s="655"/>
      <c r="TFM72" s="655"/>
      <c r="TFN72" s="655"/>
      <c r="TFO72" s="655"/>
      <c r="TFP72" s="655"/>
      <c r="TFQ72" s="655"/>
      <c r="TFR72" s="655"/>
      <c r="TFS72" s="655"/>
      <c r="TFT72" s="655"/>
      <c r="TFU72" s="655"/>
      <c r="TFV72" s="655"/>
      <c r="TFW72" s="655"/>
      <c r="TFX72" s="655"/>
      <c r="TFY72" s="655"/>
      <c r="TFZ72" s="655"/>
      <c r="TGA72" s="655"/>
      <c r="TGB72" s="655"/>
      <c r="TGC72" s="655"/>
      <c r="TGD72" s="655"/>
      <c r="TGE72" s="655"/>
      <c r="TGF72" s="655"/>
      <c r="TGG72" s="655"/>
      <c r="TGH72" s="655"/>
      <c r="TGI72" s="655"/>
      <c r="TGJ72" s="655"/>
      <c r="TGK72" s="655"/>
      <c r="TGL72" s="655"/>
      <c r="TGM72" s="655"/>
      <c r="TGN72" s="655"/>
      <c r="TGO72" s="655"/>
      <c r="TGP72" s="655"/>
      <c r="TGQ72" s="655"/>
      <c r="TGR72" s="655"/>
      <c r="TGS72" s="655"/>
      <c r="TGT72" s="655"/>
      <c r="TGU72" s="655"/>
      <c r="TGV72" s="655"/>
      <c r="TGW72" s="655"/>
      <c r="TGX72" s="655"/>
      <c r="TGY72" s="655"/>
      <c r="TGZ72" s="655"/>
      <c r="THA72" s="655"/>
      <c r="THB72" s="655"/>
      <c r="THC72" s="655"/>
      <c r="THD72" s="655"/>
      <c r="THE72" s="655"/>
      <c r="THF72" s="655"/>
      <c r="THG72" s="655"/>
      <c r="THH72" s="655"/>
      <c r="THI72" s="655"/>
      <c r="THJ72" s="655"/>
      <c r="THK72" s="655"/>
      <c r="THL72" s="655"/>
      <c r="THM72" s="655"/>
      <c r="THN72" s="655"/>
      <c r="THO72" s="655"/>
      <c r="THP72" s="655"/>
      <c r="THQ72" s="655"/>
      <c r="THR72" s="655"/>
      <c r="THS72" s="655"/>
      <c r="THT72" s="655"/>
      <c r="THU72" s="655"/>
      <c r="THV72" s="655"/>
      <c r="THW72" s="655"/>
      <c r="THX72" s="655"/>
      <c r="THY72" s="655"/>
      <c r="THZ72" s="655"/>
      <c r="TIA72" s="655"/>
      <c r="TIB72" s="655"/>
      <c r="TIC72" s="655"/>
      <c r="TID72" s="655"/>
      <c r="TIE72" s="655"/>
      <c r="TIF72" s="655"/>
      <c r="TIG72" s="655"/>
      <c r="TIH72" s="655"/>
      <c r="TII72" s="655"/>
      <c r="TIJ72" s="655"/>
      <c r="TIK72" s="655"/>
      <c r="TIL72" s="655"/>
      <c r="TIM72" s="655"/>
      <c r="TIN72" s="655"/>
      <c r="TIO72" s="655"/>
      <c r="TIP72" s="655"/>
      <c r="TIQ72" s="655"/>
      <c r="TIR72" s="655"/>
      <c r="TIS72" s="655"/>
      <c r="TIT72" s="655"/>
      <c r="TIU72" s="655"/>
      <c r="TIV72" s="655"/>
      <c r="TIW72" s="655"/>
      <c r="TIX72" s="655"/>
      <c r="TIY72" s="655"/>
      <c r="TIZ72" s="655"/>
      <c r="TJA72" s="655"/>
      <c r="TJB72" s="655"/>
      <c r="TJC72" s="655"/>
      <c r="TJD72" s="655"/>
      <c r="TJE72" s="655"/>
      <c r="TJF72" s="655"/>
      <c r="TJG72" s="655"/>
      <c r="TJH72" s="655"/>
      <c r="TJI72" s="655"/>
      <c r="TJJ72" s="655"/>
      <c r="TJK72" s="655"/>
      <c r="TJL72" s="655"/>
      <c r="TJM72" s="655"/>
      <c r="TJN72" s="655"/>
      <c r="TJO72" s="655"/>
      <c r="TJP72" s="655"/>
      <c r="TJQ72" s="655"/>
      <c r="TJR72" s="655"/>
      <c r="TJS72" s="655"/>
      <c r="TJT72" s="655"/>
      <c r="TJU72" s="655"/>
      <c r="TJV72" s="655"/>
      <c r="TJW72" s="655"/>
      <c r="TJX72" s="655"/>
      <c r="TJY72" s="655"/>
      <c r="TJZ72" s="655"/>
      <c r="TKA72" s="655"/>
      <c r="TKB72" s="655"/>
      <c r="TKC72" s="655"/>
      <c r="TKD72" s="655"/>
      <c r="TKE72" s="655"/>
      <c r="TKF72" s="655"/>
      <c r="TKG72" s="655"/>
      <c r="TKH72" s="655"/>
      <c r="TKI72" s="655"/>
      <c r="TKJ72" s="655"/>
      <c r="TKK72" s="655"/>
      <c r="TKL72" s="655"/>
      <c r="TKM72" s="655"/>
      <c r="TKN72" s="655"/>
      <c r="TKO72" s="655"/>
      <c r="TKP72" s="655"/>
      <c r="TKQ72" s="655"/>
      <c r="TKR72" s="655"/>
      <c r="TKS72" s="655"/>
      <c r="TKT72" s="655"/>
      <c r="TKU72" s="655"/>
      <c r="TKV72" s="655"/>
      <c r="TKW72" s="655"/>
      <c r="TKX72" s="655"/>
      <c r="TKY72" s="655"/>
      <c r="TKZ72" s="655"/>
      <c r="TLA72" s="655"/>
      <c r="TLB72" s="655"/>
      <c r="TLC72" s="655"/>
      <c r="TLD72" s="655"/>
      <c r="TLE72" s="655"/>
      <c r="TLF72" s="655"/>
      <c r="TLG72" s="655"/>
      <c r="TLH72" s="655"/>
      <c r="TLI72" s="655"/>
      <c r="TLJ72" s="655"/>
      <c r="TLK72" s="655"/>
      <c r="TLL72" s="655"/>
      <c r="TLM72" s="655"/>
      <c r="TLN72" s="655"/>
      <c r="TLO72" s="655"/>
      <c r="TLP72" s="655"/>
      <c r="TLQ72" s="655"/>
      <c r="TLR72" s="655"/>
      <c r="TLS72" s="655"/>
      <c r="TLT72" s="655"/>
      <c r="TLU72" s="655"/>
      <c r="TLV72" s="655"/>
      <c r="TLW72" s="655"/>
      <c r="TLX72" s="655"/>
      <c r="TLY72" s="655"/>
      <c r="TLZ72" s="655"/>
      <c r="TMA72" s="655"/>
      <c r="TMB72" s="655"/>
      <c r="TMC72" s="655"/>
      <c r="TMD72" s="655"/>
      <c r="TME72" s="655"/>
      <c r="TMF72" s="655"/>
      <c r="TMG72" s="655"/>
      <c r="TMH72" s="655"/>
      <c r="TMI72" s="655"/>
      <c r="TMJ72" s="655"/>
      <c r="TMK72" s="655"/>
      <c r="TML72" s="655"/>
      <c r="TMM72" s="655"/>
      <c r="TMN72" s="655"/>
      <c r="TMO72" s="655"/>
      <c r="TMP72" s="655"/>
      <c r="TMQ72" s="655"/>
      <c r="TMR72" s="655"/>
      <c r="TMS72" s="655"/>
      <c r="TMT72" s="655"/>
      <c r="TMU72" s="655"/>
      <c r="TMV72" s="655"/>
      <c r="TMW72" s="655"/>
      <c r="TMX72" s="655"/>
      <c r="TMY72" s="655"/>
      <c r="TMZ72" s="655"/>
      <c r="TNA72" s="655"/>
      <c r="TNB72" s="655"/>
      <c r="TNC72" s="655"/>
      <c r="TND72" s="655"/>
      <c r="TNE72" s="655"/>
      <c r="TNF72" s="655"/>
      <c r="TNG72" s="655"/>
      <c r="TNH72" s="655"/>
      <c r="TNI72" s="655"/>
      <c r="TNJ72" s="655"/>
      <c r="TNK72" s="655"/>
      <c r="TNL72" s="655"/>
      <c r="TNM72" s="655"/>
      <c r="TNN72" s="655"/>
      <c r="TNO72" s="655"/>
      <c r="TNP72" s="655"/>
      <c r="TNQ72" s="655"/>
      <c r="TNR72" s="655"/>
      <c r="TNS72" s="655"/>
      <c r="TNT72" s="655"/>
      <c r="TNU72" s="655"/>
      <c r="TNV72" s="655"/>
      <c r="TNW72" s="655"/>
      <c r="TNX72" s="655"/>
      <c r="TNY72" s="655"/>
      <c r="TNZ72" s="655"/>
      <c r="TOA72" s="655"/>
      <c r="TOB72" s="655"/>
      <c r="TOC72" s="655"/>
      <c r="TOD72" s="655"/>
      <c r="TOE72" s="655"/>
      <c r="TOF72" s="655"/>
      <c r="TOG72" s="655"/>
      <c r="TOH72" s="655"/>
      <c r="TOI72" s="655"/>
      <c r="TOJ72" s="655"/>
      <c r="TOK72" s="655"/>
      <c r="TOL72" s="655"/>
      <c r="TOM72" s="655"/>
      <c r="TON72" s="655"/>
      <c r="TOO72" s="655"/>
      <c r="TOP72" s="655"/>
      <c r="TOQ72" s="655"/>
      <c r="TOR72" s="655"/>
      <c r="TOS72" s="655"/>
      <c r="TOT72" s="655"/>
      <c r="TOU72" s="655"/>
      <c r="TOV72" s="655"/>
      <c r="TOW72" s="655"/>
      <c r="TOX72" s="655"/>
      <c r="TOY72" s="655"/>
      <c r="TOZ72" s="655"/>
      <c r="TPA72" s="655"/>
      <c r="TPB72" s="655"/>
      <c r="TPC72" s="655"/>
      <c r="TPD72" s="655"/>
      <c r="TPE72" s="655"/>
      <c r="TPF72" s="655"/>
      <c r="TPG72" s="655"/>
      <c r="TPH72" s="655"/>
      <c r="TPI72" s="655"/>
      <c r="TPJ72" s="655"/>
      <c r="TPK72" s="655"/>
      <c r="TPL72" s="655"/>
      <c r="TPM72" s="655"/>
      <c r="TPN72" s="655"/>
      <c r="TPO72" s="655"/>
      <c r="TPP72" s="655"/>
      <c r="TPQ72" s="655"/>
      <c r="TPR72" s="655"/>
      <c r="TPS72" s="655"/>
      <c r="TPT72" s="655"/>
      <c r="TPU72" s="655"/>
      <c r="TPV72" s="655"/>
      <c r="TPW72" s="655"/>
      <c r="TPX72" s="655"/>
      <c r="TPY72" s="655"/>
      <c r="TPZ72" s="655"/>
      <c r="TQA72" s="655"/>
      <c r="TQB72" s="655"/>
      <c r="TQC72" s="655"/>
      <c r="TQD72" s="655"/>
      <c r="TQE72" s="655"/>
      <c r="TQF72" s="655"/>
      <c r="TQG72" s="655"/>
      <c r="TQH72" s="655"/>
      <c r="TQI72" s="655"/>
      <c r="TQJ72" s="655"/>
      <c r="TQK72" s="655"/>
      <c r="TQL72" s="655"/>
      <c r="TQM72" s="655"/>
      <c r="TQN72" s="655"/>
      <c r="TQO72" s="655"/>
      <c r="TQP72" s="655"/>
      <c r="TQQ72" s="655"/>
      <c r="TQR72" s="655"/>
      <c r="TQS72" s="655"/>
      <c r="TQT72" s="655"/>
      <c r="TQU72" s="655"/>
      <c r="TQV72" s="655"/>
      <c r="TQW72" s="655"/>
      <c r="TQX72" s="655"/>
      <c r="TQY72" s="655"/>
      <c r="TQZ72" s="655"/>
      <c r="TRA72" s="655"/>
      <c r="TRB72" s="655"/>
      <c r="TRC72" s="655"/>
      <c r="TRD72" s="655"/>
      <c r="TRE72" s="655"/>
      <c r="TRF72" s="655"/>
      <c r="TRG72" s="655"/>
      <c r="TRH72" s="655"/>
      <c r="TRI72" s="655"/>
      <c r="TRJ72" s="655"/>
      <c r="TRK72" s="655"/>
      <c r="TRL72" s="655"/>
      <c r="TRM72" s="655"/>
      <c r="TRN72" s="655"/>
      <c r="TRO72" s="655"/>
      <c r="TRP72" s="655"/>
      <c r="TRQ72" s="655"/>
      <c r="TRR72" s="655"/>
      <c r="TRS72" s="655"/>
      <c r="TRT72" s="655"/>
      <c r="TRU72" s="655"/>
      <c r="TRV72" s="655"/>
      <c r="TRW72" s="655"/>
      <c r="TRX72" s="655"/>
      <c r="TRY72" s="655"/>
      <c r="TRZ72" s="655"/>
      <c r="TSA72" s="655"/>
      <c r="TSB72" s="655"/>
      <c r="TSC72" s="655"/>
      <c r="TSD72" s="655"/>
      <c r="TSE72" s="655"/>
      <c r="TSF72" s="655"/>
      <c r="TSG72" s="655"/>
      <c r="TSH72" s="655"/>
      <c r="TSI72" s="655"/>
      <c r="TSJ72" s="655"/>
      <c r="TSK72" s="655"/>
      <c r="TSL72" s="655"/>
      <c r="TSM72" s="655"/>
      <c r="TSN72" s="655"/>
      <c r="TSO72" s="655"/>
      <c r="TSP72" s="655"/>
      <c r="TSQ72" s="655"/>
      <c r="TSR72" s="655"/>
      <c r="TSS72" s="655"/>
      <c r="TST72" s="655"/>
      <c r="TSU72" s="655"/>
      <c r="TSV72" s="655"/>
      <c r="TSW72" s="655"/>
      <c r="TSX72" s="655"/>
      <c r="TSY72" s="655"/>
      <c r="TSZ72" s="655"/>
      <c r="TTA72" s="655"/>
      <c r="TTB72" s="655"/>
      <c r="TTC72" s="655"/>
      <c r="TTD72" s="655"/>
      <c r="TTE72" s="655"/>
      <c r="TTF72" s="655"/>
      <c r="TTG72" s="655"/>
      <c r="TTH72" s="655"/>
      <c r="TTI72" s="655"/>
      <c r="TTJ72" s="655"/>
      <c r="TTK72" s="655"/>
      <c r="TTL72" s="655"/>
      <c r="TTM72" s="655"/>
      <c r="TTN72" s="655"/>
      <c r="TTO72" s="655"/>
      <c r="TTP72" s="655"/>
      <c r="TTQ72" s="655"/>
      <c r="TTR72" s="655"/>
      <c r="TTS72" s="655"/>
      <c r="TTT72" s="655"/>
      <c r="TTU72" s="655"/>
      <c r="TTV72" s="655"/>
      <c r="TTW72" s="655"/>
      <c r="TTX72" s="655"/>
      <c r="TTY72" s="655"/>
      <c r="TTZ72" s="655"/>
      <c r="TUA72" s="655"/>
      <c r="TUB72" s="655"/>
      <c r="TUC72" s="655"/>
      <c r="TUD72" s="655"/>
      <c r="TUE72" s="655"/>
      <c r="TUF72" s="655"/>
      <c r="TUG72" s="655"/>
      <c r="TUH72" s="655"/>
      <c r="TUI72" s="655"/>
      <c r="TUJ72" s="655"/>
      <c r="TUK72" s="655"/>
      <c r="TUL72" s="655"/>
      <c r="TUM72" s="655"/>
      <c r="TUN72" s="655"/>
      <c r="TUO72" s="655"/>
      <c r="TUP72" s="655"/>
      <c r="TUQ72" s="655"/>
      <c r="TUR72" s="655"/>
      <c r="TUS72" s="655"/>
      <c r="TUT72" s="655"/>
      <c r="TUU72" s="655"/>
      <c r="TUV72" s="655"/>
      <c r="TUW72" s="655"/>
      <c r="TUX72" s="655"/>
      <c r="TUY72" s="655"/>
      <c r="TUZ72" s="655"/>
      <c r="TVA72" s="655"/>
      <c r="TVB72" s="655"/>
      <c r="TVC72" s="655"/>
      <c r="TVD72" s="655"/>
      <c r="TVE72" s="655"/>
      <c r="TVF72" s="655"/>
      <c r="TVG72" s="655"/>
      <c r="TVH72" s="655"/>
      <c r="TVI72" s="655"/>
      <c r="TVJ72" s="655"/>
      <c r="TVK72" s="655"/>
      <c r="TVL72" s="655"/>
      <c r="TVM72" s="655"/>
      <c r="TVN72" s="655"/>
      <c r="TVO72" s="655"/>
      <c r="TVP72" s="655"/>
      <c r="TVQ72" s="655"/>
      <c r="TVR72" s="655"/>
      <c r="TVS72" s="655"/>
      <c r="TVT72" s="655"/>
      <c r="TVU72" s="655"/>
      <c r="TVV72" s="655"/>
      <c r="TVW72" s="655"/>
      <c r="TVX72" s="655"/>
      <c r="TVY72" s="655"/>
      <c r="TVZ72" s="655"/>
      <c r="TWA72" s="655"/>
      <c r="TWB72" s="655"/>
      <c r="TWC72" s="655"/>
      <c r="TWD72" s="655"/>
      <c r="TWE72" s="655"/>
      <c r="TWF72" s="655"/>
      <c r="TWG72" s="655"/>
      <c r="TWH72" s="655"/>
      <c r="TWI72" s="655"/>
      <c r="TWJ72" s="655"/>
      <c r="TWK72" s="655"/>
      <c r="TWL72" s="655"/>
      <c r="TWM72" s="655"/>
      <c r="TWN72" s="655"/>
      <c r="TWO72" s="655"/>
      <c r="TWP72" s="655"/>
      <c r="TWQ72" s="655"/>
      <c r="TWR72" s="655"/>
      <c r="TWS72" s="655"/>
      <c r="TWT72" s="655"/>
      <c r="TWU72" s="655"/>
      <c r="TWV72" s="655"/>
      <c r="TWW72" s="655"/>
      <c r="TWX72" s="655"/>
      <c r="TWY72" s="655"/>
      <c r="TWZ72" s="655"/>
      <c r="TXA72" s="655"/>
      <c r="TXB72" s="655"/>
      <c r="TXC72" s="655"/>
      <c r="TXD72" s="655"/>
      <c r="TXE72" s="655"/>
      <c r="TXF72" s="655"/>
      <c r="TXG72" s="655"/>
      <c r="TXH72" s="655"/>
      <c r="TXI72" s="655"/>
      <c r="TXJ72" s="655"/>
      <c r="TXK72" s="655"/>
      <c r="TXL72" s="655"/>
      <c r="TXM72" s="655"/>
      <c r="TXN72" s="655"/>
      <c r="TXO72" s="655"/>
      <c r="TXP72" s="655"/>
      <c r="TXQ72" s="655"/>
      <c r="TXR72" s="655"/>
      <c r="TXS72" s="655"/>
      <c r="TXT72" s="655"/>
      <c r="TXU72" s="655"/>
      <c r="TXV72" s="655"/>
      <c r="TXW72" s="655"/>
      <c r="TXX72" s="655"/>
      <c r="TXY72" s="655"/>
      <c r="TXZ72" s="655"/>
      <c r="TYA72" s="655"/>
      <c r="TYB72" s="655"/>
      <c r="TYC72" s="655"/>
      <c r="TYD72" s="655"/>
      <c r="TYE72" s="655"/>
      <c r="TYF72" s="655"/>
      <c r="TYG72" s="655"/>
      <c r="TYH72" s="655"/>
      <c r="TYI72" s="655"/>
      <c r="TYJ72" s="655"/>
      <c r="TYK72" s="655"/>
      <c r="TYL72" s="655"/>
      <c r="TYM72" s="655"/>
      <c r="TYN72" s="655"/>
      <c r="TYO72" s="655"/>
      <c r="TYP72" s="655"/>
      <c r="TYQ72" s="655"/>
      <c r="TYR72" s="655"/>
      <c r="TYS72" s="655"/>
      <c r="TYT72" s="655"/>
      <c r="TYU72" s="655"/>
      <c r="TYV72" s="655"/>
      <c r="TYW72" s="655"/>
      <c r="TYX72" s="655"/>
      <c r="TYY72" s="655"/>
      <c r="TYZ72" s="655"/>
      <c r="TZA72" s="655"/>
      <c r="TZB72" s="655"/>
      <c r="TZC72" s="655"/>
      <c r="TZD72" s="655"/>
      <c r="TZE72" s="655"/>
      <c r="TZF72" s="655"/>
      <c r="TZG72" s="655"/>
      <c r="TZH72" s="655"/>
      <c r="TZI72" s="655"/>
      <c r="TZJ72" s="655"/>
      <c r="TZK72" s="655"/>
      <c r="TZL72" s="655"/>
      <c r="TZM72" s="655"/>
      <c r="TZN72" s="655"/>
      <c r="TZO72" s="655"/>
      <c r="TZP72" s="655"/>
      <c r="TZQ72" s="655"/>
      <c r="TZR72" s="655"/>
      <c r="TZS72" s="655"/>
      <c r="TZT72" s="655"/>
      <c r="TZU72" s="655"/>
      <c r="TZV72" s="655"/>
      <c r="TZW72" s="655"/>
      <c r="TZX72" s="655"/>
      <c r="TZY72" s="655"/>
      <c r="TZZ72" s="655"/>
      <c r="UAA72" s="655"/>
      <c r="UAB72" s="655"/>
      <c r="UAC72" s="655"/>
      <c r="UAD72" s="655"/>
      <c r="UAE72" s="655"/>
      <c r="UAF72" s="655"/>
      <c r="UAG72" s="655"/>
      <c r="UAH72" s="655"/>
      <c r="UAI72" s="655"/>
      <c r="UAJ72" s="655"/>
      <c r="UAK72" s="655"/>
      <c r="UAL72" s="655"/>
      <c r="UAM72" s="655"/>
      <c r="UAN72" s="655"/>
      <c r="UAO72" s="655"/>
      <c r="UAP72" s="655"/>
      <c r="UAQ72" s="655"/>
      <c r="UAR72" s="655"/>
      <c r="UAS72" s="655"/>
      <c r="UAT72" s="655"/>
      <c r="UAU72" s="655"/>
      <c r="UAV72" s="655"/>
      <c r="UAW72" s="655"/>
      <c r="UAX72" s="655"/>
      <c r="UAY72" s="655"/>
      <c r="UAZ72" s="655"/>
      <c r="UBA72" s="655"/>
      <c r="UBB72" s="655"/>
      <c r="UBC72" s="655"/>
      <c r="UBD72" s="655"/>
      <c r="UBE72" s="655"/>
      <c r="UBF72" s="655"/>
      <c r="UBG72" s="655"/>
      <c r="UBH72" s="655"/>
      <c r="UBI72" s="655"/>
      <c r="UBJ72" s="655"/>
      <c r="UBK72" s="655"/>
      <c r="UBL72" s="655"/>
      <c r="UBM72" s="655"/>
      <c r="UBN72" s="655"/>
      <c r="UBO72" s="655"/>
      <c r="UBP72" s="655"/>
      <c r="UBQ72" s="655"/>
      <c r="UBR72" s="655"/>
      <c r="UBS72" s="655"/>
      <c r="UBT72" s="655"/>
      <c r="UBU72" s="655"/>
      <c r="UBV72" s="655"/>
      <c r="UBW72" s="655"/>
      <c r="UBX72" s="655"/>
      <c r="UBY72" s="655"/>
      <c r="UBZ72" s="655"/>
      <c r="UCA72" s="655"/>
      <c r="UCB72" s="655"/>
      <c r="UCC72" s="655"/>
      <c r="UCD72" s="655"/>
      <c r="UCE72" s="655"/>
      <c r="UCF72" s="655"/>
      <c r="UCG72" s="655"/>
      <c r="UCH72" s="655"/>
      <c r="UCI72" s="655"/>
      <c r="UCJ72" s="655"/>
      <c r="UCK72" s="655"/>
      <c r="UCL72" s="655"/>
      <c r="UCM72" s="655"/>
      <c r="UCN72" s="655"/>
      <c r="UCO72" s="655"/>
      <c r="UCP72" s="655"/>
      <c r="UCQ72" s="655"/>
      <c r="UCR72" s="655"/>
      <c r="UCS72" s="655"/>
      <c r="UCT72" s="655"/>
      <c r="UCU72" s="655"/>
      <c r="UCV72" s="655"/>
      <c r="UCW72" s="655"/>
      <c r="UCX72" s="655"/>
      <c r="UCY72" s="655"/>
      <c r="UCZ72" s="655"/>
      <c r="UDA72" s="655"/>
      <c r="UDB72" s="655"/>
      <c r="UDC72" s="655"/>
      <c r="UDD72" s="655"/>
      <c r="UDE72" s="655"/>
      <c r="UDF72" s="655"/>
      <c r="UDG72" s="655"/>
      <c r="UDH72" s="655"/>
      <c r="UDI72" s="655"/>
      <c r="UDJ72" s="655"/>
      <c r="UDK72" s="655"/>
      <c r="UDL72" s="655"/>
      <c r="UDM72" s="655"/>
      <c r="UDN72" s="655"/>
      <c r="UDO72" s="655"/>
      <c r="UDP72" s="655"/>
      <c r="UDQ72" s="655"/>
      <c r="UDR72" s="655"/>
      <c r="UDS72" s="655"/>
      <c r="UDT72" s="655"/>
      <c r="UDU72" s="655"/>
      <c r="UDV72" s="655"/>
      <c r="UDW72" s="655"/>
      <c r="UDX72" s="655"/>
      <c r="UDY72" s="655"/>
      <c r="UDZ72" s="655"/>
      <c r="UEA72" s="655"/>
      <c r="UEB72" s="655"/>
      <c r="UEC72" s="655"/>
      <c r="UED72" s="655"/>
      <c r="UEE72" s="655"/>
      <c r="UEF72" s="655"/>
      <c r="UEG72" s="655"/>
      <c r="UEH72" s="655"/>
      <c r="UEI72" s="655"/>
      <c r="UEJ72" s="655"/>
      <c r="UEK72" s="655"/>
      <c r="UEL72" s="655"/>
      <c r="UEM72" s="655"/>
      <c r="UEN72" s="655"/>
      <c r="UEO72" s="655"/>
      <c r="UEP72" s="655"/>
      <c r="UEQ72" s="655"/>
      <c r="UER72" s="655"/>
      <c r="UES72" s="655"/>
      <c r="UET72" s="655"/>
      <c r="UEU72" s="655"/>
      <c r="UEV72" s="655"/>
      <c r="UEW72" s="655"/>
      <c r="UEX72" s="655"/>
      <c r="UEY72" s="655"/>
      <c r="UEZ72" s="655"/>
      <c r="UFA72" s="655"/>
      <c r="UFB72" s="655"/>
      <c r="UFC72" s="655"/>
      <c r="UFD72" s="655"/>
      <c r="UFE72" s="655"/>
      <c r="UFF72" s="655"/>
      <c r="UFG72" s="655"/>
      <c r="UFH72" s="655"/>
      <c r="UFI72" s="655"/>
      <c r="UFJ72" s="655"/>
      <c r="UFK72" s="655"/>
      <c r="UFL72" s="655"/>
      <c r="UFM72" s="655"/>
      <c r="UFN72" s="655"/>
      <c r="UFO72" s="655"/>
      <c r="UFP72" s="655"/>
      <c r="UFQ72" s="655"/>
      <c r="UFR72" s="655"/>
      <c r="UFS72" s="655"/>
      <c r="UFT72" s="655"/>
      <c r="UFU72" s="655"/>
      <c r="UFV72" s="655"/>
      <c r="UFW72" s="655"/>
      <c r="UFX72" s="655"/>
      <c r="UFY72" s="655"/>
      <c r="UFZ72" s="655"/>
      <c r="UGA72" s="655"/>
      <c r="UGB72" s="655"/>
      <c r="UGC72" s="655"/>
      <c r="UGD72" s="655"/>
      <c r="UGE72" s="655"/>
      <c r="UGF72" s="655"/>
      <c r="UGG72" s="655"/>
      <c r="UGH72" s="655"/>
      <c r="UGI72" s="655"/>
      <c r="UGJ72" s="655"/>
      <c r="UGK72" s="655"/>
      <c r="UGL72" s="655"/>
      <c r="UGM72" s="655"/>
      <c r="UGN72" s="655"/>
      <c r="UGO72" s="655"/>
      <c r="UGP72" s="655"/>
      <c r="UGQ72" s="655"/>
      <c r="UGR72" s="655"/>
      <c r="UGS72" s="655"/>
      <c r="UGT72" s="655"/>
      <c r="UGU72" s="655"/>
      <c r="UGV72" s="655"/>
      <c r="UGW72" s="655"/>
      <c r="UGX72" s="655"/>
      <c r="UGY72" s="655"/>
      <c r="UGZ72" s="655"/>
      <c r="UHA72" s="655"/>
      <c r="UHB72" s="655"/>
      <c r="UHC72" s="655"/>
      <c r="UHD72" s="655"/>
      <c r="UHE72" s="655"/>
      <c r="UHF72" s="655"/>
      <c r="UHG72" s="655"/>
      <c r="UHH72" s="655"/>
      <c r="UHI72" s="655"/>
      <c r="UHJ72" s="655"/>
      <c r="UHK72" s="655"/>
      <c r="UHL72" s="655"/>
      <c r="UHM72" s="655"/>
      <c r="UHN72" s="655"/>
      <c r="UHO72" s="655"/>
      <c r="UHP72" s="655"/>
      <c r="UHQ72" s="655"/>
      <c r="UHR72" s="655"/>
      <c r="UHS72" s="655"/>
      <c r="UHT72" s="655"/>
      <c r="UHU72" s="655"/>
      <c r="UHV72" s="655"/>
      <c r="UHW72" s="655"/>
      <c r="UHX72" s="655"/>
      <c r="UHY72" s="655"/>
      <c r="UHZ72" s="655"/>
      <c r="UIA72" s="655"/>
      <c r="UIB72" s="655"/>
      <c r="UIC72" s="655"/>
      <c r="UID72" s="655"/>
      <c r="UIE72" s="655"/>
      <c r="UIF72" s="655"/>
      <c r="UIG72" s="655"/>
      <c r="UIH72" s="655"/>
      <c r="UII72" s="655"/>
      <c r="UIJ72" s="655"/>
      <c r="UIK72" s="655"/>
      <c r="UIL72" s="655"/>
      <c r="UIM72" s="655"/>
      <c r="UIN72" s="655"/>
      <c r="UIO72" s="655"/>
      <c r="UIP72" s="655"/>
      <c r="UIQ72" s="655"/>
      <c r="UIR72" s="655"/>
      <c r="UIS72" s="655"/>
      <c r="UIT72" s="655"/>
      <c r="UIU72" s="655"/>
      <c r="UIV72" s="655"/>
      <c r="UIW72" s="655"/>
      <c r="UIX72" s="655"/>
      <c r="UIY72" s="655"/>
      <c r="UIZ72" s="655"/>
      <c r="UJA72" s="655"/>
      <c r="UJB72" s="655"/>
      <c r="UJC72" s="655"/>
      <c r="UJD72" s="655"/>
      <c r="UJE72" s="655"/>
      <c r="UJF72" s="655"/>
      <c r="UJG72" s="655"/>
      <c r="UJH72" s="655"/>
      <c r="UJI72" s="655"/>
      <c r="UJJ72" s="655"/>
      <c r="UJK72" s="655"/>
      <c r="UJL72" s="655"/>
      <c r="UJM72" s="655"/>
      <c r="UJN72" s="655"/>
      <c r="UJO72" s="655"/>
      <c r="UJP72" s="655"/>
      <c r="UJQ72" s="655"/>
      <c r="UJR72" s="655"/>
      <c r="UJS72" s="655"/>
      <c r="UJT72" s="655"/>
      <c r="UJU72" s="655"/>
      <c r="UJV72" s="655"/>
      <c r="UJW72" s="655"/>
      <c r="UJX72" s="655"/>
      <c r="UJY72" s="655"/>
      <c r="UJZ72" s="655"/>
      <c r="UKA72" s="655"/>
      <c r="UKB72" s="655"/>
      <c r="UKC72" s="655"/>
      <c r="UKD72" s="655"/>
      <c r="UKE72" s="655"/>
      <c r="UKF72" s="655"/>
      <c r="UKG72" s="655"/>
      <c r="UKH72" s="655"/>
      <c r="UKI72" s="655"/>
      <c r="UKJ72" s="655"/>
      <c r="UKK72" s="655"/>
      <c r="UKL72" s="655"/>
      <c r="UKM72" s="655"/>
      <c r="UKN72" s="655"/>
      <c r="UKO72" s="655"/>
      <c r="UKP72" s="655"/>
      <c r="UKQ72" s="655"/>
      <c r="UKR72" s="655"/>
      <c r="UKS72" s="655"/>
      <c r="UKT72" s="655"/>
      <c r="UKU72" s="655"/>
      <c r="UKV72" s="655"/>
      <c r="UKW72" s="655"/>
      <c r="UKX72" s="655"/>
      <c r="UKY72" s="655"/>
      <c r="UKZ72" s="655"/>
      <c r="ULA72" s="655"/>
      <c r="ULB72" s="655"/>
      <c r="ULC72" s="655"/>
      <c r="ULD72" s="655"/>
      <c r="ULE72" s="655"/>
      <c r="ULF72" s="655"/>
      <c r="ULG72" s="655"/>
      <c r="ULH72" s="655"/>
      <c r="ULI72" s="655"/>
      <c r="ULJ72" s="655"/>
      <c r="ULK72" s="655"/>
      <c r="ULL72" s="655"/>
      <c r="ULM72" s="655"/>
      <c r="ULN72" s="655"/>
      <c r="ULO72" s="655"/>
      <c r="ULP72" s="655"/>
      <c r="ULQ72" s="655"/>
      <c r="ULR72" s="655"/>
      <c r="ULS72" s="655"/>
      <c r="ULT72" s="655"/>
      <c r="ULU72" s="655"/>
      <c r="ULV72" s="655"/>
      <c r="ULW72" s="655"/>
      <c r="ULX72" s="655"/>
      <c r="ULY72" s="655"/>
      <c r="ULZ72" s="655"/>
      <c r="UMA72" s="655"/>
      <c r="UMB72" s="655"/>
      <c r="UMC72" s="655"/>
      <c r="UMD72" s="655"/>
      <c r="UME72" s="655"/>
      <c r="UMF72" s="655"/>
      <c r="UMG72" s="655"/>
      <c r="UMH72" s="655"/>
      <c r="UMI72" s="655"/>
      <c r="UMJ72" s="655"/>
      <c r="UMK72" s="655"/>
      <c r="UML72" s="655"/>
      <c r="UMM72" s="655"/>
      <c r="UMN72" s="655"/>
      <c r="UMO72" s="655"/>
      <c r="UMP72" s="655"/>
      <c r="UMQ72" s="655"/>
      <c r="UMR72" s="655"/>
      <c r="UMS72" s="655"/>
      <c r="UMT72" s="655"/>
      <c r="UMU72" s="655"/>
      <c r="UMV72" s="655"/>
      <c r="UMW72" s="655"/>
      <c r="UMX72" s="655"/>
      <c r="UMY72" s="655"/>
      <c r="UMZ72" s="655"/>
      <c r="UNA72" s="655"/>
      <c r="UNB72" s="655"/>
      <c r="UNC72" s="655"/>
      <c r="UND72" s="655"/>
      <c r="UNE72" s="655"/>
      <c r="UNF72" s="655"/>
      <c r="UNG72" s="655"/>
      <c r="UNH72" s="655"/>
      <c r="UNI72" s="655"/>
      <c r="UNJ72" s="655"/>
      <c r="UNK72" s="655"/>
      <c r="UNL72" s="655"/>
      <c r="UNM72" s="655"/>
      <c r="UNN72" s="655"/>
      <c r="UNO72" s="655"/>
      <c r="UNP72" s="655"/>
      <c r="UNQ72" s="655"/>
      <c r="UNR72" s="655"/>
      <c r="UNS72" s="655"/>
      <c r="UNT72" s="655"/>
      <c r="UNU72" s="655"/>
      <c r="UNV72" s="655"/>
      <c r="UNW72" s="655"/>
      <c r="UNX72" s="655"/>
      <c r="UNY72" s="655"/>
      <c r="UNZ72" s="655"/>
      <c r="UOA72" s="655"/>
      <c r="UOB72" s="655"/>
      <c r="UOC72" s="655"/>
      <c r="UOD72" s="655"/>
      <c r="UOE72" s="655"/>
      <c r="UOF72" s="655"/>
      <c r="UOG72" s="655"/>
      <c r="UOH72" s="655"/>
      <c r="UOI72" s="655"/>
      <c r="UOJ72" s="655"/>
      <c r="UOK72" s="655"/>
      <c r="UOL72" s="655"/>
      <c r="UOM72" s="655"/>
      <c r="UON72" s="655"/>
      <c r="UOO72" s="655"/>
      <c r="UOP72" s="655"/>
      <c r="UOQ72" s="655"/>
      <c r="UOR72" s="655"/>
      <c r="UOS72" s="655"/>
      <c r="UOT72" s="655"/>
      <c r="UOU72" s="655"/>
      <c r="UOV72" s="655"/>
      <c r="UOW72" s="655"/>
      <c r="UOX72" s="655"/>
      <c r="UOY72" s="655"/>
      <c r="UOZ72" s="655"/>
      <c r="UPA72" s="655"/>
      <c r="UPB72" s="655"/>
      <c r="UPC72" s="655"/>
      <c r="UPD72" s="655"/>
      <c r="UPE72" s="655"/>
      <c r="UPF72" s="655"/>
      <c r="UPG72" s="655"/>
      <c r="UPH72" s="655"/>
      <c r="UPI72" s="655"/>
      <c r="UPJ72" s="655"/>
      <c r="UPK72" s="655"/>
      <c r="UPL72" s="655"/>
      <c r="UPM72" s="655"/>
      <c r="UPN72" s="655"/>
      <c r="UPO72" s="655"/>
      <c r="UPP72" s="655"/>
      <c r="UPQ72" s="655"/>
      <c r="UPR72" s="655"/>
      <c r="UPS72" s="655"/>
      <c r="UPT72" s="655"/>
      <c r="UPU72" s="655"/>
      <c r="UPV72" s="655"/>
      <c r="UPW72" s="655"/>
      <c r="UPX72" s="655"/>
      <c r="UPY72" s="655"/>
      <c r="UPZ72" s="655"/>
      <c r="UQA72" s="655"/>
      <c r="UQB72" s="655"/>
      <c r="UQC72" s="655"/>
      <c r="UQD72" s="655"/>
      <c r="UQE72" s="655"/>
      <c r="UQF72" s="655"/>
      <c r="UQG72" s="655"/>
      <c r="UQH72" s="655"/>
      <c r="UQI72" s="655"/>
      <c r="UQJ72" s="655"/>
      <c r="UQK72" s="655"/>
      <c r="UQL72" s="655"/>
      <c r="UQM72" s="655"/>
      <c r="UQN72" s="655"/>
      <c r="UQO72" s="655"/>
      <c r="UQP72" s="655"/>
      <c r="UQQ72" s="655"/>
      <c r="UQR72" s="655"/>
      <c r="UQS72" s="655"/>
      <c r="UQT72" s="655"/>
      <c r="UQU72" s="655"/>
      <c r="UQV72" s="655"/>
      <c r="UQW72" s="655"/>
      <c r="UQX72" s="655"/>
      <c r="UQY72" s="655"/>
      <c r="UQZ72" s="655"/>
      <c r="URA72" s="655"/>
      <c r="URB72" s="655"/>
      <c r="URC72" s="655"/>
      <c r="URD72" s="655"/>
      <c r="URE72" s="655"/>
      <c r="URF72" s="655"/>
      <c r="URG72" s="655"/>
      <c r="URH72" s="655"/>
      <c r="URI72" s="655"/>
      <c r="URJ72" s="655"/>
      <c r="URK72" s="655"/>
      <c r="URL72" s="655"/>
      <c r="URM72" s="655"/>
      <c r="URN72" s="655"/>
      <c r="URO72" s="655"/>
      <c r="URP72" s="655"/>
      <c r="URQ72" s="655"/>
      <c r="URR72" s="655"/>
      <c r="URS72" s="655"/>
      <c r="URT72" s="655"/>
      <c r="URU72" s="655"/>
      <c r="URV72" s="655"/>
      <c r="URW72" s="655"/>
      <c r="URX72" s="655"/>
      <c r="URY72" s="655"/>
      <c r="URZ72" s="655"/>
      <c r="USA72" s="655"/>
      <c r="USB72" s="655"/>
      <c r="USC72" s="655"/>
      <c r="USD72" s="655"/>
      <c r="USE72" s="655"/>
      <c r="USF72" s="655"/>
      <c r="USG72" s="655"/>
      <c r="USH72" s="655"/>
      <c r="USI72" s="655"/>
      <c r="USJ72" s="655"/>
      <c r="USK72" s="655"/>
      <c r="USL72" s="655"/>
      <c r="USM72" s="655"/>
      <c r="USN72" s="655"/>
      <c r="USO72" s="655"/>
      <c r="USP72" s="655"/>
      <c r="USQ72" s="655"/>
      <c r="USR72" s="655"/>
      <c r="USS72" s="655"/>
      <c r="UST72" s="655"/>
      <c r="USU72" s="655"/>
      <c r="USV72" s="655"/>
      <c r="USW72" s="655"/>
      <c r="USX72" s="655"/>
      <c r="USY72" s="655"/>
      <c r="USZ72" s="655"/>
      <c r="UTA72" s="655"/>
      <c r="UTB72" s="655"/>
      <c r="UTC72" s="655"/>
      <c r="UTD72" s="655"/>
      <c r="UTE72" s="655"/>
      <c r="UTF72" s="655"/>
      <c r="UTG72" s="655"/>
      <c r="UTH72" s="655"/>
      <c r="UTI72" s="655"/>
      <c r="UTJ72" s="655"/>
      <c r="UTK72" s="655"/>
      <c r="UTL72" s="655"/>
      <c r="UTM72" s="655"/>
      <c r="UTN72" s="655"/>
      <c r="UTO72" s="655"/>
      <c r="UTP72" s="655"/>
      <c r="UTQ72" s="655"/>
      <c r="UTR72" s="655"/>
      <c r="UTS72" s="655"/>
      <c r="UTT72" s="655"/>
      <c r="UTU72" s="655"/>
      <c r="UTV72" s="655"/>
      <c r="UTW72" s="655"/>
      <c r="UTX72" s="655"/>
      <c r="UTY72" s="655"/>
      <c r="UTZ72" s="655"/>
      <c r="UUA72" s="655"/>
      <c r="UUB72" s="655"/>
      <c r="UUC72" s="655"/>
      <c r="UUD72" s="655"/>
      <c r="UUE72" s="655"/>
      <c r="UUF72" s="655"/>
      <c r="UUG72" s="655"/>
      <c r="UUH72" s="655"/>
      <c r="UUI72" s="655"/>
      <c r="UUJ72" s="655"/>
      <c r="UUK72" s="655"/>
      <c r="UUL72" s="655"/>
      <c r="UUM72" s="655"/>
      <c r="UUN72" s="655"/>
      <c r="UUO72" s="655"/>
      <c r="UUP72" s="655"/>
      <c r="UUQ72" s="655"/>
      <c r="UUR72" s="655"/>
      <c r="UUS72" s="655"/>
      <c r="UUT72" s="655"/>
      <c r="UUU72" s="655"/>
      <c r="UUV72" s="655"/>
      <c r="UUW72" s="655"/>
      <c r="UUX72" s="655"/>
      <c r="UUY72" s="655"/>
      <c r="UUZ72" s="655"/>
      <c r="UVA72" s="655"/>
      <c r="UVB72" s="655"/>
      <c r="UVC72" s="655"/>
      <c r="UVD72" s="655"/>
      <c r="UVE72" s="655"/>
      <c r="UVF72" s="655"/>
      <c r="UVG72" s="655"/>
      <c r="UVH72" s="655"/>
      <c r="UVI72" s="655"/>
      <c r="UVJ72" s="655"/>
      <c r="UVK72" s="655"/>
      <c r="UVL72" s="655"/>
      <c r="UVM72" s="655"/>
      <c r="UVN72" s="655"/>
      <c r="UVO72" s="655"/>
      <c r="UVP72" s="655"/>
      <c r="UVQ72" s="655"/>
      <c r="UVR72" s="655"/>
      <c r="UVS72" s="655"/>
      <c r="UVT72" s="655"/>
      <c r="UVU72" s="655"/>
      <c r="UVV72" s="655"/>
      <c r="UVW72" s="655"/>
      <c r="UVX72" s="655"/>
      <c r="UVY72" s="655"/>
      <c r="UVZ72" s="655"/>
      <c r="UWA72" s="655"/>
      <c r="UWB72" s="655"/>
      <c r="UWC72" s="655"/>
      <c r="UWD72" s="655"/>
      <c r="UWE72" s="655"/>
      <c r="UWF72" s="655"/>
      <c r="UWG72" s="655"/>
      <c r="UWH72" s="655"/>
      <c r="UWI72" s="655"/>
      <c r="UWJ72" s="655"/>
      <c r="UWK72" s="655"/>
      <c r="UWL72" s="655"/>
      <c r="UWM72" s="655"/>
      <c r="UWN72" s="655"/>
      <c r="UWO72" s="655"/>
      <c r="UWP72" s="655"/>
      <c r="UWQ72" s="655"/>
      <c r="UWR72" s="655"/>
      <c r="UWS72" s="655"/>
      <c r="UWT72" s="655"/>
      <c r="UWU72" s="655"/>
      <c r="UWV72" s="655"/>
      <c r="UWW72" s="655"/>
      <c r="UWX72" s="655"/>
      <c r="UWY72" s="655"/>
      <c r="UWZ72" s="655"/>
      <c r="UXA72" s="655"/>
      <c r="UXB72" s="655"/>
      <c r="UXC72" s="655"/>
      <c r="UXD72" s="655"/>
      <c r="UXE72" s="655"/>
      <c r="UXF72" s="655"/>
      <c r="UXG72" s="655"/>
      <c r="UXH72" s="655"/>
      <c r="UXI72" s="655"/>
      <c r="UXJ72" s="655"/>
      <c r="UXK72" s="655"/>
      <c r="UXL72" s="655"/>
      <c r="UXM72" s="655"/>
      <c r="UXN72" s="655"/>
      <c r="UXO72" s="655"/>
      <c r="UXP72" s="655"/>
      <c r="UXQ72" s="655"/>
      <c r="UXR72" s="655"/>
      <c r="UXS72" s="655"/>
      <c r="UXT72" s="655"/>
      <c r="UXU72" s="655"/>
      <c r="UXV72" s="655"/>
      <c r="UXW72" s="655"/>
      <c r="UXX72" s="655"/>
      <c r="UXY72" s="655"/>
      <c r="UXZ72" s="655"/>
      <c r="UYA72" s="655"/>
      <c r="UYB72" s="655"/>
      <c r="UYC72" s="655"/>
      <c r="UYD72" s="655"/>
      <c r="UYE72" s="655"/>
      <c r="UYF72" s="655"/>
      <c r="UYG72" s="655"/>
      <c r="UYH72" s="655"/>
      <c r="UYI72" s="655"/>
      <c r="UYJ72" s="655"/>
      <c r="UYK72" s="655"/>
      <c r="UYL72" s="655"/>
      <c r="UYM72" s="655"/>
      <c r="UYN72" s="655"/>
      <c r="UYO72" s="655"/>
      <c r="UYP72" s="655"/>
      <c r="UYQ72" s="655"/>
      <c r="UYR72" s="655"/>
      <c r="UYS72" s="655"/>
      <c r="UYT72" s="655"/>
      <c r="UYU72" s="655"/>
      <c r="UYV72" s="655"/>
      <c r="UYW72" s="655"/>
      <c r="UYX72" s="655"/>
      <c r="UYY72" s="655"/>
      <c r="UYZ72" s="655"/>
      <c r="UZA72" s="655"/>
      <c r="UZB72" s="655"/>
      <c r="UZC72" s="655"/>
      <c r="UZD72" s="655"/>
      <c r="UZE72" s="655"/>
      <c r="UZF72" s="655"/>
      <c r="UZG72" s="655"/>
      <c r="UZH72" s="655"/>
      <c r="UZI72" s="655"/>
      <c r="UZJ72" s="655"/>
      <c r="UZK72" s="655"/>
      <c r="UZL72" s="655"/>
      <c r="UZM72" s="655"/>
      <c r="UZN72" s="655"/>
      <c r="UZO72" s="655"/>
      <c r="UZP72" s="655"/>
      <c r="UZQ72" s="655"/>
      <c r="UZR72" s="655"/>
      <c r="UZS72" s="655"/>
      <c r="UZT72" s="655"/>
      <c r="UZU72" s="655"/>
      <c r="UZV72" s="655"/>
      <c r="UZW72" s="655"/>
      <c r="UZX72" s="655"/>
      <c r="UZY72" s="655"/>
      <c r="UZZ72" s="655"/>
      <c r="VAA72" s="655"/>
      <c r="VAB72" s="655"/>
      <c r="VAC72" s="655"/>
      <c r="VAD72" s="655"/>
      <c r="VAE72" s="655"/>
      <c r="VAF72" s="655"/>
      <c r="VAG72" s="655"/>
      <c r="VAH72" s="655"/>
      <c r="VAI72" s="655"/>
      <c r="VAJ72" s="655"/>
      <c r="VAK72" s="655"/>
      <c r="VAL72" s="655"/>
      <c r="VAM72" s="655"/>
      <c r="VAN72" s="655"/>
      <c r="VAO72" s="655"/>
      <c r="VAP72" s="655"/>
      <c r="VAQ72" s="655"/>
      <c r="VAR72" s="655"/>
      <c r="VAS72" s="655"/>
      <c r="VAT72" s="655"/>
      <c r="VAU72" s="655"/>
      <c r="VAV72" s="655"/>
      <c r="VAW72" s="655"/>
      <c r="VAX72" s="655"/>
      <c r="VAY72" s="655"/>
      <c r="VAZ72" s="655"/>
      <c r="VBA72" s="655"/>
      <c r="VBB72" s="655"/>
      <c r="VBC72" s="655"/>
      <c r="VBD72" s="655"/>
      <c r="VBE72" s="655"/>
      <c r="VBF72" s="655"/>
      <c r="VBG72" s="655"/>
      <c r="VBH72" s="655"/>
      <c r="VBI72" s="655"/>
      <c r="VBJ72" s="655"/>
      <c r="VBK72" s="655"/>
      <c r="VBL72" s="655"/>
      <c r="VBM72" s="655"/>
      <c r="VBN72" s="655"/>
      <c r="VBO72" s="655"/>
      <c r="VBP72" s="655"/>
      <c r="VBQ72" s="655"/>
      <c r="VBR72" s="655"/>
      <c r="VBS72" s="655"/>
      <c r="VBT72" s="655"/>
      <c r="VBU72" s="655"/>
      <c r="VBV72" s="655"/>
      <c r="VBW72" s="655"/>
      <c r="VBX72" s="655"/>
      <c r="VBY72" s="655"/>
      <c r="VBZ72" s="655"/>
      <c r="VCA72" s="655"/>
      <c r="VCB72" s="655"/>
      <c r="VCC72" s="655"/>
      <c r="VCD72" s="655"/>
      <c r="VCE72" s="655"/>
      <c r="VCF72" s="655"/>
      <c r="VCG72" s="655"/>
      <c r="VCH72" s="655"/>
      <c r="VCI72" s="655"/>
      <c r="VCJ72" s="655"/>
      <c r="VCK72" s="655"/>
      <c r="VCL72" s="655"/>
      <c r="VCM72" s="655"/>
      <c r="VCN72" s="655"/>
      <c r="VCO72" s="655"/>
      <c r="VCP72" s="655"/>
      <c r="VCQ72" s="655"/>
      <c r="VCR72" s="655"/>
      <c r="VCS72" s="655"/>
      <c r="VCT72" s="655"/>
      <c r="VCU72" s="655"/>
      <c r="VCV72" s="655"/>
      <c r="VCW72" s="655"/>
      <c r="VCX72" s="655"/>
      <c r="VCY72" s="655"/>
      <c r="VCZ72" s="655"/>
      <c r="VDA72" s="655"/>
      <c r="VDB72" s="655"/>
      <c r="VDC72" s="655"/>
      <c r="VDD72" s="655"/>
      <c r="VDE72" s="655"/>
      <c r="VDF72" s="655"/>
      <c r="VDG72" s="655"/>
      <c r="VDH72" s="655"/>
      <c r="VDI72" s="655"/>
      <c r="VDJ72" s="655"/>
      <c r="VDK72" s="655"/>
      <c r="VDL72" s="655"/>
      <c r="VDM72" s="655"/>
      <c r="VDN72" s="655"/>
      <c r="VDO72" s="655"/>
      <c r="VDP72" s="655"/>
      <c r="VDQ72" s="655"/>
      <c r="VDR72" s="655"/>
      <c r="VDS72" s="655"/>
      <c r="VDT72" s="655"/>
      <c r="VDU72" s="655"/>
      <c r="VDV72" s="655"/>
      <c r="VDW72" s="655"/>
      <c r="VDX72" s="655"/>
      <c r="VDY72" s="655"/>
      <c r="VDZ72" s="655"/>
      <c r="VEA72" s="655"/>
      <c r="VEB72" s="655"/>
      <c r="VEC72" s="655"/>
      <c r="VED72" s="655"/>
      <c r="VEE72" s="655"/>
      <c r="VEF72" s="655"/>
      <c r="VEG72" s="655"/>
      <c r="VEH72" s="655"/>
      <c r="VEI72" s="655"/>
      <c r="VEJ72" s="655"/>
      <c r="VEK72" s="655"/>
      <c r="VEL72" s="655"/>
      <c r="VEM72" s="655"/>
      <c r="VEN72" s="655"/>
      <c r="VEO72" s="655"/>
      <c r="VEP72" s="655"/>
      <c r="VEQ72" s="655"/>
      <c r="VER72" s="655"/>
      <c r="VES72" s="655"/>
      <c r="VET72" s="655"/>
      <c r="VEU72" s="655"/>
      <c r="VEV72" s="655"/>
      <c r="VEW72" s="655"/>
      <c r="VEX72" s="655"/>
      <c r="VEY72" s="655"/>
      <c r="VEZ72" s="655"/>
      <c r="VFA72" s="655"/>
      <c r="VFB72" s="655"/>
      <c r="VFC72" s="655"/>
      <c r="VFD72" s="655"/>
      <c r="VFE72" s="655"/>
      <c r="VFF72" s="655"/>
      <c r="VFG72" s="655"/>
      <c r="VFH72" s="655"/>
      <c r="VFI72" s="655"/>
      <c r="VFJ72" s="655"/>
      <c r="VFK72" s="655"/>
      <c r="VFL72" s="655"/>
      <c r="VFM72" s="655"/>
      <c r="VFN72" s="655"/>
      <c r="VFO72" s="655"/>
      <c r="VFP72" s="655"/>
      <c r="VFQ72" s="655"/>
      <c r="VFR72" s="655"/>
      <c r="VFS72" s="655"/>
      <c r="VFT72" s="655"/>
      <c r="VFU72" s="655"/>
      <c r="VFV72" s="655"/>
      <c r="VFW72" s="655"/>
      <c r="VFX72" s="655"/>
      <c r="VFY72" s="655"/>
      <c r="VFZ72" s="655"/>
      <c r="VGA72" s="655"/>
      <c r="VGB72" s="655"/>
      <c r="VGC72" s="655"/>
      <c r="VGD72" s="655"/>
      <c r="VGE72" s="655"/>
      <c r="VGF72" s="655"/>
      <c r="VGG72" s="655"/>
      <c r="VGH72" s="655"/>
      <c r="VGI72" s="655"/>
      <c r="VGJ72" s="655"/>
      <c r="VGK72" s="655"/>
      <c r="VGL72" s="655"/>
      <c r="VGM72" s="655"/>
      <c r="VGN72" s="655"/>
      <c r="VGO72" s="655"/>
      <c r="VGP72" s="655"/>
      <c r="VGQ72" s="655"/>
      <c r="VGR72" s="655"/>
      <c r="VGS72" s="655"/>
      <c r="VGT72" s="655"/>
      <c r="VGU72" s="655"/>
      <c r="VGV72" s="655"/>
      <c r="VGW72" s="655"/>
      <c r="VGX72" s="655"/>
      <c r="VGY72" s="655"/>
      <c r="VGZ72" s="655"/>
      <c r="VHA72" s="655"/>
      <c r="VHB72" s="655"/>
      <c r="VHC72" s="655"/>
      <c r="VHD72" s="655"/>
      <c r="VHE72" s="655"/>
      <c r="VHF72" s="655"/>
      <c r="VHG72" s="655"/>
      <c r="VHH72" s="655"/>
      <c r="VHI72" s="655"/>
      <c r="VHJ72" s="655"/>
      <c r="VHK72" s="655"/>
      <c r="VHL72" s="655"/>
      <c r="VHM72" s="655"/>
      <c r="VHN72" s="655"/>
      <c r="VHO72" s="655"/>
      <c r="VHP72" s="655"/>
      <c r="VHQ72" s="655"/>
      <c r="VHR72" s="655"/>
      <c r="VHS72" s="655"/>
      <c r="VHT72" s="655"/>
      <c r="VHU72" s="655"/>
      <c r="VHV72" s="655"/>
      <c r="VHW72" s="655"/>
      <c r="VHX72" s="655"/>
      <c r="VHY72" s="655"/>
      <c r="VHZ72" s="655"/>
      <c r="VIA72" s="655"/>
      <c r="VIB72" s="655"/>
      <c r="VIC72" s="655"/>
      <c r="VID72" s="655"/>
      <c r="VIE72" s="655"/>
      <c r="VIF72" s="655"/>
      <c r="VIG72" s="655"/>
      <c r="VIH72" s="655"/>
      <c r="VII72" s="655"/>
      <c r="VIJ72" s="655"/>
      <c r="VIK72" s="655"/>
      <c r="VIL72" s="655"/>
      <c r="VIM72" s="655"/>
      <c r="VIN72" s="655"/>
      <c r="VIO72" s="655"/>
      <c r="VIP72" s="655"/>
      <c r="VIQ72" s="655"/>
      <c r="VIR72" s="655"/>
      <c r="VIS72" s="655"/>
      <c r="VIT72" s="655"/>
      <c r="VIU72" s="655"/>
      <c r="VIV72" s="655"/>
      <c r="VIW72" s="655"/>
      <c r="VIX72" s="655"/>
      <c r="VIY72" s="655"/>
      <c r="VIZ72" s="655"/>
      <c r="VJA72" s="655"/>
      <c r="VJB72" s="655"/>
      <c r="VJC72" s="655"/>
      <c r="VJD72" s="655"/>
      <c r="VJE72" s="655"/>
      <c r="VJF72" s="655"/>
      <c r="VJG72" s="655"/>
      <c r="VJH72" s="655"/>
      <c r="VJI72" s="655"/>
      <c r="VJJ72" s="655"/>
      <c r="VJK72" s="655"/>
      <c r="VJL72" s="655"/>
      <c r="VJM72" s="655"/>
      <c r="VJN72" s="655"/>
      <c r="VJO72" s="655"/>
      <c r="VJP72" s="655"/>
      <c r="VJQ72" s="655"/>
      <c r="VJR72" s="655"/>
      <c r="VJS72" s="655"/>
      <c r="VJT72" s="655"/>
      <c r="VJU72" s="655"/>
      <c r="VJV72" s="655"/>
      <c r="VJW72" s="655"/>
      <c r="VJX72" s="655"/>
      <c r="VJY72" s="655"/>
      <c r="VJZ72" s="655"/>
      <c r="VKA72" s="655"/>
      <c r="VKB72" s="655"/>
      <c r="VKC72" s="655"/>
      <c r="VKD72" s="655"/>
      <c r="VKE72" s="655"/>
      <c r="VKF72" s="655"/>
      <c r="VKG72" s="655"/>
      <c r="VKH72" s="655"/>
      <c r="VKI72" s="655"/>
      <c r="VKJ72" s="655"/>
      <c r="VKK72" s="655"/>
      <c r="VKL72" s="655"/>
      <c r="VKM72" s="655"/>
      <c r="VKN72" s="655"/>
      <c r="VKO72" s="655"/>
      <c r="VKP72" s="655"/>
      <c r="VKQ72" s="655"/>
      <c r="VKR72" s="655"/>
      <c r="VKS72" s="655"/>
      <c r="VKT72" s="655"/>
      <c r="VKU72" s="655"/>
      <c r="VKV72" s="655"/>
      <c r="VKW72" s="655"/>
      <c r="VKX72" s="655"/>
      <c r="VKY72" s="655"/>
      <c r="VKZ72" s="655"/>
      <c r="VLA72" s="655"/>
      <c r="VLB72" s="655"/>
      <c r="VLC72" s="655"/>
      <c r="VLD72" s="655"/>
      <c r="VLE72" s="655"/>
      <c r="VLF72" s="655"/>
      <c r="VLG72" s="655"/>
      <c r="VLH72" s="655"/>
      <c r="VLI72" s="655"/>
      <c r="VLJ72" s="655"/>
      <c r="VLK72" s="655"/>
      <c r="VLL72" s="655"/>
      <c r="VLM72" s="655"/>
      <c r="VLN72" s="655"/>
      <c r="VLO72" s="655"/>
      <c r="VLP72" s="655"/>
      <c r="VLQ72" s="655"/>
      <c r="VLR72" s="655"/>
      <c r="VLS72" s="655"/>
      <c r="VLT72" s="655"/>
      <c r="VLU72" s="655"/>
      <c r="VLV72" s="655"/>
      <c r="VLW72" s="655"/>
      <c r="VLX72" s="655"/>
      <c r="VLY72" s="655"/>
      <c r="VLZ72" s="655"/>
      <c r="VMA72" s="655"/>
      <c r="VMB72" s="655"/>
      <c r="VMC72" s="655"/>
      <c r="VMD72" s="655"/>
      <c r="VME72" s="655"/>
      <c r="VMF72" s="655"/>
      <c r="VMG72" s="655"/>
      <c r="VMH72" s="655"/>
      <c r="VMI72" s="655"/>
      <c r="VMJ72" s="655"/>
      <c r="VMK72" s="655"/>
      <c r="VML72" s="655"/>
      <c r="VMM72" s="655"/>
      <c r="VMN72" s="655"/>
      <c r="VMO72" s="655"/>
      <c r="VMP72" s="655"/>
      <c r="VMQ72" s="655"/>
      <c r="VMR72" s="655"/>
      <c r="VMS72" s="655"/>
      <c r="VMT72" s="655"/>
      <c r="VMU72" s="655"/>
      <c r="VMV72" s="655"/>
      <c r="VMW72" s="655"/>
      <c r="VMX72" s="655"/>
      <c r="VMY72" s="655"/>
      <c r="VMZ72" s="655"/>
      <c r="VNA72" s="655"/>
      <c r="VNB72" s="655"/>
      <c r="VNC72" s="655"/>
      <c r="VND72" s="655"/>
      <c r="VNE72" s="655"/>
      <c r="VNF72" s="655"/>
      <c r="VNG72" s="655"/>
      <c r="VNH72" s="655"/>
      <c r="VNI72" s="655"/>
      <c r="VNJ72" s="655"/>
      <c r="VNK72" s="655"/>
      <c r="VNL72" s="655"/>
      <c r="VNM72" s="655"/>
      <c r="VNN72" s="655"/>
      <c r="VNO72" s="655"/>
      <c r="VNP72" s="655"/>
      <c r="VNQ72" s="655"/>
      <c r="VNR72" s="655"/>
      <c r="VNS72" s="655"/>
      <c r="VNT72" s="655"/>
      <c r="VNU72" s="655"/>
      <c r="VNV72" s="655"/>
      <c r="VNW72" s="655"/>
      <c r="VNX72" s="655"/>
      <c r="VNY72" s="655"/>
      <c r="VNZ72" s="655"/>
      <c r="VOA72" s="655"/>
      <c r="VOB72" s="655"/>
      <c r="VOC72" s="655"/>
      <c r="VOD72" s="655"/>
      <c r="VOE72" s="655"/>
      <c r="VOF72" s="655"/>
      <c r="VOG72" s="655"/>
      <c r="VOH72" s="655"/>
      <c r="VOI72" s="655"/>
      <c r="VOJ72" s="655"/>
      <c r="VOK72" s="655"/>
      <c r="VOL72" s="655"/>
      <c r="VOM72" s="655"/>
      <c r="VON72" s="655"/>
      <c r="VOO72" s="655"/>
      <c r="VOP72" s="655"/>
      <c r="VOQ72" s="655"/>
      <c r="VOR72" s="655"/>
      <c r="VOS72" s="655"/>
      <c r="VOT72" s="655"/>
      <c r="VOU72" s="655"/>
      <c r="VOV72" s="655"/>
      <c r="VOW72" s="655"/>
      <c r="VOX72" s="655"/>
      <c r="VOY72" s="655"/>
      <c r="VOZ72" s="655"/>
      <c r="VPA72" s="655"/>
      <c r="VPB72" s="655"/>
      <c r="VPC72" s="655"/>
      <c r="VPD72" s="655"/>
      <c r="VPE72" s="655"/>
      <c r="VPF72" s="655"/>
      <c r="VPG72" s="655"/>
      <c r="VPH72" s="655"/>
      <c r="VPI72" s="655"/>
      <c r="VPJ72" s="655"/>
      <c r="VPK72" s="655"/>
      <c r="VPL72" s="655"/>
      <c r="VPM72" s="655"/>
      <c r="VPN72" s="655"/>
      <c r="VPO72" s="655"/>
      <c r="VPP72" s="655"/>
      <c r="VPQ72" s="655"/>
      <c r="VPR72" s="655"/>
      <c r="VPS72" s="655"/>
      <c r="VPT72" s="655"/>
      <c r="VPU72" s="655"/>
      <c r="VPV72" s="655"/>
      <c r="VPW72" s="655"/>
      <c r="VPX72" s="655"/>
      <c r="VPY72" s="655"/>
      <c r="VPZ72" s="655"/>
      <c r="VQA72" s="655"/>
      <c r="VQB72" s="655"/>
      <c r="VQC72" s="655"/>
      <c r="VQD72" s="655"/>
      <c r="VQE72" s="655"/>
      <c r="VQF72" s="655"/>
      <c r="VQG72" s="655"/>
      <c r="VQH72" s="655"/>
      <c r="VQI72" s="655"/>
      <c r="VQJ72" s="655"/>
      <c r="VQK72" s="655"/>
      <c r="VQL72" s="655"/>
      <c r="VQM72" s="655"/>
      <c r="VQN72" s="655"/>
      <c r="VQO72" s="655"/>
      <c r="VQP72" s="655"/>
      <c r="VQQ72" s="655"/>
      <c r="VQR72" s="655"/>
      <c r="VQS72" s="655"/>
      <c r="VQT72" s="655"/>
      <c r="VQU72" s="655"/>
      <c r="VQV72" s="655"/>
      <c r="VQW72" s="655"/>
      <c r="VQX72" s="655"/>
      <c r="VQY72" s="655"/>
      <c r="VQZ72" s="655"/>
      <c r="VRA72" s="655"/>
      <c r="VRB72" s="655"/>
      <c r="VRC72" s="655"/>
      <c r="VRD72" s="655"/>
      <c r="VRE72" s="655"/>
      <c r="VRF72" s="655"/>
      <c r="VRG72" s="655"/>
      <c r="VRH72" s="655"/>
      <c r="VRI72" s="655"/>
      <c r="VRJ72" s="655"/>
      <c r="VRK72" s="655"/>
      <c r="VRL72" s="655"/>
      <c r="VRM72" s="655"/>
      <c r="VRN72" s="655"/>
      <c r="VRO72" s="655"/>
      <c r="VRP72" s="655"/>
      <c r="VRQ72" s="655"/>
      <c r="VRR72" s="655"/>
      <c r="VRS72" s="655"/>
      <c r="VRT72" s="655"/>
      <c r="VRU72" s="655"/>
      <c r="VRV72" s="655"/>
      <c r="VRW72" s="655"/>
      <c r="VRX72" s="655"/>
      <c r="VRY72" s="655"/>
      <c r="VRZ72" s="655"/>
      <c r="VSA72" s="655"/>
      <c r="VSB72" s="655"/>
      <c r="VSC72" s="655"/>
      <c r="VSD72" s="655"/>
      <c r="VSE72" s="655"/>
      <c r="VSF72" s="655"/>
      <c r="VSG72" s="655"/>
      <c r="VSH72" s="655"/>
      <c r="VSI72" s="655"/>
      <c r="VSJ72" s="655"/>
      <c r="VSK72" s="655"/>
      <c r="VSL72" s="655"/>
      <c r="VSM72" s="655"/>
      <c r="VSN72" s="655"/>
      <c r="VSO72" s="655"/>
      <c r="VSP72" s="655"/>
      <c r="VSQ72" s="655"/>
      <c r="VSR72" s="655"/>
      <c r="VSS72" s="655"/>
      <c r="VST72" s="655"/>
      <c r="VSU72" s="655"/>
      <c r="VSV72" s="655"/>
      <c r="VSW72" s="655"/>
      <c r="VSX72" s="655"/>
      <c r="VSY72" s="655"/>
      <c r="VSZ72" s="655"/>
      <c r="VTA72" s="655"/>
      <c r="VTB72" s="655"/>
      <c r="VTC72" s="655"/>
      <c r="VTD72" s="655"/>
      <c r="VTE72" s="655"/>
      <c r="VTF72" s="655"/>
      <c r="VTG72" s="655"/>
      <c r="VTH72" s="655"/>
      <c r="VTI72" s="655"/>
      <c r="VTJ72" s="655"/>
      <c r="VTK72" s="655"/>
      <c r="VTL72" s="655"/>
      <c r="VTM72" s="655"/>
      <c r="VTN72" s="655"/>
      <c r="VTO72" s="655"/>
      <c r="VTP72" s="655"/>
      <c r="VTQ72" s="655"/>
      <c r="VTR72" s="655"/>
      <c r="VTS72" s="655"/>
      <c r="VTT72" s="655"/>
      <c r="VTU72" s="655"/>
      <c r="VTV72" s="655"/>
      <c r="VTW72" s="655"/>
      <c r="VTX72" s="655"/>
      <c r="VTY72" s="655"/>
      <c r="VTZ72" s="655"/>
      <c r="VUA72" s="655"/>
      <c r="VUB72" s="655"/>
      <c r="VUC72" s="655"/>
      <c r="VUD72" s="655"/>
      <c r="VUE72" s="655"/>
      <c r="VUF72" s="655"/>
      <c r="VUG72" s="655"/>
      <c r="VUH72" s="655"/>
      <c r="VUI72" s="655"/>
      <c r="VUJ72" s="655"/>
      <c r="VUK72" s="655"/>
      <c r="VUL72" s="655"/>
      <c r="VUM72" s="655"/>
      <c r="VUN72" s="655"/>
      <c r="VUO72" s="655"/>
      <c r="VUP72" s="655"/>
      <c r="VUQ72" s="655"/>
      <c r="VUR72" s="655"/>
      <c r="VUS72" s="655"/>
      <c r="VUT72" s="655"/>
      <c r="VUU72" s="655"/>
      <c r="VUV72" s="655"/>
      <c r="VUW72" s="655"/>
      <c r="VUX72" s="655"/>
      <c r="VUY72" s="655"/>
      <c r="VUZ72" s="655"/>
      <c r="VVA72" s="655"/>
      <c r="VVB72" s="655"/>
      <c r="VVC72" s="655"/>
      <c r="VVD72" s="655"/>
      <c r="VVE72" s="655"/>
      <c r="VVF72" s="655"/>
      <c r="VVG72" s="655"/>
      <c r="VVH72" s="655"/>
      <c r="VVI72" s="655"/>
      <c r="VVJ72" s="655"/>
      <c r="VVK72" s="655"/>
      <c r="VVL72" s="655"/>
      <c r="VVM72" s="655"/>
      <c r="VVN72" s="655"/>
      <c r="VVO72" s="655"/>
      <c r="VVP72" s="655"/>
      <c r="VVQ72" s="655"/>
      <c r="VVR72" s="655"/>
      <c r="VVS72" s="655"/>
      <c r="VVT72" s="655"/>
      <c r="VVU72" s="655"/>
      <c r="VVV72" s="655"/>
      <c r="VVW72" s="655"/>
      <c r="VVX72" s="655"/>
      <c r="VVY72" s="655"/>
      <c r="VVZ72" s="655"/>
      <c r="VWA72" s="655"/>
      <c r="VWB72" s="655"/>
      <c r="VWC72" s="655"/>
      <c r="VWD72" s="655"/>
      <c r="VWE72" s="655"/>
      <c r="VWF72" s="655"/>
      <c r="VWG72" s="655"/>
      <c r="VWH72" s="655"/>
      <c r="VWI72" s="655"/>
      <c r="VWJ72" s="655"/>
      <c r="VWK72" s="655"/>
      <c r="VWL72" s="655"/>
      <c r="VWM72" s="655"/>
      <c r="VWN72" s="655"/>
      <c r="VWO72" s="655"/>
      <c r="VWP72" s="655"/>
      <c r="VWQ72" s="655"/>
      <c r="VWR72" s="655"/>
      <c r="VWS72" s="655"/>
      <c r="VWT72" s="655"/>
      <c r="VWU72" s="655"/>
      <c r="VWV72" s="655"/>
      <c r="VWW72" s="655"/>
      <c r="VWX72" s="655"/>
      <c r="VWY72" s="655"/>
      <c r="VWZ72" s="655"/>
      <c r="VXA72" s="655"/>
      <c r="VXB72" s="655"/>
      <c r="VXC72" s="655"/>
      <c r="VXD72" s="655"/>
      <c r="VXE72" s="655"/>
      <c r="VXF72" s="655"/>
      <c r="VXG72" s="655"/>
      <c r="VXH72" s="655"/>
      <c r="VXI72" s="655"/>
      <c r="VXJ72" s="655"/>
      <c r="VXK72" s="655"/>
      <c r="VXL72" s="655"/>
      <c r="VXM72" s="655"/>
      <c r="VXN72" s="655"/>
      <c r="VXO72" s="655"/>
      <c r="VXP72" s="655"/>
      <c r="VXQ72" s="655"/>
      <c r="VXR72" s="655"/>
      <c r="VXS72" s="655"/>
      <c r="VXT72" s="655"/>
      <c r="VXU72" s="655"/>
      <c r="VXV72" s="655"/>
      <c r="VXW72" s="655"/>
      <c r="VXX72" s="655"/>
      <c r="VXY72" s="655"/>
      <c r="VXZ72" s="655"/>
      <c r="VYA72" s="655"/>
      <c r="VYB72" s="655"/>
      <c r="VYC72" s="655"/>
      <c r="VYD72" s="655"/>
      <c r="VYE72" s="655"/>
      <c r="VYF72" s="655"/>
      <c r="VYG72" s="655"/>
      <c r="VYH72" s="655"/>
      <c r="VYI72" s="655"/>
      <c r="VYJ72" s="655"/>
      <c r="VYK72" s="655"/>
      <c r="VYL72" s="655"/>
      <c r="VYM72" s="655"/>
      <c r="VYN72" s="655"/>
      <c r="VYO72" s="655"/>
      <c r="VYP72" s="655"/>
      <c r="VYQ72" s="655"/>
      <c r="VYR72" s="655"/>
      <c r="VYS72" s="655"/>
      <c r="VYT72" s="655"/>
      <c r="VYU72" s="655"/>
      <c r="VYV72" s="655"/>
      <c r="VYW72" s="655"/>
      <c r="VYX72" s="655"/>
      <c r="VYY72" s="655"/>
      <c r="VYZ72" s="655"/>
      <c r="VZA72" s="655"/>
      <c r="VZB72" s="655"/>
      <c r="VZC72" s="655"/>
      <c r="VZD72" s="655"/>
      <c r="VZE72" s="655"/>
      <c r="VZF72" s="655"/>
      <c r="VZG72" s="655"/>
      <c r="VZH72" s="655"/>
      <c r="VZI72" s="655"/>
      <c r="VZJ72" s="655"/>
      <c r="VZK72" s="655"/>
      <c r="VZL72" s="655"/>
      <c r="VZM72" s="655"/>
      <c r="VZN72" s="655"/>
      <c r="VZO72" s="655"/>
      <c r="VZP72" s="655"/>
      <c r="VZQ72" s="655"/>
      <c r="VZR72" s="655"/>
      <c r="VZS72" s="655"/>
      <c r="VZT72" s="655"/>
      <c r="VZU72" s="655"/>
      <c r="VZV72" s="655"/>
      <c r="VZW72" s="655"/>
      <c r="VZX72" s="655"/>
      <c r="VZY72" s="655"/>
      <c r="VZZ72" s="655"/>
      <c r="WAA72" s="655"/>
      <c r="WAB72" s="655"/>
      <c r="WAC72" s="655"/>
      <c r="WAD72" s="655"/>
      <c r="WAE72" s="655"/>
      <c r="WAF72" s="655"/>
      <c r="WAG72" s="655"/>
      <c r="WAH72" s="655"/>
      <c r="WAI72" s="655"/>
      <c r="WAJ72" s="655"/>
      <c r="WAK72" s="655"/>
      <c r="WAL72" s="655"/>
      <c r="WAM72" s="655"/>
      <c r="WAN72" s="655"/>
      <c r="WAO72" s="655"/>
      <c r="WAP72" s="655"/>
      <c r="WAQ72" s="655"/>
      <c r="WAR72" s="655"/>
      <c r="WAS72" s="655"/>
      <c r="WAT72" s="655"/>
      <c r="WAU72" s="655"/>
      <c r="WAV72" s="655"/>
      <c r="WAW72" s="655"/>
      <c r="WAX72" s="655"/>
      <c r="WAY72" s="655"/>
      <c r="WAZ72" s="655"/>
      <c r="WBA72" s="655"/>
      <c r="WBB72" s="655"/>
      <c r="WBC72" s="655"/>
      <c r="WBD72" s="655"/>
      <c r="WBE72" s="655"/>
      <c r="WBF72" s="655"/>
      <c r="WBG72" s="655"/>
      <c r="WBH72" s="655"/>
      <c r="WBI72" s="655"/>
      <c r="WBJ72" s="655"/>
      <c r="WBK72" s="655"/>
      <c r="WBL72" s="655"/>
      <c r="WBM72" s="655"/>
      <c r="WBN72" s="655"/>
      <c r="WBO72" s="655"/>
      <c r="WBP72" s="655"/>
      <c r="WBQ72" s="655"/>
      <c r="WBR72" s="655"/>
      <c r="WBS72" s="655"/>
      <c r="WBT72" s="655"/>
      <c r="WBU72" s="655"/>
      <c r="WBV72" s="655"/>
      <c r="WBW72" s="655"/>
      <c r="WBX72" s="655"/>
      <c r="WBY72" s="655"/>
      <c r="WBZ72" s="655"/>
      <c r="WCA72" s="655"/>
      <c r="WCB72" s="655"/>
      <c r="WCC72" s="655"/>
      <c r="WCD72" s="655"/>
      <c r="WCE72" s="655"/>
      <c r="WCF72" s="655"/>
      <c r="WCG72" s="655"/>
      <c r="WCH72" s="655"/>
      <c r="WCI72" s="655"/>
      <c r="WCJ72" s="655"/>
      <c r="WCK72" s="655"/>
      <c r="WCL72" s="655"/>
      <c r="WCM72" s="655"/>
      <c r="WCN72" s="655"/>
      <c r="WCO72" s="655"/>
      <c r="WCP72" s="655"/>
      <c r="WCQ72" s="655"/>
      <c r="WCR72" s="655"/>
      <c r="WCS72" s="655"/>
      <c r="WCT72" s="655"/>
      <c r="WCU72" s="655"/>
      <c r="WCV72" s="655"/>
      <c r="WCW72" s="655"/>
      <c r="WCX72" s="655"/>
      <c r="WCY72" s="655"/>
      <c r="WCZ72" s="655"/>
      <c r="WDA72" s="655"/>
      <c r="WDB72" s="655"/>
      <c r="WDC72" s="655"/>
      <c r="WDD72" s="655"/>
      <c r="WDE72" s="655"/>
      <c r="WDF72" s="655"/>
      <c r="WDG72" s="655"/>
      <c r="WDH72" s="655"/>
      <c r="WDI72" s="655"/>
      <c r="WDJ72" s="655"/>
      <c r="WDK72" s="655"/>
      <c r="WDL72" s="655"/>
      <c r="WDM72" s="655"/>
      <c r="WDN72" s="655"/>
      <c r="WDO72" s="655"/>
      <c r="WDP72" s="655"/>
      <c r="WDQ72" s="655"/>
      <c r="WDR72" s="655"/>
      <c r="WDS72" s="655"/>
      <c r="WDT72" s="655"/>
      <c r="WDU72" s="655"/>
      <c r="WDV72" s="655"/>
      <c r="WDW72" s="655"/>
      <c r="WDX72" s="655"/>
      <c r="WDY72" s="655"/>
      <c r="WDZ72" s="655"/>
      <c r="WEA72" s="655"/>
      <c r="WEB72" s="655"/>
      <c r="WEC72" s="655"/>
      <c r="WED72" s="655"/>
      <c r="WEE72" s="655"/>
      <c r="WEF72" s="655"/>
      <c r="WEG72" s="655"/>
      <c r="WEH72" s="655"/>
      <c r="WEI72" s="655"/>
      <c r="WEJ72" s="655"/>
      <c r="WEK72" s="655"/>
      <c r="WEL72" s="655"/>
      <c r="WEM72" s="655"/>
      <c r="WEN72" s="655"/>
      <c r="WEO72" s="655"/>
      <c r="WEP72" s="655"/>
      <c r="WEQ72" s="655"/>
      <c r="WER72" s="655"/>
      <c r="WES72" s="655"/>
      <c r="WET72" s="655"/>
      <c r="WEU72" s="655"/>
      <c r="WEV72" s="655"/>
      <c r="WEW72" s="655"/>
      <c r="WEX72" s="655"/>
      <c r="WEY72" s="655"/>
      <c r="WEZ72" s="655"/>
      <c r="WFA72" s="655"/>
      <c r="WFB72" s="655"/>
      <c r="WFC72" s="655"/>
      <c r="WFD72" s="655"/>
      <c r="WFE72" s="655"/>
      <c r="WFF72" s="655"/>
      <c r="WFG72" s="655"/>
      <c r="WFH72" s="655"/>
      <c r="WFI72" s="655"/>
      <c r="WFJ72" s="655"/>
      <c r="WFK72" s="655"/>
      <c r="WFL72" s="655"/>
      <c r="WFM72" s="655"/>
      <c r="WFN72" s="655"/>
      <c r="WFO72" s="655"/>
      <c r="WFP72" s="655"/>
      <c r="WFQ72" s="655"/>
      <c r="WFR72" s="655"/>
      <c r="WFS72" s="655"/>
      <c r="WFT72" s="655"/>
      <c r="WFU72" s="655"/>
      <c r="WFV72" s="655"/>
      <c r="WFW72" s="655"/>
      <c r="WFX72" s="655"/>
      <c r="WFY72" s="655"/>
      <c r="WFZ72" s="655"/>
      <c r="WGA72" s="655"/>
      <c r="WGB72" s="655"/>
      <c r="WGC72" s="655"/>
      <c r="WGD72" s="655"/>
      <c r="WGE72" s="655"/>
      <c r="WGF72" s="655"/>
      <c r="WGG72" s="655"/>
      <c r="WGH72" s="655"/>
      <c r="WGI72" s="655"/>
      <c r="WGJ72" s="655"/>
      <c r="WGK72" s="655"/>
      <c r="WGL72" s="655"/>
      <c r="WGM72" s="655"/>
      <c r="WGN72" s="655"/>
      <c r="WGO72" s="655"/>
      <c r="WGP72" s="655"/>
      <c r="WGQ72" s="655"/>
      <c r="WGR72" s="655"/>
      <c r="WGS72" s="655"/>
      <c r="WGT72" s="655"/>
      <c r="WGU72" s="655"/>
      <c r="WGV72" s="655"/>
      <c r="WGW72" s="655"/>
      <c r="WGX72" s="655"/>
      <c r="WGY72" s="655"/>
      <c r="WGZ72" s="655"/>
      <c r="WHA72" s="655"/>
      <c r="WHB72" s="655"/>
      <c r="WHC72" s="655"/>
      <c r="WHD72" s="655"/>
      <c r="WHE72" s="655"/>
      <c r="WHF72" s="655"/>
      <c r="WHG72" s="655"/>
      <c r="WHH72" s="655"/>
      <c r="WHI72" s="655"/>
      <c r="WHJ72" s="655"/>
      <c r="WHK72" s="655"/>
      <c r="WHL72" s="655"/>
      <c r="WHM72" s="655"/>
      <c r="WHN72" s="655"/>
      <c r="WHO72" s="655"/>
      <c r="WHP72" s="655"/>
      <c r="WHQ72" s="655"/>
      <c r="WHR72" s="655"/>
      <c r="WHS72" s="655"/>
      <c r="WHT72" s="655"/>
      <c r="WHU72" s="655"/>
      <c r="WHV72" s="655"/>
      <c r="WHW72" s="655"/>
      <c r="WHX72" s="655"/>
      <c r="WHY72" s="655"/>
      <c r="WHZ72" s="655"/>
      <c r="WIA72" s="655"/>
      <c r="WIB72" s="655"/>
      <c r="WIC72" s="655"/>
      <c r="WID72" s="655"/>
      <c r="WIE72" s="655"/>
      <c r="WIF72" s="655"/>
      <c r="WIG72" s="655"/>
      <c r="WIH72" s="655"/>
      <c r="WII72" s="655"/>
      <c r="WIJ72" s="655"/>
      <c r="WIK72" s="655"/>
      <c r="WIL72" s="655"/>
      <c r="WIM72" s="655"/>
      <c r="WIN72" s="655"/>
      <c r="WIO72" s="655"/>
      <c r="WIP72" s="655"/>
      <c r="WIQ72" s="655"/>
      <c r="WIR72" s="655"/>
      <c r="WIS72" s="655"/>
      <c r="WIT72" s="655"/>
      <c r="WIU72" s="655"/>
      <c r="WIV72" s="655"/>
      <c r="WIW72" s="655"/>
      <c r="WIX72" s="655"/>
      <c r="WIY72" s="655"/>
      <c r="WIZ72" s="655"/>
      <c r="WJA72" s="655"/>
      <c r="WJB72" s="655"/>
      <c r="WJC72" s="655"/>
      <c r="WJD72" s="655"/>
      <c r="WJE72" s="655"/>
      <c r="WJF72" s="655"/>
      <c r="WJG72" s="655"/>
      <c r="WJH72" s="655"/>
      <c r="WJI72" s="655"/>
      <c r="WJJ72" s="655"/>
      <c r="WJK72" s="655"/>
      <c r="WJL72" s="655"/>
      <c r="WJM72" s="655"/>
      <c r="WJN72" s="655"/>
      <c r="WJO72" s="655"/>
      <c r="WJP72" s="655"/>
      <c r="WJQ72" s="655"/>
      <c r="WJR72" s="655"/>
      <c r="WJS72" s="655"/>
      <c r="WJT72" s="655"/>
      <c r="WJU72" s="655"/>
      <c r="WJV72" s="655"/>
      <c r="WJW72" s="655"/>
      <c r="WJX72" s="655"/>
      <c r="WJY72" s="655"/>
      <c r="WJZ72" s="655"/>
      <c r="WKA72" s="655"/>
      <c r="WKB72" s="655"/>
      <c r="WKC72" s="655"/>
      <c r="WKD72" s="655"/>
      <c r="WKE72" s="655"/>
      <c r="WKF72" s="655"/>
      <c r="WKG72" s="655"/>
      <c r="WKH72" s="655"/>
      <c r="WKI72" s="655"/>
      <c r="WKJ72" s="655"/>
      <c r="WKK72" s="655"/>
      <c r="WKL72" s="655"/>
      <c r="WKM72" s="655"/>
      <c r="WKN72" s="655"/>
      <c r="WKO72" s="655"/>
      <c r="WKP72" s="655"/>
      <c r="WKQ72" s="655"/>
      <c r="WKR72" s="655"/>
      <c r="WKS72" s="655"/>
      <c r="WKT72" s="655"/>
      <c r="WKU72" s="655"/>
      <c r="WKV72" s="655"/>
      <c r="WKW72" s="655"/>
      <c r="WKX72" s="655"/>
      <c r="WKY72" s="655"/>
      <c r="WKZ72" s="655"/>
      <c r="WLA72" s="655"/>
      <c r="WLB72" s="655"/>
      <c r="WLC72" s="655"/>
      <c r="WLD72" s="655"/>
      <c r="WLE72" s="655"/>
      <c r="WLF72" s="655"/>
      <c r="WLG72" s="655"/>
      <c r="WLH72" s="655"/>
      <c r="WLI72" s="655"/>
      <c r="WLJ72" s="655"/>
      <c r="WLK72" s="655"/>
      <c r="WLL72" s="655"/>
      <c r="WLM72" s="655"/>
      <c r="WLN72" s="655"/>
      <c r="WLO72" s="655"/>
      <c r="WLP72" s="655"/>
      <c r="WLQ72" s="655"/>
      <c r="WLR72" s="655"/>
      <c r="WLS72" s="655"/>
      <c r="WLT72" s="655"/>
      <c r="WLU72" s="655"/>
      <c r="WLV72" s="655"/>
      <c r="WLW72" s="655"/>
      <c r="WLX72" s="655"/>
      <c r="WLY72" s="655"/>
      <c r="WLZ72" s="655"/>
      <c r="WMA72" s="655"/>
      <c r="WMB72" s="655"/>
      <c r="WMC72" s="655"/>
      <c r="WMD72" s="655"/>
      <c r="WME72" s="655"/>
      <c r="WMF72" s="655"/>
      <c r="WMG72" s="655"/>
      <c r="WMH72" s="655"/>
      <c r="WMI72" s="655"/>
      <c r="WMJ72" s="655"/>
      <c r="WMK72" s="655"/>
      <c r="WML72" s="655"/>
      <c r="WMM72" s="655"/>
      <c r="WMN72" s="655"/>
      <c r="WMO72" s="655"/>
      <c r="WMP72" s="655"/>
      <c r="WMQ72" s="655"/>
      <c r="WMR72" s="655"/>
      <c r="WMS72" s="655"/>
      <c r="WMT72" s="655"/>
      <c r="WMU72" s="655"/>
      <c r="WMV72" s="655"/>
      <c r="WMW72" s="655"/>
      <c r="WMX72" s="655"/>
      <c r="WMY72" s="655"/>
      <c r="WMZ72" s="655"/>
      <c r="WNA72" s="655"/>
      <c r="WNB72" s="655"/>
      <c r="WNC72" s="655"/>
      <c r="WND72" s="655"/>
      <c r="WNE72" s="655"/>
      <c r="WNF72" s="655"/>
      <c r="WNG72" s="655"/>
      <c r="WNH72" s="655"/>
      <c r="WNI72" s="655"/>
      <c r="WNJ72" s="655"/>
      <c r="WNK72" s="655"/>
      <c r="WNL72" s="655"/>
      <c r="WNM72" s="655"/>
      <c r="WNN72" s="655"/>
      <c r="WNO72" s="655"/>
      <c r="WNP72" s="655"/>
      <c r="WNQ72" s="655"/>
      <c r="WNR72" s="655"/>
      <c r="WNS72" s="655"/>
      <c r="WNT72" s="655"/>
      <c r="WNU72" s="655"/>
      <c r="WNV72" s="655"/>
      <c r="WNW72" s="655"/>
      <c r="WNX72" s="655"/>
      <c r="WNY72" s="655"/>
      <c r="WNZ72" s="655"/>
      <c r="WOA72" s="655"/>
      <c r="WOB72" s="655"/>
      <c r="WOC72" s="655"/>
      <c r="WOD72" s="655"/>
      <c r="WOE72" s="655"/>
      <c r="WOF72" s="655"/>
      <c r="WOG72" s="655"/>
      <c r="WOH72" s="655"/>
      <c r="WOI72" s="655"/>
      <c r="WOJ72" s="655"/>
      <c r="WOK72" s="655"/>
      <c r="WOL72" s="655"/>
      <c r="WOM72" s="655"/>
      <c r="WON72" s="655"/>
      <c r="WOO72" s="655"/>
      <c r="WOP72" s="655"/>
      <c r="WOQ72" s="655"/>
      <c r="WOR72" s="655"/>
      <c r="WOS72" s="655"/>
      <c r="WOT72" s="655"/>
      <c r="WOU72" s="655"/>
      <c r="WOV72" s="655"/>
      <c r="WOW72" s="655"/>
      <c r="WOX72" s="655"/>
      <c r="WOY72" s="655"/>
      <c r="WOZ72" s="655"/>
      <c r="WPA72" s="655"/>
      <c r="WPB72" s="655"/>
      <c r="WPC72" s="655"/>
      <c r="WPD72" s="655"/>
      <c r="WPE72" s="655"/>
      <c r="WPF72" s="655"/>
      <c r="WPG72" s="655"/>
      <c r="WPH72" s="655"/>
      <c r="WPI72" s="655"/>
      <c r="WPJ72" s="655"/>
      <c r="WPK72" s="655"/>
      <c r="WPL72" s="655"/>
      <c r="WPM72" s="655"/>
      <c r="WPN72" s="655"/>
      <c r="WPO72" s="655"/>
      <c r="WPP72" s="655"/>
      <c r="WPQ72" s="655"/>
      <c r="WPR72" s="655"/>
      <c r="WPS72" s="655"/>
      <c r="WPT72" s="655"/>
      <c r="WPU72" s="655"/>
      <c r="WPV72" s="655"/>
      <c r="WPW72" s="655"/>
      <c r="WPX72" s="655"/>
      <c r="WPY72" s="655"/>
      <c r="WPZ72" s="655"/>
      <c r="WQA72" s="655"/>
      <c r="WQB72" s="655"/>
      <c r="WQC72" s="655"/>
      <c r="WQD72" s="655"/>
      <c r="WQE72" s="655"/>
      <c r="WQF72" s="655"/>
      <c r="WQG72" s="655"/>
      <c r="WQH72" s="655"/>
      <c r="WQI72" s="655"/>
      <c r="WQJ72" s="655"/>
      <c r="WQK72" s="655"/>
      <c r="WQL72" s="655"/>
      <c r="WQM72" s="655"/>
      <c r="WQN72" s="655"/>
      <c r="WQO72" s="655"/>
      <c r="WQP72" s="655"/>
      <c r="WQQ72" s="655"/>
      <c r="WQR72" s="655"/>
      <c r="WQS72" s="655"/>
      <c r="WQT72" s="655"/>
      <c r="WQU72" s="655"/>
      <c r="WQV72" s="655"/>
      <c r="WQW72" s="655"/>
      <c r="WQX72" s="655"/>
      <c r="WQY72" s="655"/>
      <c r="WQZ72" s="655"/>
      <c r="WRA72" s="655"/>
      <c r="WRB72" s="655"/>
      <c r="WRC72" s="655"/>
      <c r="WRD72" s="655"/>
      <c r="WRE72" s="655"/>
      <c r="WRF72" s="655"/>
      <c r="WRG72" s="655"/>
      <c r="WRH72" s="655"/>
      <c r="WRI72" s="655"/>
      <c r="WRJ72" s="655"/>
      <c r="WRK72" s="655"/>
      <c r="WRL72" s="655"/>
      <c r="WRM72" s="655"/>
      <c r="WRN72" s="655"/>
      <c r="WRO72" s="655"/>
      <c r="WRP72" s="655"/>
      <c r="WRQ72" s="655"/>
      <c r="WRR72" s="655"/>
      <c r="WRS72" s="655"/>
      <c r="WRT72" s="655"/>
      <c r="WRU72" s="655"/>
      <c r="WRV72" s="655"/>
      <c r="WRW72" s="655"/>
      <c r="WRX72" s="655"/>
      <c r="WRY72" s="655"/>
      <c r="WRZ72" s="655"/>
      <c r="WSA72" s="655"/>
      <c r="WSB72" s="655"/>
      <c r="WSC72" s="655"/>
      <c r="WSD72" s="655"/>
      <c r="WSE72" s="655"/>
      <c r="WSF72" s="655"/>
      <c r="WSG72" s="655"/>
      <c r="WSH72" s="655"/>
      <c r="WSI72" s="655"/>
      <c r="WSJ72" s="655"/>
      <c r="WSK72" s="655"/>
      <c r="WSL72" s="655"/>
      <c r="WSM72" s="655"/>
      <c r="WSN72" s="655"/>
      <c r="WSO72" s="655"/>
      <c r="WSP72" s="655"/>
      <c r="WSQ72" s="655"/>
      <c r="WSR72" s="655"/>
      <c r="WSS72" s="655"/>
      <c r="WST72" s="655"/>
      <c r="WSU72" s="655"/>
      <c r="WSV72" s="655"/>
      <c r="WSW72" s="655"/>
      <c r="WSX72" s="655"/>
      <c r="WSY72" s="655"/>
      <c r="WSZ72" s="655"/>
      <c r="WTA72" s="655"/>
      <c r="WTB72" s="655"/>
      <c r="WTC72" s="655"/>
      <c r="WTD72" s="655"/>
      <c r="WTE72" s="655"/>
      <c r="WTF72" s="655"/>
      <c r="WTG72" s="655"/>
      <c r="WTH72" s="655"/>
      <c r="WTI72" s="655"/>
      <c r="WTJ72" s="655"/>
      <c r="WTK72" s="655"/>
      <c r="WTL72" s="655"/>
      <c r="WTM72" s="655"/>
      <c r="WTN72" s="655"/>
      <c r="WTO72" s="655"/>
      <c r="WTP72" s="655"/>
      <c r="WTQ72" s="655"/>
      <c r="WTR72" s="655"/>
      <c r="WTS72" s="655"/>
      <c r="WTT72" s="655"/>
      <c r="WTU72" s="655"/>
      <c r="WTV72" s="655"/>
      <c r="WTW72" s="655"/>
      <c r="WTX72" s="655"/>
      <c r="WTY72" s="655"/>
      <c r="WTZ72" s="655"/>
      <c r="WUA72" s="655"/>
      <c r="WUB72" s="655"/>
      <c r="WUC72" s="655"/>
      <c r="WUD72" s="655"/>
      <c r="WUE72" s="655"/>
      <c r="WUF72" s="655"/>
      <c r="WUG72" s="655"/>
      <c r="WUH72" s="655"/>
      <c r="WUI72" s="655"/>
      <c r="WUJ72" s="655"/>
      <c r="WUK72" s="655"/>
      <c r="WUL72" s="655"/>
      <c r="WUM72" s="655"/>
      <c r="WUN72" s="655"/>
      <c r="WUO72" s="655"/>
      <c r="WUP72" s="655"/>
      <c r="WUQ72" s="655"/>
      <c r="WUR72" s="655"/>
      <c r="WUS72" s="655"/>
      <c r="WUT72" s="655"/>
      <c r="WUU72" s="655"/>
      <c r="WUV72" s="655"/>
      <c r="WUW72" s="655"/>
      <c r="WUX72" s="655"/>
      <c r="WUY72" s="655"/>
      <c r="WUZ72" s="655"/>
      <c r="WVA72" s="655"/>
      <c r="WVB72" s="655"/>
      <c r="WVC72" s="655"/>
      <c r="WVD72" s="655"/>
      <c r="WVE72" s="655"/>
      <c r="WVF72" s="655"/>
      <c r="WVG72" s="655"/>
      <c r="WVH72" s="655"/>
      <c r="WVI72" s="655"/>
      <c r="WVJ72" s="655"/>
      <c r="WVK72" s="655"/>
      <c r="WVL72" s="655"/>
      <c r="WVM72" s="655"/>
      <c r="WVN72" s="655"/>
      <c r="WVO72" s="655"/>
      <c r="WVP72" s="655"/>
      <c r="WVQ72" s="655"/>
      <c r="WVR72" s="655"/>
      <c r="WVS72" s="655"/>
      <c r="WVT72" s="655"/>
      <c r="WVU72" s="655"/>
      <c r="WVV72" s="655"/>
      <c r="WVW72" s="655"/>
      <c r="WVX72" s="655"/>
      <c r="WVY72" s="655"/>
      <c r="WVZ72" s="655"/>
      <c r="WWA72" s="655"/>
      <c r="WWB72" s="655"/>
      <c r="WWC72" s="655"/>
      <c r="WWD72" s="655"/>
      <c r="WWE72" s="655"/>
      <c r="WWF72" s="655"/>
      <c r="WWG72" s="655"/>
      <c r="WWH72" s="655"/>
      <c r="WWI72" s="655"/>
      <c r="WWJ72" s="655"/>
      <c r="WWK72" s="655"/>
      <c r="WWL72" s="655"/>
      <c r="WWM72" s="655"/>
      <c r="WWN72" s="655"/>
      <c r="WWO72" s="655"/>
      <c r="WWP72" s="655"/>
      <c r="WWQ72" s="655"/>
      <c r="WWR72" s="655"/>
      <c r="WWS72" s="655"/>
      <c r="WWT72" s="655"/>
      <c r="WWU72" s="655"/>
      <c r="WWV72" s="655"/>
      <c r="WWW72" s="655"/>
      <c r="WWX72" s="655"/>
      <c r="WWY72" s="655"/>
      <c r="WWZ72" s="655"/>
      <c r="WXA72" s="655"/>
      <c r="WXB72" s="655"/>
      <c r="WXC72" s="655"/>
      <c r="WXD72" s="655"/>
      <c r="WXE72" s="655"/>
      <c r="WXF72" s="655"/>
      <c r="WXG72" s="655"/>
      <c r="WXH72" s="655"/>
      <c r="WXI72" s="655"/>
      <c r="WXJ72" s="655"/>
      <c r="WXK72" s="655"/>
      <c r="WXL72" s="655"/>
      <c r="WXM72" s="655"/>
      <c r="WXN72" s="655"/>
      <c r="WXO72" s="655"/>
      <c r="WXP72" s="655"/>
      <c r="WXQ72" s="655"/>
      <c r="WXR72" s="655"/>
      <c r="WXS72" s="655"/>
      <c r="WXT72" s="655"/>
      <c r="WXU72" s="655"/>
      <c r="WXV72" s="655"/>
      <c r="WXW72" s="655"/>
      <c r="WXX72" s="655"/>
      <c r="WXY72" s="655"/>
      <c r="WXZ72" s="655"/>
      <c r="WYA72" s="655"/>
      <c r="WYB72" s="655"/>
      <c r="WYC72" s="655"/>
      <c r="WYD72" s="655"/>
      <c r="WYE72" s="655"/>
      <c r="WYF72" s="655"/>
      <c r="WYG72" s="655"/>
      <c r="WYH72" s="655"/>
      <c r="WYI72" s="655"/>
      <c r="WYJ72" s="655"/>
      <c r="WYK72" s="655"/>
      <c r="WYL72" s="655"/>
      <c r="WYM72" s="655"/>
      <c r="WYN72" s="655"/>
      <c r="WYO72" s="655"/>
      <c r="WYP72" s="655"/>
      <c r="WYQ72" s="655"/>
      <c r="WYR72" s="655"/>
      <c r="WYS72" s="655"/>
      <c r="WYT72" s="655"/>
      <c r="WYU72" s="655"/>
      <c r="WYV72" s="655"/>
      <c r="WYW72" s="655"/>
      <c r="WYX72" s="655"/>
      <c r="WYY72" s="655"/>
      <c r="WYZ72" s="655"/>
      <c r="WZA72" s="655"/>
      <c r="WZB72" s="655"/>
      <c r="WZC72" s="655"/>
      <c r="WZD72" s="655"/>
      <c r="WZE72" s="655"/>
      <c r="WZF72" s="655"/>
      <c r="WZG72" s="655"/>
      <c r="WZH72" s="655"/>
      <c r="WZI72" s="655"/>
      <c r="WZJ72" s="655"/>
      <c r="WZK72" s="655"/>
      <c r="WZL72" s="655"/>
      <c r="WZM72" s="655"/>
      <c r="WZN72" s="655"/>
      <c r="WZO72" s="655"/>
      <c r="WZP72" s="655"/>
      <c r="WZQ72" s="655"/>
      <c r="WZR72" s="655"/>
      <c r="WZS72" s="655"/>
      <c r="WZT72" s="655"/>
      <c r="WZU72" s="655"/>
      <c r="WZV72" s="655"/>
      <c r="WZW72" s="655"/>
      <c r="WZX72" s="655"/>
      <c r="WZY72" s="655"/>
      <c r="WZZ72" s="655"/>
      <c r="XAA72" s="655"/>
      <c r="XAB72" s="655"/>
      <c r="XAC72" s="655"/>
      <c r="XAD72" s="655"/>
      <c r="XAE72" s="655"/>
      <c r="XAF72" s="655"/>
      <c r="XAG72" s="655"/>
      <c r="XAH72" s="655"/>
      <c r="XAI72" s="655"/>
      <c r="XAJ72" s="655"/>
      <c r="XAK72" s="655"/>
      <c r="XAL72" s="655"/>
      <c r="XAM72" s="655"/>
      <c r="XAN72" s="655"/>
      <c r="XAO72" s="655"/>
      <c r="XAP72" s="655"/>
      <c r="XAQ72" s="655"/>
      <c r="XAR72" s="655"/>
      <c r="XAS72" s="655"/>
      <c r="XAT72" s="655"/>
      <c r="XAU72" s="655"/>
      <c r="XAV72" s="655"/>
      <c r="XAW72" s="655"/>
      <c r="XAX72" s="655"/>
      <c r="XAY72" s="655"/>
      <c r="XAZ72" s="655"/>
      <c r="XBA72" s="655"/>
      <c r="XBB72" s="655"/>
      <c r="XBC72" s="655"/>
      <c r="XBD72" s="655"/>
      <c r="XBE72" s="655"/>
      <c r="XBF72" s="655"/>
      <c r="XBG72" s="655"/>
      <c r="XBH72" s="655"/>
      <c r="XBI72" s="655"/>
      <c r="XBJ72" s="655"/>
      <c r="XBK72" s="655"/>
      <c r="XBL72" s="655"/>
      <c r="XBM72" s="655"/>
      <c r="XBN72" s="655"/>
      <c r="XBO72" s="655"/>
      <c r="XBP72" s="655"/>
      <c r="XBQ72" s="655"/>
      <c r="XBR72" s="655"/>
      <c r="XBS72" s="655"/>
      <c r="XBT72" s="655"/>
      <c r="XBU72" s="655"/>
      <c r="XBV72" s="655"/>
      <c r="XBW72" s="655"/>
      <c r="XBX72" s="655"/>
      <c r="XBY72" s="655"/>
      <c r="XBZ72" s="655"/>
      <c r="XCA72" s="655"/>
      <c r="XCB72" s="655"/>
      <c r="XCC72" s="655"/>
      <c r="XCD72" s="655"/>
      <c r="XCE72" s="655"/>
      <c r="XCF72" s="655"/>
      <c r="XCG72" s="655"/>
      <c r="XCH72" s="655"/>
      <c r="XCI72" s="655"/>
      <c r="XCJ72" s="655"/>
      <c r="XCK72" s="655"/>
      <c r="XCL72" s="655"/>
      <c r="XCM72" s="655"/>
      <c r="XCN72" s="655"/>
      <c r="XCO72" s="655"/>
      <c r="XCP72" s="655"/>
      <c r="XCQ72" s="655"/>
      <c r="XCR72" s="655"/>
      <c r="XCS72" s="655"/>
      <c r="XCT72" s="655"/>
      <c r="XCU72" s="655"/>
      <c r="XCV72" s="655"/>
      <c r="XCW72" s="655"/>
      <c r="XCX72" s="655"/>
      <c r="XCY72" s="655"/>
      <c r="XCZ72" s="655"/>
      <c r="XDA72" s="655"/>
      <c r="XDB72" s="655"/>
      <c r="XDC72" s="655"/>
      <c r="XDD72" s="655"/>
      <c r="XDE72" s="655"/>
      <c r="XDF72" s="655"/>
      <c r="XDG72" s="655"/>
      <c r="XDH72" s="655"/>
      <c r="XDI72" s="655"/>
      <c r="XDJ72" s="655"/>
      <c r="XDK72" s="655"/>
      <c r="XDL72" s="655"/>
      <c r="XDM72" s="655"/>
      <c r="XDN72" s="655"/>
      <c r="XDO72" s="655"/>
      <c r="XDP72" s="655"/>
      <c r="XDQ72" s="655"/>
      <c r="XDR72" s="655"/>
      <c r="XDS72" s="655"/>
      <c r="XDT72" s="655"/>
      <c r="XDU72" s="655"/>
      <c r="XDV72" s="655"/>
      <c r="XDW72" s="655"/>
      <c r="XDX72" s="655"/>
      <c r="XDY72" s="655"/>
      <c r="XDZ72" s="655"/>
      <c r="XEA72" s="655"/>
      <c r="XEB72" s="655"/>
      <c r="XEC72" s="655"/>
      <c r="XED72" s="655"/>
      <c r="XEE72" s="655"/>
      <c r="XEF72" s="655"/>
      <c r="XEG72" s="655"/>
      <c r="XEH72" s="655"/>
      <c r="XEI72" s="655"/>
      <c r="XEJ72" s="655"/>
      <c r="XEK72" s="655"/>
      <c r="XEL72" s="655"/>
      <c r="XEM72" s="655"/>
      <c r="XEN72" s="655"/>
      <c r="XEO72" s="655"/>
      <c r="XEP72" s="655"/>
      <c r="XEQ72" s="655"/>
      <c r="XER72" s="655"/>
      <c r="XES72" s="655"/>
      <c r="XET72" s="655"/>
      <c r="XEU72" s="655"/>
      <c r="XEV72" s="655"/>
      <c r="XEW72" s="655"/>
      <c r="XEX72" s="655"/>
      <c r="XEY72" s="655"/>
      <c r="XEZ72" s="655"/>
      <c r="XFA72" s="655"/>
      <c r="XFB72" s="655"/>
      <c r="XFC72" s="655"/>
    </row>
    <row r="73" spans="1:16383" x14ac:dyDescent="0.2">
      <c r="A73" s="458" t="s">
        <v>1424</v>
      </c>
      <c r="B73" s="492"/>
      <c r="C73" s="459">
        <f>+'Tabla FF'!F45</f>
        <v>107603.26999999955</v>
      </c>
      <c r="D73" s="459"/>
      <c r="E73" s="460"/>
      <c r="F73" s="461"/>
    </row>
    <row r="74" spans="1:16383" x14ac:dyDescent="0.2">
      <c r="A74" s="458" t="s">
        <v>1425</v>
      </c>
      <c r="B74" s="492"/>
      <c r="C74" s="459">
        <f>+'Tabla FF'!F41</f>
        <v>1818039.09</v>
      </c>
      <c r="D74" s="459"/>
      <c r="E74" s="460"/>
      <c r="F74" s="461"/>
    </row>
    <row r="75" spans="1:16383" x14ac:dyDescent="0.2">
      <c r="A75" s="458" t="s">
        <v>1431</v>
      </c>
      <c r="B75" s="492"/>
      <c r="C75" s="459">
        <f>+'Tabla FF'!F42</f>
        <v>1737606.9</v>
      </c>
      <c r="D75" s="459"/>
      <c r="E75" s="460"/>
      <c r="F75" s="461"/>
    </row>
    <row r="76" spans="1:16383" x14ac:dyDescent="0.2">
      <c r="A76" s="458" t="s">
        <v>1423</v>
      </c>
      <c r="B76" s="492"/>
      <c r="C76" s="459">
        <f>+'Tabla FF'!H6+'Tabla FF'!H8+'Tabla FF'!H12</f>
        <v>6832064.540000014</v>
      </c>
      <c r="D76" s="459"/>
      <c r="E76" s="460"/>
      <c r="F76" s="461"/>
    </row>
    <row r="77" spans="1:16383" x14ac:dyDescent="0.2">
      <c r="A77" s="458" t="s">
        <v>1422</v>
      </c>
      <c r="B77" s="492"/>
      <c r="C77" s="459">
        <f>+'Tabla FF'!H19</f>
        <v>679968419.33000004</v>
      </c>
      <c r="D77" s="459"/>
      <c r="E77" s="460"/>
      <c r="F77" s="461"/>
    </row>
    <row r="78" spans="1:16383" x14ac:dyDescent="0.2">
      <c r="A78" s="458" t="s">
        <v>1420</v>
      </c>
      <c r="B78" s="492"/>
      <c r="C78" s="459">
        <f>+'Tabla FF'!H20</f>
        <v>136960705</v>
      </c>
      <c r="D78" s="459"/>
      <c r="E78" s="460"/>
      <c r="F78" s="461"/>
    </row>
    <row r="79" spans="1:16383" x14ac:dyDescent="0.2">
      <c r="A79" s="458"/>
      <c r="B79" s="470"/>
      <c r="C79" s="459"/>
      <c r="D79" s="459"/>
      <c r="E79" s="460"/>
    </row>
    <row r="80" spans="1:16383" ht="15" x14ac:dyDescent="0.25">
      <c r="A80" s="464" t="s">
        <v>1255</v>
      </c>
      <c r="B80" s="490"/>
      <c r="C80" s="466"/>
      <c r="D80" s="466"/>
      <c r="E80" s="467">
        <f>+D63+D71</f>
        <v>837781313.2700001</v>
      </c>
    </row>
    <row r="81" spans="1:7" ht="15" x14ac:dyDescent="0.25">
      <c r="A81" s="472" t="s">
        <v>1256</v>
      </c>
      <c r="B81" s="472"/>
      <c r="C81" s="473"/>
      <c r="D81" s="473"/>
      <c r="E81" s="474">
        <f>E80-E61</f>
        <v>0</v>
      </c>
    </row>
    <row r="82" spans="1:7" s="470" customFormat="1" ht="15" x14ac:dyDescent="0.25">
      <c r="A82" s="475"/>
      <c r="B82" s="475"/>
      <c r="C82" s="476"/>
      <c r="D82" s="476"/>
      <c r="E82" s="476"/>
      <c r="G82" s="459"/>
    </row>
    <row r="83" spans="1:7" s="470" customFormat="1" ht="23.25" customHeight="1" x14ac:dyDescent="0.2">
      <c r="A83" s="477"/>
      <c r="B83" s="477"/>
      <c r="C83" s="478"/>
      <c r="D83" s="478"/>
      <c r="E83" s="478"/>
      <c r="G83" s="459"/>
    </row>
    <row r="84" spans="1:7" s="470" customFormat="1" ht="15" x14ac:dyDescent="0.25">
      <c r="A84" s="475"/>
      <c r="B84" s="475"/>
      <c r="C84" s="476"/>
      <c r="D84" s="476"/>
      <c r="E84" s="476"/>
      <c r="G84" s="459"/>
    </row>
    <row r="85" spans="1:7" s="470" customFormat="1" ht="15" x14ac:dyDescent="0.25">
      <c r="A85" s="658" t="s">
        <v>1257</v>
      </c>
      <c r="B85" s="659"/>
      <c r="C85" s="660"/>
      <c r="D85" s="475"/>
      <c r="E85" s="475"/>
      <c r="G85" s="459"/>
    </row>
    <row r="86" spans="1:7" s="470" customFormat="1" ht="15" x14ac:dyDescent="0.25">
      <c r="A86" s="654" t="s">
        <v>1261</v>
      </c>
      <c r="B86" s="655"/>
      <c r="C86" s="656"/>
      <c r="D86" s="475"/>
      <c r="E86" s="475"/>
      <c r="G86" s="459"/>
    </row>
    <row r="87" spans="1:7" s="470" customFormat="1" ht="15" x14ac:dyDescent="0.25">
      <c r="A87" s="454"/>
      <c r="B87" s="462"/>
      <c r="C87" s="460"/>
      <c r="D87" s="455"/>
      <c r="E87" s="459"/>
      <c r="G87" s="459"/>
    </row>
    <row r="88" spans="1:7" s="470" customFormat="1" ht="16.5" customHeight="1" x14ac:dyDescent="0.2">
      <c r="A88" s="458" t="s">
        <v>1283</v>
      </c>
      <c r="B88" s="491">
        <f>+'Tabla FF'!E6</f>
        <v>-4.43</v>
      </c>
      <c r="C88" s="460"/>
      <c r="D88" s="459"/>
      <c r="E88" s="501"/>
      <c r="G88" s="459"/>
    </row>
    <row r="89" spans="1:7" s="470" customFormat="1" ht="16.5" customHeight="1" x14ac:dyDescent="0.2">
      <c r="A89" s="458" t="s">
        <v>1278</v>
      </c>
      <c r="B89" s="491">
        <f>+'Tabla FF'!E8</f>
        <v>-42504854.5</v>
      </c>
      <c r="C89" s="460"/>
      <c r="D89" s="459"/>
      <c r="E89" s="501"/>
      <c r="G89" s="459"/>
    </row>
    <row r="90" spans="1:7" s="470" customFormat="1" ht="16.5" customHeight="1" x14ac:dyDescent="0.2">
      <c r="A90" s="458" t="s">
        <v>1270</v>
      </c>
      <c r="B90" s="491">
        <f>+'Tabla FF'!E9</f>
        <v>-2758</v>
      </c>
      <c r="C90" s="460"/>
      <c r="D90" s="459"/>
      <c r="E90" s="501"/>
      <c r="G90" s="459"/>
    </row>
    <row r="91" spans="1:7" s="470" customFormat="1" ht="16.5" customHeight="1" x14ac:dyDescent="0.2">
      <c r="A91" s="458" t="s">
        <v>1271</v>
      </c>
      <c r="B91" s="491">
        <f>+'Tabla FF'!E10</f>
        <v>0</v>
      </c>
      <c r="C91" s="460"/>
      <c r="D91" s="459"/>
      <c r="E91" s="501"/>
      <c r="G91" s="459"/>
    </row>
    <row r="92" spans="1:7" s="470" customFormat="1" ht="16.5" customHeight="1" x14ac:dyDescent="0.2">
      <c r="A92" s="458" t="s">
        <v>1267</v>
      </c>
      <c r="B92" s="491">
        <f>+'Tabla FF'!E11</f>
        <v>76445753.350000143</v>
      </c>
      <c r="C92" s="460"/>
      <c r="D92" s="459"/>
      <c r="E92" s="501"/>
      <c r="G92" s="459"/>
    </row>
    <row r="93" spans="1:7" s="470" customFormat="1" ht="17.25" customHeight="1" x14ac:dyDescent="0.2">
      <c r="A93" s="458" t="s">
        <v>1273</v>
      </c>
      <c r="B93" s="505">
        <f>+'Tabla FF'!E12</f>
        <v>433590512.36000001</v>
      </c>
      <c r="C93" s="479"/>
      <c r="D93" s="459"/>
      <c r="E93" s="501"/>
      <c r="G93" s="459"/>
    </row>
    <row r="94" spans="1:7" s="470" customFormat="1" ht="15" x14ac:dyDescent="0.2">
      <c r="A94" s="458" t="s">
        <v>1274</v>
      </c>
      <c r="B94" s="469">
        <f>+'Tabla FF'!E13</f>
        <v>3218750</v>
      </c>
      <c r="C94" s="510"/>
      <c r="D94" s="459"/>
      <c r="E94" s="501"/>
      <c r="G94" s="459"/>
    </row>
    <row r="95" spans="1:7" s="470" customFormat="1" ht="15" x14ac:dyDescent="0.2">
      <c r="A95" s="458" t="s">
        <v>1275</v>
      </c>
      <c r="B95" s="506">
        <f>+'Tabla FF'!E14</f>
        <v>50000000</v>
      </c>
      <c r="C95" s="511"/>
      <c r="D95" s="459"/>
      <c r="E95" s="501"/>
      <c r="G95" s="459"/>
    </row>
    <row r="96" spans="1:7" s="470" customFormat="1" ht="15" x14ac:dyDescent="0.2">
      <c r="A96" s="458" t="s">
        <v>1285</v>
      </c>
      <c r="B96" s="506">
        <f>+'Tabla FF'!E15</f>
        <v>7266713.1999999993</v>
      </c>
      <c r="C96" s="511"/>
      <c r="D96" s="459"/>
      <c r="E96" s="501"/>
      <c r="G96" s="459"/>
    </row>
    <row r="97" spans="1:7" s="470" customFormat="1" ht="15" x14ac:dyDescent="0.2">
      <c r="A97" s="458" t="s">
        <v>1284</v>
      </c>
      <c r="B97" s="506">
        <f>+'Tabla FF'!E18</f>
        <v>0</v>
      </c>
      <c r="C97" s="511"/>
      <c r="D97" s="459"/>
      <c r="E97" s="501"/>
      <c r="G97" s="459"/>
    </row>
    <row r="98" spans="1:7" s="470" customFormat="1" ht="15" x14ac:dyDescent="0.2">
      <c r="A98" s="458" t="s">
        <v>1276</v>
      </c>
      <c r="B98" s="506">
        <f>+'Tabla FF'!E19</f>
        <v>-669227780.41000009</v>
      </c>
      <c r="C98" s="511"/>
      <c r="D98" s="459"/>
      <c r="E98" s="501"/>
      <c r="G98" s="459"/>
    </row>
    <row r="99" spans="1:7" s="470" customFormat="1" ht="15" x14ac:dyDescent="0.2">
      <c r="A99" s="458" t="s">
        <v>1277</v>
      </c>
      <c r="B99" s="506">
        <f>+'Tabla FF'!E20</f>
        <v>0</v>
      </c>
      <c r="C99" s="511"/>
      <c r="D99" s="459"/>
      <c r="E99" s="501"/>
      <c r="G99" s="459"/>
    </row>
    <row r="100" spans="1:7" s="470" customFormat="1" ht="15" x14ac:dyDescent="0.2">
      <c r="A100" s="458" t="s">
        <v>1282</v>
      </c>
      <c r="B100" s="506">
        <f>+'Tabla FF'!E21</f>
        <v>-1532286.3099999996</v>
      </c>
      <c r="C100" s="511"/>
      <c r="D100" s="459"/>
      <c r="E100" s="501"/>
      <c r="G100" s="459"/>
    </row>
    <row r="101" spans="1:7" s="470" customFormat="1" ht="15" x14ac:dyDescent="0.2">
      <c r="A101" s="480"/>
      <c r="B101" s="494"/>
      <c r="C101" s="511"/>
      <c r="D101" s="459"/>
      <c r="E101" s="501"/>
      <c r="G101" s="459"/>
    </row>
    <row r="102" spans="1:7" s="470" customFormat="1" ht="15" x14ac:dyDescent="0.25">
      <c r="A102" s="514" t="s">
        <v>1258</v>
      </c>
      <c r="B102" s="516">
        <f>SUM(B88:B101)</f>
        <v>-142745954.73999995</v>
      </c>
      <c r="C102" s="515"/>
      <c r="D102" s="518"/>
      <c r="E102" s="518"/>
      <c r="F102" s="513"/>
      <c r="G102" s="519"/>
    </row>
    <row r="103" spans="1:7" s="470" customFormat="1" ht="15" x14ac:dyDescent="0.25">
      <c r="A103" s="655"/>
      <c r="B103" s="655"/>
      <c r="C103" s="655"/>
      <c r="D103" s="655"/>
      <c r="E103" s="655"/>
      <c r="G103" s="459"/>
    </row>
    <row r="104" spans="1:7" s="470" customFormat="1" ht="15" x14ac:dyDescent="0.25">
      <c r="A104" s="655"/>
      <c r="B104" s="655"/>
      <c r="C104" s="655"/>
      <c r="D104" s="655"/>
      <c r="E104" s="655"/>
      <c r="G104" s="459"/>
    </row>
    <row r="105" spans="1:7" s="470" customFormat="1" ht="15" x14ac:dyDescent="0.25">
      <c r="A105" s="658" t="s">
        <v>1259</v>
      </c>
      <c r="B105" s="659"/>
      <c r="C105" s="660"/>
      <c r="D105" s="475"/>
      <c r="E105" s="475"/>
      <c r="G105" s="459"/>
    </row>
    <row r="106" spans="1:7" s="470" customFormat="1" ht="15" x14ac:dyDescent="0.25">
      <c r="A106" s="654" t="s">
        <v>1261</v>
      </c>
      <c r="B106" s="655"/>
      <c r="C106" s="656"/>
      <c r="D106" s="475"/>
      <c r="E106" s="475"/>
      <c r="G106" s="459"/>
    </row>
    <row r="107" spans="1:7" s="470" customFormat="1" ht="15" x14ac:dyDescent="0.25">
      <c r="A107" s="454"/>
      <c r="B107" s="462"/>
      <c r="C107" s="456"/>
      <c r="D107" s="455"/>
      <c r="E107" s="455"/>
      <c r="G107" s="459"/>
    </row>
    <row r="108" spans="1:7" s="470" customFormat="1" ht="15" x14ac:dyDescent="0.25">
      <c r="A108" s="458" t="s">
        <v>1283</v>
      </c>
      <c r="B108" s="459">
        <f>+'Tabla FF'!G6</f>
        <v>0</v>
      </c>
      <c r="C108" s="456"/>
      <c r="D108" s="459"/>
      <c r="E108" s="455"/>
      <c r="G108" s="459"/>
    </row>
    <row r="109" spans="1:7" s="470" customFormat="1" ht="15" x14ac:dyDescent="0.25">
      <c r="A109" s="458" t="s">
        <v>1278</v>
      </c>
      <c r="B109" s="459">
        <f>+'Tabla FF'!G8</f>
        <v>0</v>
      </c>
      <c r="C109" s="456"/>
      <c r="D109" s="459"/>
      <c r="E109" s="455"/>
      <c r="G109" s="459"/>
    </row>
    <row r="110" spans="1:7" s="470" customFormat="1" ht="15" x14ac:dyDescent="0.25">
      <c r="A110" s="458" t="s">
        <v>1270</v>
      </c>
      <c r="B110" s="459">
        <f>+'Tabla FF'!G9</f>
        <v>0</v>
      </c>
      <c r="C110" s="456"/>
      <c r="D110" s="459"/>
      <c r="E110" s="455"/>
      <c r="G110" s="459"/>
    </row>
    <row r="111" spans="1:7" s="470" customFormat="1" ht="15" x14ac:dyDescent="0.25">
      <c r="A111" s="458" t="s">
        <v>1271</v>
      </c>
      <c r="B111" s="459">
        <f>+'Tabla FF'!G10</f>
        <v>47214</v>
      </c>
      <c r="C111" s="456"/>
      <c r="D111" s="459"/>
      <c r="E111" s="455"/>
      <c r="G111" s="459"/>
    </row>
    <row r="112" spans="1:7" s="470" customFormat="1" ht="15" x14ac:dyDescent="0.25">
      <c r="A112" s="458" t="s">
        <v>1267</v>
      </c>
      <c r="B112" s="459">
        <f>+'Tabla FF'!G11</f>
        <v>82937335.920000076</v>
      </c>
      <c r="C112" s="511"/>
      <c r="D112" s="459"/>
      <c r="E112" s="455"/>
      <c r="G112" s="459"/>
    </row>
    <row r="113" spans="1:7" s="470" customFormat="1" ht="15" x14ac:dyDescent="0.25">
      <c r="A113" s="458" t="s">
        <v>1273</v>
      </c>
      <c r="B113" s="459">
        <f>+'Tabla FF'!G12</f>
        <v>397917717.97000003</v>
      </c>
      <c r="C113" s="511"/>
      <c r="D113" s="459"/>
      <c r="E113" s="455"/>
      <c r="G113" s="459"/>
    </row>
    <row r="114" spans="1:7" s="470" customFormat="1" ht="15" x14ac:dyDescent="0.25">
      <c r="A114" s="458" t="s">
        <v>1274</v>
      </c>
      <c r="B114" s="469">
        <f>+'Tabla FF'!G13</f>
        <v>3218750</v>
      </c>
      <c r="C114" s="511"/>
      <c r="D114" s="459"/>
      <c r="E114" s="455"/>
      <c r="G114" s="459"/>
    </row>
    <row r="115" spans="1:7" s="470" customFormat="1" ht="15" x14ac:dyDescent="0.25">
      <c r="A115" s="458" t="s">
        <v>1275</v>
      </c>
      <c r="B115" s="469">
        <f>+'Tabla FF'!G14</f>
        <v>50000000</v>
      </c>
      <c r="C115" s="511"/>
      <c r="D115" s="459"/>
      <c r="E115" s="455"/>
      <c r="G115" s="459"/>
    </row>
    <row r="116" spans="1:7" s="470" customFormat="1" ht="15" x14ac:dyDescent="0.25">
      <c r="A116" s="458" t="s">
        <v>1254</v>
      </c>
      <c r="B116" s="469">
        <f>+'Tabla FF'!G15</f>
        <v>7374316.4699999988</v>
      </c>
      <c r="C116" s="511"/>
      <c r="D116" s="459"/>
      <c r="E116" s="455"/>
      <c r="G116" s="459"/>
    </row>
    <row r="117" spans="1:7" s="470" customFormat="1" ht="15" x14ac:dyDescent="0.25">
      <c r="A117" s="458" t="s">
        <v>1284</v>
      </c>
      <c r="B117" s="469">
        <f>+'Tabla FF'!G18</f>
        <v>3815320.5700000003</v>
      </c>
      <c r="C117" s="511"/>
      <c r="D117" s="459"/>
      <c r="E117" s="455"/>
      <c r="G117" s="459"/>
    </row>
    <row r="118" spans="1:7" s="470" customFormat="1" x14ac:dyDescent="0.2">
      <c r="A118" s="458" t="s">
        <v>1276</v>
      </c>
      <c r="B118" s="506">
        <f>+'Tabla FF'!G19</f>
        <v>10740638.920000002</v>
      </c>
      <c r="C118" s="511"/>
      <c r="D118" s="459"/>
      <c r="E118" s="459"/>
      <c r="G118" s="459"/>
    </row>
    <row r="119" spans="1:7" s="470" customFormat="1" x14ac:dyDescent="0.2">
      <c r="A119" s="458" t="s">
        <v>1277</v>
      </c>
      <c r="B119" s="506">
        <f>+'Tabla FF'!G20</f>
        <v>136960705</v>
      </c>
      <c r="C119" s="511"/>
      <c r="D119" s="459"/>
      <c r="E119" s="459"/>
      <c r="G119" s="459"/>
    </row>
    <row r="120" spans="1:7" s="470" customFormat="1" x14ac:dyDescent="0.2">
      <c r="A120" s="458" t="s">
        <v>1282</v>
      </c>
      <c r="B120" s="506">
        <f>+'Tabla FF'!G21</f>
        <v>2023359.6800000002</v>
      </c>
      <c r="C120" s="511"/>
      <c r="D120" s="459"/>
      <c r="E120" s="459"/>
      <c r="G120" s="459"/>
    </row>
    <row r="121" spans="1:7" s="470" customFormat="1" x14ac:dyDescent="0.2">
      <c r="A121" s="458"/>
      <c r="C121" s="511"/>
      <c r="D121" s="519"/>
      <c r="E121" s="519"/>
      <c r="F121" s="513"/>
      <c r="G121" s="519"/>
    </row>
    <row r="122" spans="1:7" s="470" customFormat="1" ht="15" x14ac:dyDescent="0.25">
      <c r="A122" s="514" t="s">
        <v>1260</v>
      </c>
      <c r="B122" s="517">
        <f>SUM(B108:B121)</f>
        <v>695035358.53000009</v>
      </c>
      <c r="C122" s="515"/>
      <c r="D122" s="519"/>
      <c r="E122" s="518"/>
      <c r="F122" s="513"/>
      <c r="G122" s="519"/>
    </row>
    <row r="123" spans="1:7" s="470" customFormat="1" x14ac:dyDescent="0.2">
      <c r="C123" s="459"/>
      <c r="D123" s="459"/>
      <c r="E123" s="459"/>
      <c r="G123" s="459"/>
    </row>
    <row r="124" spans="1:7" s="470" customFormat="1" x14ac:dyDescent="0.2">
      <c r="C124" s="459"/>
      <c r="D124" s="459"/>
      <c r="E124" s="459"/>
      <c r="G124" s="459"/>
    </row>
    <row r="125" spans="1:7" s="470" customFormat="1" x14ac:dyDescent="0.2">
      <c r="C125" s="459"/>
      <c r="D125" s="459"/>
      <c r="E125" s="459"/>
      <c r="G125" s="459"/>
    </row>
    <row r="126" spans="1:7" s="470" customFormat="1" x14ac:dyDescent="0.2">
      <c r="C126" s="459"/>
      <c r="D126" s="459"/>
      <c r="E126" s="459"/>
      <c r="G126" s="459"/>
    </row>
    <row r="127" spans="1:7" s="470" customFormat="1" x14ac:dyDescent="0.2">
      <c r="C127" s="459"/>
      <c r="D127" s="459"/>
      <c r="E127" s="459"/>
      <c r="G127" s="459"/>
    </row>
    <row r="128" spans="1:7" s="470" customFormat="1" x14ac:dyDescent="0.2">
      <c r="C128" s="459"/>
      <c r="D128" s="459"/>
      <c r="E128" s="459"/>
      <c r="G128" s="459"/>
    </row>
    <row r="129" spans="3:7" s="470" customFormat="1" x14ac:dyDescent="0.2">
      <c r="C129" s="459"/>
      <c r="D129" s="459"/>
      <c r="E129" s="459"/>
      <c r="G129" s="459"/>
    </row>
    <row r="130" spans="3:7" s="470" customFormat="1" x14ac:dyDescent="0.2">
      <c r="C130" s="459"/>
      <c r="D130" s="459"/>
      <c r="E130" s="459"/>
      <c r="G130" s="459"/>
    </row>
    <row r="131" spans="3:7" s="470" customFormat="1" x14ac:dyDescent="0.2">
      <c r="C131" s="459"/>
      <c r="D131" s="459"/>
      <c r="E131" s="459"/>
      <c r="G131" s="459"/>
    </row>
    <row r="132" spans="3:7" s="470" customFormat="1" x14ac:dyDescent="0.2">
      <c r="C132" s="459"/>
      <c r="D132" s="459"/>
      <c r="E132" s="459"/>
      <c r="G132" s="459"/>
    </row>
    <row r="133" spans="3:7" s="470" customFormat="1" x14ac:dyDescent="0.2">
      <c r="C133" s="459"/>
      <c r="D133" s="459"/>
      <c r="E133" s="459"/>
      <c r="G133" s="459"/>
    </row>
    <row r="134" spans="3:7" s="470" customFormat="1" x14ac:dyDescent="0.2">
      <c r="C134" s="459"/>
      <c r="D134" s="459"/>
      <c r="E134" s="459"/>
      <c r="G134" s="459"/>
    </row>
    <row r="135" spans="3:7" s="470" customFormat="1" x14ac:dyDescent="0.2">
      <c r="C135" s="459"/>
      <c r="D135" s="459"/>
      <c r="E135" s="459"/>
      <c r="G135" s="459"/>
    </row>
    <row r="136" spans="3:7" s="470" customFormat="1" x14ac:dyDescent="0.2">
      <c r="C136" s="459"/>
      <c r="D136" s="459"/>
      <c r="E136" s="459"/>
      <c r="G136" s="459"/>
    </row>
    <row r="137" spans="3:7" s="470" customFormat="1" x14ac:dyDescent="0.2">
      <c r="C137" s="459"/>
      <c r="D137" s="459"/>
      <c r="E137" s="459"/>
      <c r="G137" s="459"/>
    </row>
    <row r="138" spans="3:7" s="470" customFormat="1" x14ac:dyDescent="0.2">
      <c r="C138" s="459"/>
      <c r="D138" s="459"/>
      <c r="E138" s="459"/>
      <c r="G138" s="459"/>
    </row>
    <row r="139" spans="3:7" s="470" customFormat="1" x14ac:dyDescent="0.2">
      <c r="C139" s="459"/>
      <c r="D139" s="459"/>
      <c r="E139" s="459"/>
      <c r="G139" s="459"/>
    </row>
    <row r="140" spans="3:7" s="470" customFormat="1" x14ac:dyDescent="0.2">
      <c r="C140" s="459"/>
      <c r="D140" s="459"/>
      <c r="E140" s="459"/>
      <c r="G140" s="459"/>
    </row>
    <row r="141" spans="3:7" s="470" customFormat="1" x14ac:dyDescent="0.2">
      <c r="C141" s="459"/>
      <c r="D141" s="459"/>
      <c r="E141" s="459"/>
      <c r="G141" s="459"/>
    </row>
    <row r="142" spans="3:7" s="470" customFormat="1" x14ac:dyDescent="0.2">
      <c r="C142" s="459"/>
      <c r="D142" s="459"/>
      <c r="E142" s="459"/>
      <c r="G142" s="459"/>
    </row>
    <row r="143" spans="3:7" s="470" customFormat="1" x14ac:dyDescent="0.2">
      <c r="C143" s="459"/>
      <c r="D143" s="459"/>
      <c r="E143" s="459"/>
      <c r="G143" s="459"/>
    </row>
    <row r="144" spans="3:7" s="470" customFormat="1" x14ac:dyDescent="0.2">
      <c r="C144" s="459"/>
      <c r="D144" s="459"/>
      <c r="E144" s="459"/>
      <c r="G144" s="459"/>
    </row>
    <row r="145" spans="1:7" s="470" customFormat="1" x14ac:dyDescent="0.2">
      <c r="C145" s="459"/>
      <c r="D145" s="459"/>
      <c r="E145" s="459"/>
      <c r="G145" s="459"/>
    </row>
    <row r="146" spans="1:7" s="470" customFormat="1" x14ac:dyDescent="0.2">
      <c r="C146" s="459"/>
      <c r="D146" s="459"/>
      <c r="E146" s="459"/>
      <c r="G146" s="459"/>
    </row>
    <row r="147" spans="1:7" s="470" customFormat="1" x14ac:dyDescent="0.2">
      <c r="C147" s="459"/>
      <c r="D147" s="459"/>
      <c r="E147" s="459"/>
      <c r="G147" s="459"/>
    </row>
    <row r="148" spans="1:7" s="470" customFormat="1" x14ac:dyDescent="0.2">
      <c r="C148" s="459"/>
      <c r="D148" s="459"/>
      <c r="E148" s="459"/>
      <c r="G148" s="459"/>
    </row>
    <row r="149" spans="1:7" s="470" customFormat="1" x14ac:dyDescent="0.2">
      <c r="C149" s="459"/>
      <c r="D149" s="459"/>
      <c r="E149" s="459"/>
      <c r="G149" s="459"/>
    </row>
    <row r="150" spans="1:7" s="470" customFormat="1" x14ac:dyDescent="0.2">
      <c r="C150" s="459"/>
      <c r="D150" s="459"/>
      <c r="E150" s="459"/>
      <c r="G150" s="459"/>
    </row>
    <row r="151" spans="1:7" s="470" customFormat="1" x14ac:dyDescent="0.2">
      <c r="C151" s="459"/>
      <c r="D151" s="459"/>
      <c r="E151" s="459"/>
      <c r="G151" s="459"/>
    </row>
    <row r="152" spans="1:7" s="470" customFormat="1" x14ac:dyDescent="0.2">
      <c r="C152" s="459"/>
      <c r="D152" s="459"/>
      <c r="E152" s="459"/>
      <c r="G152" s="459"/>
    </row>
    <row r="153" spans="1:7" s="470" customFormat="1" x14ac:dyDescent="0.2">
      <c r="C153" s="459"/>
      <c r="D153" s="459"/>
      <c r="E153" s="459"/>
      <c r="G153" s="459"/>
    </row>
    <row r="154" spans="1:7" s="470" customFormat="1" x14ac:dyDescent="0.2">
      <c r="C154" s="459"/>
      <c r="D154" s="459"/>
      <c r="E154" s="459"/>
      <c r="G154" s="459"/>
    </row>
    <row r="155" spans="1:7" s="470" customFormat="1" ht="15" x14ac:dyDescent="0.25">
      <c r="A155" s="462"/>
      <c r="B155" s="462"/>
      <c r="C155" s="455"/>
      <c r="D155" s="455"/>
      <c r="E155" s="449"/>
      <c r="G155" s="459"/>
    </row>
    <row r="156" spans="1:7" s="470" customFormat="1" ht="15" x14ac:dyDescent="0.25">
      <c r="A156" s="462"/>
      <c r="B156" s="462"/>
      <c r="C156" s="455"/>
      <c r="D156" s="455"/>
      <c r="E156" s="449"/>
      <c r="G156" s="459"/>
    </row>
    <row r="157" spans="1:7" s="470" customFormat="1" ht="15" x14ac:dyDescent="0.25">
      <c r="A157" s="462"/>
      <c r="B157" s="462"/>
      <c r="C157" s="455"/>
      <c r="D157" s="455"/>
      <c r="E157" s="449"/>
      <c r="G157" s="459"/>
    </row>
    <row r="158" spans="1:7" s="470" customFormat="1" ht="15" x14ac:dyDescent="0.25">
      <c r="A158" s="462"/>
      <c r="B158" s="462"/>
      <c r="C158" s="455"/>
      <c r="D158" s="455"/>
      <c r="E158" s="449"/>
      <c r="G158" s="459"/>
    </row>
    <row r="159" spans="1:7" s="470" customFormat="1" ht="15" x14ac:dyDescent="0.25">
      <c r="A159" s="462"/>
      <c r="B159" s="462"/>
      <c r="C159" s="455"/>
      <c r="D159" s="455"/>
      <c r="E159" s="449"/>
      <c r="G159" s="459"/>
    </row>
    <row r="160" spans="1:7" s="470" customFormat="1" ht="15" x14ac:dyDescent="0.25">
      <c r="A160" s="462"/>
      <c r="B160" s="462"/>
      <c r="C160" s="455"/>
      <c r="D160" s="455"/>
      <c r="E160" s="449"/>
      <c r="G160" s="459"/>
    </row>
    <row r="161" spans="1:7" s="470" customFormat="1" ht="15" x14ac:dyDescent="0.25">
      <c r="A161" s="462"/>
      <c r="B161" s="462"/>
      <c r="C161" s="455"/>
      <c r="D161" s="455"/>
      <c r="E161" s="449"/>
      <c r="G161" s="459"/>
    </row>
    <row r="162" spans="1:7" s="470" customFormat="1" ht="15" x14ac:dyDescent="0.25">
      <c r="A162" s="462"/>
      <c r="B162" s="462"/>
      <c r="C162" s="455"/>
      <c r="D162" s="455"/>
      <c r="E162" s="449"/>
      <c r="G162" s="459"/>
    </row>
    <row r="163" spans="1:7" s="470" customFormat="1" ht="15" x14ac:dyDescent="0.25">
      <c r="A163" s="462"/>
      <c r="B163" s="462"/>
      <c r="C163" s="455"/>
      <c r="D163" s="455"/>
      <c r="E163" s="449"/>
      <c r="G163" s="459"/>
    </row>
    <row r="164" spans="1:7" s="470" customFormat="1" ht="15" x14ac:dyDescent="0.25">
      <c r="A164" s="462"/>
      <c r="B164" s="462"/>
      <c r="C164" s="455"/>
      <c r="D164" s="455"/>
      <c r="E164" s="449"/>
      <c r="G164" s="459"/>
    </row>
    <row r="165" spans="1:7" s="470" customFormat="1" ht="15" x14ac:dyDescent="0.25">
      <c r="A165" s="462"/>
      <c r="B165" s="462"/>
      <c r="C165" s="455"/>
      <c r="D165" s="455"/>
      <c r="E165" s="449"/>
      <c r="G165" s="459"/>
    </row>
    <row r="166" spans="1:7" s="470" customFormat="1" ht="15" x14ac:dyDescent="0.25">
      <c r="A166" s="462"/>
      <c r="B166" s="462"/>
      <c r="C166" s="455"/>
      <c r="D166" s="455"/>
      <c r="E166" s="449"/>
      <c r="G166" s="459"/>
    </row>
    <row r="167" spans="1:7" s="470" customFormat="1" ht="15" x14ac:dyDescent="0.25">
      <c r="A167" s="462"/>
      <c r="B167" s="462"/>
      <c r="C167" s="455"/>
      <c r="D167" s="455"/>
      <c r="E167" s="449"/>
      <c r="G167" s="459"/>
    </row>
    <row r="168" spans="1:7" s="470" customFormat="1" ht="15" x14ac:dyDescent="0.25">
      <c r="A168" s="462"/>
      <c r="B168" s="462"/>
      <c r="C168" s="455"/>
      <c r="D168" s="455"/>
      <c r="E168" s="449"/>
      <c r="G168" s="459"/>
    </row>
    <row r="169" spans="1:7" s="470" customFormat="1" x14ac:dyDescent="0.2">
      <c r="C169" s="459"/>
      <c r="D169" s="459"/>
      <c r="E169" s="481"/>
      <c r="G169" s="459"/>
    </row>
    <row r="170" spans="1:7" s="470" customFormat="1" x14ac:dyDescent="0.2">
      <c r="C170" s="459"/>
      <c r="D170" s="459"/>
      <c r="E170" s="481"/>
      <c r="G170" s="459"/>
    </row>
    <row r="171" spans="1:7" s="470" customFormat="1" x14ac:dyDescent="0.2">
      <c r="C171" s="459"/>
      <c r="D171" s="459"/>
      <c r="E171" s="481"/>
      <c r="G171" s="459"/>
    </row>
    <row r="172" spans="1:7" s="470" customFormat="1" x14ac:dyDescent="0.2">
      <c r="C172" s="459"/>
      <c r="D172" s="459"/>
      <c r="E172" s="481"/>
      <c r="G172" s="459"/>
    </row>
    <row r="173" spans="1:7" x14ac:dyDescent="0.2">
      <c r="E173" s="482"/>
    </row>
    <row r="174" spans="1:7" x14ac:dyDescent="0.2">
      <c r="E174" s="482"/>
    </row>
    <row r="175" spans="1:7" x14ac:dyDescent="0.2">
      <c r="E175" s="482"/>
    </row>
    <row r="176" spans="1:7" x14ac:dyDescent="0.2">
      <c r="E176" s="482"/>
    </row>
    <row r="177" spans="5:5" x14ac:dyDescent="0.2">
      <c r="E177" s="482"/>
    </row>
    <row r="178" spans="5:5" x14ac:dyDescent="0.2">
      <c r="E178" s="482"/>
    </row>
    <row r="179" spans="5:5" x14ac:dyDescent="0.2">
      <c r="E179" s="482"/>
    </row>
    <row r="180" spans="5:5" x14ac:dyDescent="0.2">
      <c r="E180" s="482"/>
    </row>
    <row r="181" spans="5:5" x14ac:dyDescent="0.2">
      <c r="E181" s="482"/>
    </row>
    <row r="182" spans="5:5" x14ac:dyDescent="0.2">
      <c r="E182" s="482"/>
    </row>
    <row r="183" spans="5:5" x14ac:dyDescent="0.2">
      <c r="E183" s="482"/>
    </row>
    <row r="184" spans="5:5" x14ac:dyDescent="0.2">
      <c r="E184" s="482"/>
    </row>
    <row r="185" spans="5:5" x14ac:dyDescent="0.2">
      <c r="E185" s="482"/>
    </row>
    <row r="186" spans="5:5" x14ac:dyDescent="0.2">
      <c r="E186" s="482"/>
    </row>
    <row r="187" spans="5:5" x14ac:dyDescent="0.2">
      <c r="E187" s="482"/>
    </row>
  </sheetData>
  <mergeCells count="13675">
    <mergeCell ref="A104:E104"/>
    <mergeCell ref="XET72:XEY72"/>
    <mergeCell ref="XEZ72:XFC72"/>
    <mergeCell ref="A103:E103"/>
    <mergeCell ref="XDJ72:XDO72"/>
    <mergeCell ref="XDP72:XDU72"/>
    <mergeCell ref="XDV72:XEA72"/>
    <mergeCell ref="XEB72:XEG72"/>
    <mergeCell ref="XEH72:XEM72"/>
    <mergeCell ref="XEN72:XES72"/>
    <mergeCell ref="XBZ72:XCE72"/>
    <mergeCell ref="XCF72:XCK72"/>
    <mergeCell ref="XCL72:XCQ72"/>
    <mergeCell ref="XCR72:XCW72"/>
    <mergeCell ref="XCX72:XDC72"/>
    <mergeCell ref="XDD72:XDI72"/>
    <mergeCell ref="XAP72:XAU72"/>
    <mergeCell ref="XAV72:XBA72"/>
    <mergeCell ref="XBB72:XBG72"/>
    <mergeCell ref="XBH72:XBM72"/>
    <mergeCell ref="XBN72:XBS72"/>
    <mergeCell ref="XBT72:XBY72"/>
    <mergeCell ref="WZF72:WZK72"/>
    <mergeCell ref="WZL72:WZQ72"/>
    <mergeCell ref="WZR72:WZW72"/>
    <mergeCell ref="WZX72:XAC72"/>
    <mergeCell ref="XAD72:XAI72"/>
    <mergeCell ref="XAJ72:XAO72"/>
    <mergeCell ref="WXV72:WYA72"/>
    <mergeCell ref="WYB72:WYG72"/>
    <mergeCell ref="WYH72:WYM72"/>
    <mergeCell ref="WYN72:WYS72"/>
    <mergeCell ref="WYT72:WYY72"/>
    <mergeCell ref="WYZ72:WZE72"/>
    <mergeCell ref="WWL72:WWQ72"/>
    <mergeCell ref="WWR72:WWW72"/>
    <mergeCell ref="WWX72:WXC72"/>
    <mergeCell ref="WXD72:WXI72"/>
    <mergeCell ref="WXJ72:WXO72"/>
    <mergeCell ref="WXP72:WXU72"/>
    <mergeCell ref="WVB72:WVG72"/>
    <mergeCell ref="WVH72:WVM72"/>
    <mergeCell ref="WVN72:WVS72"/>
    <mergeCell ref="WVT72:WVY72"/>
    <mergeCell ref="WVZ72:WWE72"/>
    <mergeCell ref="WWF72:WWK72"/>
    <mergeCell ref="WTR72:WTW72"/>
    <mergeCell ref="WTX72:WUC72"/>
    <mergeCell ref="WUD72:WUI72"/>
    <mergeCell ref="WUJ72:WUO72"/>
    <mergeCell ref="WUP72:WUU72"/>
    <mergeCell ref="WUV72:WVA72"/>
    <mergeCell ref="WSH72:WSM72"/>
    <mergeCell ref="WSN72:WSS72"/>
    <mergeCell ref="WST72:WSY72"/>
    <mergeCell ref="WSZ72:WTE72"/>
    <mergeCell ref="WTF72:WTK72"/>
    <mergeCell ref="WTL72:WTQ72"/>
    <mergeCell ref="WQX72:WRC72"/>
    <mergeCell ref="WRD72:WRI72"/>
    <mergeCell ref="WRJ72:WRO72"/>
    <mergeCell ref="WRP72:WRU72"/>
    <mergeCell ref="WRV72:WSA72"/>
    <mergeCell ref="WSB72:WSG72"/>
    <mergeCell ref="WPN72:WPS72"/>
    <mergeCell ref="WPT72:WPY72"/>
    <mergeCell ref="WPZ72:WQE72"/>
    <mergeCell ref="WQF72:WQK72"/>
    <mergeCell ref="WQL72:WQQ72"/>
    <mergeCell ref="WQR72:WQW72"/>
    <mergeCell ref="WOD72:WOI72"/>
    <mergeCell ref="WOJ72:WOO72"/>
    <mergeCell ref="WOP72:WOU72"/>
    <mergeCell ref="WOV72:WPA72"/>
    <mergeCell ref="WPB72:WPG72"/>
    <mergeCell ref="WPH72:WPM72"/>
    <mergeCell ref="WMT72:WMY72"/>
    <mergeCell ref="WMZ72:WNE72"/>
    <mergeCell ref="WNF72:WNK72"/>
    <mergeCell ref="WNL72:WNQ72"/>
    <mergeCell ref="WNR72:WNW72"/>
    <mergeCell ref="WNX72:WOC72"/>
    <mergeCell ref="WLJ72:WLO72"/>
    <mergeCell ref="WLP72:WLU72"/>
    <mergeCell ref="WLV72:WMA72"/>
    <mergeCell ref="WMB72:WMG72"/>
    <mergeCell ref="WMH72:WMM72"/>
    <mergeCell ref="WMN72:WMS72"/>
    <mergeCell ref="WJZ72:WKE72"/>
    <mergeCell ref="WKF72:WKK72"/>
    <mergeCell ref="WKL72:WKQ72"/>
    <mergeCell ref="WKR72:WKW72"/>
    <mergeCell ref="WKX72:WLC72"/>
    <mergeCell ref="WLD72:WLI72"/>
    <mergeCell ref="WIP72:WIU72"/>
    <mergeCell ref="WIV72:WJA72"/>
    <mergeCell ref="WJB72:WJG72"/>
    <mergeCell ref="WJH72:WJM72"/>
    <mergeCell ref="WJN72:WJS72"/>
    <mergeCell ref="WJT72:WJY72"/>
    <mergeCell ref="WHF72:WHK72"/>
    <mergeCell ref="WHL72:WHQ72"/>
    <mergeCell ref="WHR72:WHW72"/>
    <mergeCell ref="WHX72:WIC72"/>
    <mergeCell ref="WID72:WII72"/>
    <mergeCell ref="WIJ72:WIO72"/>
    <mergeCell ref="WFV72:WGA72"/>
    <mergeCell ref="WGB72:WGG72"/>
    <mergeCell ref="WGH72:WGM72"/>
    <mergeCell ref="WGN72:WGS72"/>
    <mergeCell ref="WGT72:WGY72"/>
    <mergeCell ref="WGZ72:WHE72"/>
    <mergeCell ref="WEL72:WEQ72"/>
    <mergeCell ref="WER72:WEW72"/>
    <mergeCell ref="WEX72:WFC72"/>
    <mergeCell ref="WFD72:WFI72"/>
    <mergeCell ref="WFJ72:WFO72"/>
    <mergeCell ref="WFP72:WFU72"/>
    <mergeCell ref="WDB72:WDG72"/>
    <mergeCell ref="WDH72:WDM72"/>
    <mergeCell ref="WDN72:WDS72"/>
    <mergeCell ref="WDT72:WDY72"/>
    <mergeCell ref="WDZ72:WEE72"/>
    <mergeCell ref="WEF72:WEK72"/>
    <mergeCell ref="WBR72:WBW72"/>
    <mergeCell ref="WBX72:WCC72"/>
    <mergeCell ref="WCD72:WCI72"/>
    <mergeCell ref="WCJ72:WCO72"/>
    <mergeCell ref="WCP72:WCU72"/>
    <mergeCell ref="WCV72:WDA72"/>
    <mergeCell ref="WAH72:WAM72"/>
    <mergeCell ref="WAN72:WAS72"/>
    <mergeCell ref="WAT72:WAY72"/>
    <mergeCell ref="WAZ72:WBE72"/>
    <mergeCell ref="WBF72:WBK72"/>
    <mergeCell ref="WBL72:WBQ72"/>
    <mergeCell ref="VYX72:VZC72"/>
    <mergeCell ref="VZD72:VZI72"/>
    <mergeCell ref="VZJ72:VZO72"/>
    <mergeCell ref="VZP72:VZU72"/>
    <mergeCell ref="VZV72:WAA72"/>
    <mergeCell ref="WAB72:WAG72"/>
    <mergeCell ref="VXN72:VXS72"/>
    <mergeCell ref="VXT72:VXY72"/>
    <mergeCell ref="VXZ72:VYE72"/>
    <mergeCell ref="VYF72:VYK72"/>
    <mergeCell ref="VYL72:VYQ72"/>
    <mergeCell ref="VYR72:VYW72"/>
    <mergeCell ref="VWD72:VWI72"/>
    <mergeCell ref="VWJ72:VWO72"/>
    <mergeCell ref="VWP72:VWU72"/>
    <mergeCell ref="VWV72:VXA72"/>
    <mergeCell ref="VXB72:VXG72"/>
    <mergeCell ref="VXH72:VXM72"/>
    <mergeCell ref="VUT72:VUY72"/>
    <mergeCell ref="VUZ72:VVE72"/>
    <mergeCell ref="VVF72:VVK72"/>
    <mergeCell ref="VVL72:VVQ72"/>
    <mergeCell ref="VVR72:VVW72"/>
    <mergeCell ref="VVX72:VWC72"/>
    <mergeCell ref="VTJ72:VTO72"/>
    <mergeCell ref="VTP72:VTU72"/>
    <mergeCell ref="VTV72:VUA72"/>
    <mergeCell ref="VUB72:VUG72"/>
    <mergeCell ref="VUH72:VUM72"/>
    <mergeCell ref="VUN72:VUS72"/>
    <mergeCell ref="VRZ72:VSE72"/>
    <mergeCell ref="VSF72:VSK72"/>
    <mergeCell ref="VSL72:VSQ72"/>
    <mergeCell ref="VSR72:VSW72"/>
    <mergeCell ref="VSX72:VTC72"/>
    <mergeCell ref="VTD72:VTI72"/>
    <mergeCell ref="VQP72:VQU72"/>
    <mergeCell ref="VQV72:VRA72"/>
    <mergeCell ref="VRB72:VRG72"/>
    <mergeCell ref="VRH72:VRM72"/>
    <mergeCell ref="VRN72:VRS72"/>
    <mergeCell ref="VRT72:VRY72"/>
    <mergeCell ref="VPF72:VPK72"/>
    <mergeCell ref="VPL72:VPQ72"/>
    <mergeCell ref="VPR72:VPW72"/>
    <mergeCell ref="VPX72:VQC72"/>
    <mergeCell ref="VQD72:VQI72"/>
    <mergeCell ref="VQJ72:VQO72"/>
    <mergeCell ref="VNV72:VOA72"/>
    <mergeCell ref="VOB72:VOG72"/>
    <mergeCell ref="VOH72:VOM72"/>
    <mergeCell ref="VON72:VOS72"/>
    <mergeCell ref="VOT72:VOY72"/>
    <mergeCell ref="VOZ72:VPE72"/>
    <mergeCell ref="VML72:VMQ72"/>
    <mergeCell ref="VMR72:VMW72"/>
    <mergeCell ref="VMX72:VNC72"/>
    <mergeCell ref="VND72:VNI72"/>
    <mergeCell ref="VNJ72:VNO72"/>
    <mergeCell ref="VNP72:VNU72"/>
    <mergeCell ref="VLB72:VLG72"/>
    <mergeCell ref="VLH72:VLM72"/>
    <mergeCell ref="VLN72:VLS72"/>
    <mergeCell ref="VLT72:VLY72"/>
    <mergeCell ref="VLZ72:VME72"/>
    <mergeCell ref="VMF72:VMK72"/>
    <mergeCell ref="VJR72:VJW72"/>
    <mergeCell ref="VJX72:VKC72"/>
    <mergeCell ref="VKD72:VKI72"/>
    <mergeCell ref="VKJ72:VKO72"/>
    <mergeCell ref="VKP72:VKU72"/>
    <mergeCell ref="VKV72:VLA72"/>
    <mergeCell ref="VIH72:VIM72"/>
    <mergeCell ref="VIN72:VIS72"/>
    <mergeCell ref="VIT72:VIY72"/>
    <mergeCell ref="VIZ72:VJE72"/>
    <mergeCell ref="VJF72:VJK72"/>
    <mergeCell ref="VJL72:VJQ72"/>
    <mergeCell ref="VGX72:VHC72"/>
    <mergeCell ref="VHD72:VHI72"/>
    <mergeCell ref="VHJ72:VHO72"/>
    <mergeCell ref="VHP72:VHU72"/>
    <mergeCell ref="VHV72:VIA72"/>
    <mergeCell ref="VIB72:VIG72"/>
    <mergeCell ref="VFN72:VFS72"/>
    <mergeCell ref="VFT72:VFY72"/>
    <mergeCell ref="VFZ72:VGE72"/>
    <mergeCell ref="VGF72:VGK72"/>
    <mergeCell ref="VGL72:VGQ72"/>
    <mergeCell ref="VGR72:VGW72"/>
    <mergeCell ref="VED72:VEI72"/>
    <mergeCell ref="VEJ72:VEO72"/>
    <mergeCell ref="VEP72:VEU72"/>
    <mergeCell ref="VEV72:VFA72"/>
    <mergeCell ref="VFB72:VFG72"/>
    <mergeCell ref="VFH72:VFM72"/>
    <mergeCell ref="VCT72:VCY72"/>
    <mergeCell ref="VCZ72:VDE72"/>
    <mergeCell ref="VDF72:VDK72"/>
    <mergeCell ref="VDL72:VDQ72"/>
    <mergeCell ref="VDR72:VDW72"/>
    <mergeCell ref="VDX72:VEC72"/>
    <mergeCell ref="VBJ72:VBO72"/>
    <mergeCell ref="VBP72:VBU72"/>
    <mergeCell ref="VBV72:VCA72"/>
    <mergeCell ref="VCB72:VCG72"/>
    <mergeCell ref="VCH72:VCM72"/>
    <mergeCell ref="VCN72:VCS72"/>
    <mergeCell ref="UZZ72:VAE72"/>
    <mergeCell ref="VAF72:VAK72"/>
    <mergeCell ref="VAL72:VAQ72"/>
    <mergeCell ref="VAR72:VAW72"/>
    <mergeCell ref="VAX72:VBC72"/>
    <mergeCell ref="VBD72:VBI72"/>
    <mergeCell ref="UYP72:UYU72"/>
    <mergeCell ref="UYV72:UZA72"/>
    <mergeCell ref="UZB72:UZG72"/>
    <mergeCell ref="UZH72:UZM72"/>
    <mergeCell ref="UZN72:UZS72"/>
    <mergeCell ref="UZT72:UZY72"/>
    <mergeCell ref="UXF72:UXK72"/>
    <mergeCell ref="UXL72:UXQ72"/>
    <mergeCell ref="UXR72:UXW72"/>
    <mergeCell ref="UXX72:UYC72"/>
    <mergeCell ref="UYD72:UYI72"/>
    <mergeCell ref="UYJ72:UYO72"/>
    <mergeCell ref="UVV72:UWA72"/>
    <mergeCell ref="UWB72:UWG72"/>
    <mergeCell ref="UWH72:UWM72"/>
    <mergeCell ref="UWN72:UWS72"/>
    <mergeCell ref="UWT72:UWY72"/>
    <mergeCell ref="UWZ72:UXE72"/>
    <mergeCell ref="UUL72:UUQ72"/>
    <mergeCell ref="UUR72:UUW72"/>
    <mergeCell ref="UUX72:UVC72"/>
    <mergeCell ref="UVD72:UVI72"/>
    <mergeCell ref="UVJ72:UVO72"/>
    <mergeCell ref="UVP72:UVU72"/>
    <mergeCell ref="UTB72:UTG72"/>
    <mergeCell ref="UTH72:UTM72"/>
    <mergeCell ref="UTN72:UTS72"/>
    <mergeCell ref="UTT72:UTY72"/>
    <mergeCell ref="UTZ72:UUE72"/>
    <mergeCell ref="UUF72:UUK72"/>
    <mergeCell ref="URR72:URW72"/>
    <mergeCell ref="URX72:USC72"/>
    <mergeCell ref="USD72:USI72"/>
    <mergeCell ref="USJ72:USO72"/>
    <mergeCell ref="USP72:USU72"/>
    <mergeCell ref="USV72:UTA72"/>
    <mergeCell ref="UQH72:UQM72"/>
    <mergeCell ref="UQN72:UQS72"/>
    <mergeCell ref="UQT72:UQY72"/>
    <mergeCell ref="UQZ72:URE72"/>
    <mergeCell ref="URF72:URK72"/>
    <mergeCell ref="URL72:URQ72"/>
    <mergeCell ref="UOX72:UPC72"/>
    <mergeCell ref="UPD72:UPI72"/>
    <mergeCell ref="UPJ72:UPO72"/>
    <mergeCell ref="UPP72:UPU72"/>
    <mergeCell ref="UPV72:UQA72"/>
    <mergeCell ref="UQB72:UQG72"/>
    <mergeCell ref="UNN72:UNS72"/>
    <mergeCell ref="UNT72:UNY72"/>
    <mergeCell ref="UNZ72:UOE72"/>
    <mergeCell ref="UOF72:UOK72"/>
    <mergeCell ref="UOL72:UOQ72"/>
    <mergeCell ref="UOR72:UOW72"/>
    <mergeCell ref="UMD72:UMI72"/>
    <mergeCell ref="UMJ72:UMO72"/>
    <mergeCell ref="UMP72:UMU72"/>
    <mergeCell ref="UMV72:UNA72"/>
    <mergeCell ref="UNB72:UNG72"/>
    <mergeCell ref="UNH72:UNM72"/>
    <mergeCell ref="UKT72:UKY72"/>
    <mergeCell ref="UKZ72:ULE72"/>
    <mergeCell ref="ULF72:ULK72"/>
    <mergeCell ref="ULL72:ULQ72"/>
    <mergeCell ref="ULR72:ULW72"/>
    <mergeCell ref="ULX72:UMC72"/>
    <mergeCell ref="UJJ72:UJO72"/>
    <mergeCell ref="UJP72:UJU72"/>
    <mergeCell ref="UJV72:UKA72"/>
    <mergeCell ref="UKB72:UKG72"/>
    <mergeCell ref="UKH72:UKM72"/>
    <mergeCell ref="UKN72:UKS72"/>
    <mergeCell ref="UHZ72:UIE72"/>
    <mergeCell ref="UIF72:UIK72"/>
    <mergeCell ref="UIL72:UIQ72"/>
    <mergeCell ref="UIR72:UIW72"/>
    <mergeCell ref="UIX72:UJC72"/>
    <mergeCell ref="UJD72:UJI72"/>
    <mergeCell ref="UGP72:UGU72"/>
    <mergeCell ref="UGV72:UHA72"/>
    <mergeCell ref="UHB72:UHG72"/>
    <mergeCell ref="UHH72:UHM72"/>
    <mergeCell ref="UHN72:UHS72"/>
    <mergeCell ref="UHT72:UHY72"/>
    <mergeCell ref="UFF72:UFK72"/>
    <mergeCell ref="UFL72:UFQ72"/>
    <mergeCell ref="UFR72:UFW72"/>
    <mergeCell ref="UFX72:UGC72"/>
    <mergeCell ref="UGD72:UGI72"/>
    <mergeCell ref="UGJ72:UGO72"/>
    <mergeCell ref="UDV72:UEA72"/>
    <mergeCell ref="UEB72:UEG72"/>
    <mergeCell ref="UEH72:UEM72"/>
    <mergeCell ref="UEN72:UES72"/>
    <mergeCell ref="UET72:UEY72"/>
    <mergeCell ref="UEZ72:UFE72"/>
    <mergeCell ref="UCL72:UCQ72"/>
    <mergeCell ref="UCR72:UCW72"/>
    <mergeCell ref="UCX72:UDC72"/>
    <mergeCell ref="UDD72:UDI72"/>
    <mergeCell ref="UDJ72:UDO72"/>
    <mergeCell ref="UDP72:UDU72"/>
    <mergeCell ref="UBB72:UBG72"/>
    <mergeCell ref="UBH72:UBM72"/>
    <mergeCell ref="UBN72:UBS72"/>
    <mergeCell ref="UBT72:UBY72"/>
    <mergeCell ref="UBZ72:UCE72"/>
    <mergeCell ref="UCF72:UCK72"/>
    <mergeCell ref="TZR72:TZW72"/>
    <mergeCell ref="TZX72:UAC72"/>
    <mergeCell ref="UAD72:UAI72"/>
    <mergeCell ref="UAJ72:UAO72"/>
    <mergeCell ref="UAP72:UAU72"/>
    <mergeCell ref="UAV72:UBA72"/>
    <mergeCell ref="TYH72:TYM72"/>
    <mergeCell ref="TYN72:TYS72"/>
    <mergeCell ref="TYT72:TYY72"/>
    <mergeCell ref="TYZ72:TZE72"/>
    <mergeCell ref="TZF72:TZK72"/>
    <mergeCell ref="TZL72:TZQ72"/>
    <mergeCell ref="TWX72:TXC72"/>
    <mergeCell ref="TXD72:TXI72"/>
    <mergeCell ref="TXJ72:TXO72"/>
    <mergeCell ref="TXP72:TXU72"/>
    <mergeCell ref="TXV72:TYA72"/>
    <mergeCell ref="TYB72:TYG72"/>
    <mergeCell ref="TVN72:TVS72"/>
    <mergeCell ref="TVT72:TVY72"/>
    <mergeCell ref="TVZ72:TWE72"/>
    <mergeCell ref="TWF72:TWK72"/>
    <mergeCell ref="TWL72:TWQ72"/>
    <mergeCell ref="TWR72:TWW72"/>
    <mergeCell ref="TUD72:TUI72"/>
    <mergeCell ref="TUJ72:TUO72"/>
    <mergeCell ref="TUP72:TUU72"/>
    <mergeCell ref="TUV72:TVA72"/>
    <mergeCell ref="TVB72:TVG72"/>
    <mergeCell ref="TVH72:TVM72"/>
    <mergeCell ref="TST72:TSY72"/>
    <mergeCell ref="TSZ72:TTE72"/>
    <mergeCell ref="TTF72:TTK72"/>
    <mergeCell ref="TTL72:TTQ72"/>
    <mergeCell ref="TTR72:TTW72"/>
    <mergeCell ref="TTX72:TUC72"/>
    <mergeCell ref="TRJ72:TRO72"/>
    <mergeCell ref="TRP72:TRU72"/>
    <mergeCell ref="TRV72:TSA72"/>
    <mergeCell ref="TSB72:TSG72"/>
    <mergeCell ref="TSH72:TSM72"/>
    <mergeCell ref="TSN72:TSS72"/>
    <mergeCell ref="TPZ72:TQE72"/>
    <mergeCell ref="TQF72:TQK72"/>
    <mergeCell ref="TQL72:TQQ72"/>
    <mergeCell ref="TQR72:TQW72"/>
    <mergeCell ref="TQX72:TRC72"/>
    <mergeCell ref="TRD72:TRI72"/>
    <mergeCell ref="TOP72:TOU72"/>
    <mergeCell ref="TOV72:TPA72"/>
    <mergeCell ref="TPB72:TPG72"/>
    <mergeCell ref="TPH72:TPM72"/>
    <mergeCell ref="TPN72:TPS72"/>
    <mergeCell ref="TPT72:TPY72"/>
    <mergeCell ref="TNF72:TNK72"/>
    <mergeCell ref="TNL72:TNQ72"/>
    <mergeCell ref="TNR72:TNW72"/>
    <mergeCell ref="TNX72:TOC72"/>
    <mergeCell ref="TOD72:TOI72"/>
    <mergeCell ref="TOJ72:TOO72"/>
    <mergeCell ref="TLV72:TMA72"/>
    <mergeCell ref="TMB72:TMG72"/>
    <mergeCell ref="TMH72:TMM72"/>
    <mergeCell ref="TMN72:TMS72"/>
    <mergeCell ref="TMT72:TMY72"/>
    <mergeCell ref="TMZ72:TNE72"/>
    <mergeCell ref="TKL72:TKQ72"/>
    <mergeCell ref="TKR72:TKW72"/>
    <mergeCell ref="TKX72:TLC72"/>
    <mergeCell ref="TLD72:TLI72"/>
    <mergeCell ref="TLJ72:TLO72"/>
    <mergeCell ref="TLP72:TLU72"/>
    <mergeCell ref="TJB72:TJG72"/>
    <mergeCell ref="TJH72:TJM72"/>
    <mergeCell ref="TJN72:TJS72"/>
    <mergeCell ref="TJT72:TJY72"/>
    <mergeCell ref="TJZ72:TKE72"/>
    <mergeCell ref="TKF72:TKK72"/>
    <mergeCell ref="THR72:THW72"/>
    <mergeCell ref="THX72:TIC72"/>
    <mergeCell ref="TID72:TII72"/>
    <mergeCell ref="TIJ72:TIO72"/>
    <mergeCell ref="TIP72:TIU72"/>
    <mergeCell ref="TIV72:TJA72"/>
    <mergeCell ref="TGH72:TGM72"/>
    <mergeCell ref="TGN72:TGS72"/>
    <mergeCell ref="TGT72:TGY72"/>
    <mergeCell ref="TGZ72:THE72"/>
    <mergeCell ref="THF72:THK72"/>
    <mergeCell ref="THL72:THQ72"/>
    <mergeCell ref="TEX72:TFC72"/>
    <mergeCell ref="TFD72:TFI72"/>
    <mergeCell ref="TFJ72:TFO72"/>
    <mergeCell ref="TFP72:TFU72"/>
    <mergeCell ref="TFV72:TGA72"/>
    <mergeCell ref="TGB72:TGG72"/>
    <mergeCell ref="TDN72:TDS72"/>
    <mergeCell ref="TDT72:TDY72"/>
    <mergeCell ref="TDZ72:TEE72"/>
    <mergeCell ref="TEF72:TEK72"/>
    <mergeCell ref="TEL72:TEQ72"/>
    <mergeCell ref="TER72:TEW72"/>
    <mergeCell ref="TCD72:TCI72"/>
    <mergeCell ref="TCJ72:TCO72"/>
    <mergeCell ref="TCP72:TCU72"/>
    <mergeCell ref="TCV72:TDA72"/>
    <mergeCell ref="TDB72:TDG72"/>
    <mergeCell ref="TDH72:TDM72"/>
    <mergeCell ref="TAT72:TAY72"/>
    <mergeCell ref="TAZ72:TBE72"/>
    <mergeCell ref="TBF72:TBK72"/>
    <mergeCell ref="TBL72:TBQ72"/>
    <mergeCell ref="TBR72:TBW72"/>
    <mergeCell ref="TBX72:TCC72"/>
    <mergeCell ref="SZJ72:SZO72"/>
    <mergeCell ref="SZP72:SZU72"/>
    <mergeCell ref="SZV72:TAA72"/>
    <mergeCell ref="TAB72:TAG72"/>
    <mergeCell ref="TAH72:TAM72"/>
    <mergeCell ref="TAN72:TAS72"/>
    <mergeCell ref="SXZ72:SYE72"/>
    <mergeCell ref="SYF72:SYK72"/>
    <mergeCell ref="SYL72:SYQ72"/>
    <mergeCell ref="SYR72:SYW72"/>
    <mergeCell ref="SYX72:SZC72"/>
    <mergeCell ref="SZD72:SZI72"/>
    <mergeCell ref="SWP72:SWU72"/>
    <mergeCell ref="SWV72:SXA72"/>
    <mergeCell ref="SXB72:SXG72"/>
    <mergeCell ref="SXH72:SXM72"/>
    <mergeCell ref="SXN72:SXS72"/>
    <mergeCell ref="SXT72:SXY72"/>
    <mergeCell ref="SVF72:SVK72"/>
    <mergeCell ref="SVL72:SVQ72"/>
    <mergeCell ref="SVR72:SVW72"/>
    <mergeCell ref="SVX72:SWC72"/>
    <mergeCell ref="SWD72:SWI72"/>
    <mergeCell ref="SWJ72:SWO72"/>
    <mergeCell ref="STV72:SUA72"/>
    <mergeCell ref="SUB72:SUG72"/>
    <mergeCell ref="SUH72:SUM72"/>
    <mergeCell ref="SUN72:SUS72"/>
    <mergeCell ref="SUT72:SUY72"/>
    <mergeCell ref="SUZ72:SVE72"/>
    <mergeCell ref="SSL72:SSQ72"/>
    <mergeCell ref="SSR72:SSW72"/>
    <mergeCell ref="SSX72:STC72"/>
    <mergeCell ref="STD72:STI72"/>
    <mergeCell ref="STJ72:STO72"/>
    <mergeCell ref="STP72:STU72"/>
    <mergeCell ref="SRB72:SRG72"/>
    <mergeCell ref="SRH72:SRM72"/>
    <mergeCell ref="SRN72:SRS72"/>
    <mergeCell ref="SRT72:SRY72"/>
    <mergeCell ref="SRZ72:SSE72"/>
    <mergeCell ref="SSF72:SSK72"/>
    <mergeCell ref="SPR72:SPW72"/>
    <mergeCell ref="SPX72:SQC72"/>
    <mergeCell ref="SQD72:SQI72"/>
    <mergeCell ref="SQJ72:SQO72"/>
    <mergeCell ref="SQP72:SQU72"/>
    <mergeCell ref="SQV72:SRA72"/>
    <mergeCell ref="SOH72:SOM72"/>
    <mergeCell ref="SON72:SOS72"/>
    <mergeCell ref="SOT72:SOY72"/>
    <mergeCell ref="SOZ72:SPE72"/>
    <mergeCell ref="SPF72:SPK72"/>
    <mergeCell ref="SPL72:SPQ72"/>
    <mergeCell ref="SMX72:SNC72"/>
    <mergeCell ref="SND72:SNI72"/>
    <mergeCell ref="SNJ72:SNO72"/>
    <mergeCell ref="SNP72:SNU72"/>
    <mergeCell ref="SNV72:SOA72"/>
    <mergeCell ref="SOB72:SOG72"/>
    <mergeCell ref="SLN72:SLS72"/>
    <mergeCell ref="SLT72:SLY72"/>
    <mergeCell ref="SLZ72:SME72"/>
    <mergeCell ref="SMF72:SMK72"/>
    <mergeCell ref="SML72:SMQ72"/>
    <mergeCell ref="SMR72:SMW72"/>
    <mergeCell ref="SKD72:SKI72"/>
    <mergeCell ref="SKJ72:SKO72"/>
    <mergeCell ref="SKP72:SKU72"/>
    <mergeCell ref="SKV72:SLA72"/>
    <mergeCell ref="SLB72:SLG72"/>
    <mergeCell ref="SLH72:SLM72"/>
    <mergeCell ref="SIT72:SIY72"/>
    <mergeCell ref="SIZ72:SJE72"/>
    <mergeCell ref="SJF72:SJK72"/>
    <mergeCell ref="SJL72:SJQ72"/>
    <mergeCell ref="SJR72:SJW72"/>
    <mergeCell ref="SJX72:SKC72"/>
    <mergeCell ref="SHJ72:SHO72"/>
    <mergeCell ref="SHP72:SHU72"/>
    <mergeCell ref="SHV72:SIA72"/>
    <mergeCell ref="SIB72:SIG72"/>
    <mergeCell ref="SIH72:SIM72"/>
    <mergeCell ref="SIN72:SIS72"/>
    <mergeCell ref="SFZ72:SGE72"/>
    <mergeCell ref="SGF72:SGK72"/>
    <mergeCell ref="SGL72:SGQ72"/>
    <mergeCell ref="SGR72:SGW72"/>
    <mergeCell ref="SGX72:SHC72"/>
    <mergeCell ref="SHD72:SHI72"/>
    <mergeCell ref="SEP72:SEU72"/>
    <mergeCell ref="SEV72:SFA72"/>
    <mergeCell ref="SFB72:SFG72"/>
    <mergeCell ref="SFH72:SFM72"/>
    <mergeCell ref="SFN72:SFS72"/>
    <mergeCell ref="SFT72:SFY72"/>
    <mergeCell ref="SDF72:SDK72"/>
    <mergeCell ref="SDL72:SDQ72"/>
    <mergeCell ref="SDR72:SDW72"/>
    <mergeCell ref="SDX72:SEC72"/>
    <mergeCell ref="SED72:SEI72"/>
    <mergeCell ref="SEJ72:SEO72"/>
    <mergeCell ref="SBV72:SCA72"/>
    <mergeCell ref="SCB72:SCG72"/>
    <mergeCell ref="SCH72:SCM72"/>
    <mergeCell ref="SCN72:SCS72"/>
    <mergeCell ref="SCT72:SCY72"/>
    <mergeCell ref="SCZ72:SDE72"/>
    <mergeCell ref="SAL72:SAQ72"/>
    <mergeCell ref="SAR72:SAW72"/>
    <mergeCell ref="SAX72:SBC72"/>
    <mergeCell ref="SBD72:SBI72"/>
    <mergeCell ref="SBJ72:SBO72"/>
    <mergeCell ref="SBP72:SBU72"/>
    <mergeCell ref="RZB72:RZG72"/>
    <mergeCell ref="RZH72:RZM72"/>
    <mergeCell ref="RZN72:RZS72"/>
    <mergeCell ref="RZT72:RZY72"/>
    <mergeCell ref="RZZ72:SAE72"/>
    <mergeCell ref="SAF72:SAK72"/>
    <mergeCell ref="RXR72:RXW72"/>
    <mergeCell ref="RXX72:RYC72"/>
    <mergeCell ref="RYD72:RYI72"/>
    <mergeCell ref="RYJ72:RYO72"/>
    <mergeCell ref="RYP72:RYU72"/>
    <mergeCell ref="RYV72:RZA72"/>
    <mergeCell ref="RWH72:RWM72"/>
    <mergeCell ref="RWN72:RWS72"/>
    <mergeCell ref="RWT72:RWY72"/>
    <mergeCell ref="RWZ72:RXE72"/>
    <mergeCell ref="RXF72:RXK72"/>
    <mergeCell ref="RXL72:RXQ72"/>
    <mergeCell ref="RUX72:RVC72"/>
    <mergeCell ref="RVD72:RVI72"/>
    <mergeCell ref="RVJ72:RVO72"/>
    <mergeCell ref="RVP72:RVU72"/>
    <mergeCell ref="RVV72:RWA72"/>
    <mergeCell ref="RWB72:RWG72"/>
    <mergeCell ref="RTN72:RTS72"/>
    <mergeCell ref="RTT72:RTY72"/>
    <mergeCell ref="RTZ72:RUE72"/>
    <mergeCell ref="RUF72:RUK72"/>
    <mergeCell ref="RUL72:RUQ72"/>
    <mergeCell ref="RUR72:RUW72"/>
    <mergeCell ref="RSD72:RSI72"/>
    <mergeCell ref="RSJ72:RSO72"/>
    <mergeCell ref="RSP72:RSU72"/>
    <mergeCell ref="RSV72:RTA72"/>
    <mergeCell ref="RTB72:RTG72"/>
    <mergeCell ref="RTH72:RTM72"/>
    <mergeCell ref="RQT72:RQY72"/>
    <mergeCell ref="RQZ72:RRE72"/>
    <mergeCell ref="RRF72:RRK72"/>
    <mergeCell ref="RRL72:RRQ72"/>
    <mergeCell ref="RRR72:RRW72"/>
    <mergeCell ref="RRX72:RSC72"/>
    <mergeCell ref="RPJ72:RPO72"/>
    <mergeCell ref="RPP72:RPU72"/>
    <mergeCell ref="RPV72:RQA72"/>
    <mergeCell ref="RQB72:RQG72"/>
    <mergeCell ref="RQH72:RQM72"/>
    <mergeCell ref="RQN72:RQS72"/>
    <mergeCell ref="RNZ72:ROE72"/>
    <mergeCell ref="ROF72:ROK72"/>
    <mergeCell ref="ROL72:ROQ72"/>
    <mergeCell ref="ROR72:ROW72"/>
    <mergeCell ref="ROX72:RPC72"/>
    <mergeCell ref="RPD72:RPI72"/>
    <mergeCell ref="RMP72:RMU72"/>
    <mergeCell ref="RMV72:RNA72"/>
    <mergeCell ref="RNB72:RNG72"/>
    <mergeCell ref="RNH72:RNM72"/>
    <mergeCell ref="RNN72:RNS72"/>
    <mergeCell ref="RNT72:RNY72"/>
    <mergeCell ref="RLF72:RLK72"/>
    <mergeCell ref="RLL72:RLQ72"/>
    <mergeCell ref="RLR72:RLW72"/>
    <mergeCell ref="RLX72:RMC72"/>
    <mergeCell ref="RMD72:RMI72"/>
    <mergeCell ref="RMJ72:RMO72"/>
    <mergeCell ref="RJV72:RKA72"/>
    <mergeCell ref="RKB72:RKG72"/>
    <mergeCell ref="RKH72:RKM72"/>
    <mergeCell ref="RKN72:RKS72"/>
    <mergeCell ref="RKT72:RKY72"/>
    <mergeCell ref="RKZ72:RLE72"/>
    <mergeCell ref="RIL72:RIQ72"/>
    <mergeCell ref="RIR72:RIW72"/>
    <mergeCell ref="RIX72:RJC72"/>
    <mergeCell ref="RJD72:RJI72"/>
    <mergeCell ref="RJJ72:RJO72"/>
    <mergeCell ref="RJP72:RJU72"/>
    <mergeCell ref="RHB72:RHG72"/>
    <mergeCell ref="RHH72:RHM72"/>
    <mergeCell ref="RHN72:RHS72"/>
    <mergeCell ref="RHT72:RHY72"/>
    <mergeCell ref="RHZ72:RIE72"/>
    <mergeCell ref="RIF72:RIK72"/>
    <mergeCell ref="RFR72:RFW72"/>
    <mergeCell ref="RFX72:RGC72"/>
    <mergeCell ref="RGD72:RGI72"/>
    <mergeCell ref="RGJ72:RGO72"/>
    <mergeCell ref="RGP72:RGU72"/>
    <mergeCell ref="RGV72:RHA72"/>
    <mergeCell ref="REH72:REM72"/>
    <mergeCell ref="REN72:RES72"/>
    <mergeCell ref="RET72:REY72"/>
    <mergeCell ref="REZ72:RFE72"/>
    <mergeCell ref="RFF72:RFK72"/>
    <mergeCell ref="RFL72:RFQ72"/>
    <mergeCell ref="RCX72:RDC72"/>
    <mergeCell ref="RDD72:RDI72"/>
    <mergeCell ref="RDJ72:RDO72"/>
    <mergeCell ref="RDP72:RDU72"/>
    <mergeCell ref="RDV72:REA72"/>
    <mergeCell ref="REB72:REG72"/>
    <mergeCell ref="RBN72:RBS72"/>
    <mergeCell ref="RBT72:RBY72"/>
    <mergeCell ref="RBZ72:RCE72"/>
    <mergeCell ref="RCF72:RCK72"/>
    <mergeCell ref="RCL72:RCQ72"/>
    <mergeCell ref="RCR72:RCW72"/>
    <mergeCell ref="RAD72:RAI72"/>
    <mergeCell ref="RAJ72:RAO72"/>
    <mergeCell ref="RAP72:RAU72"/>
    <mergeCell ref="RAV72:RBA72"/>
    <mergeCell ref="RBB72:RBG72"/>
    <mergeCell ref="RBH72:RBM72"/>
    <mergeCell ref="QYT72:QYY72"/>
    <mergeCell ref="QYZ72:QZE72"/>
    <mergeCell ref="QZF72:QZK72"/>
    <mergeCell ref="QZL72:QZQ72"/>
    <mergeCell ref="QZR72:QZW72"/>
    <mergeCell ref="QZX72:RAC72"/>
    <mergeCell ref="QXJ72:QXO72"/>
    <mergeCell ref="QXP72:QXU72"/>
    <mergeCell ref="QXV72:QYA72"/>
    <mergeCell ref="QYB72:QYG72"/>
    <mergeCell ref="QYH72:QYM72"/>
    <mergeCell ref="QYN72:QYS72"/>
    <mergeCell ref="QVZ72:QWE72"/>
    <mergeCell ref="QWF72:QWK72"/>
    <mergeCell ref="QWL72:QWQ72"/>
    <mergeCell ref="QWR72:QWW72"/>
    <mergeCell ref="QWX72:QXC72"/>
    <mergeCell ref="QXD72:QXI72"/>
    <mergeCell ref="QUP72:QUU72"/>
    <mergeCell ref="QUV72:QVA72"/>
    <mergeCell ref="QVB72:QVG72"/>
    <mergeCell ref="QVH72:QVM72"/>
    <mergeCell ref="QVN72:QVS72"/>
    <mergeCell ref="QVT72:QVY72"/>
    <mergeCell ref="QTF72:QTK72"/>
    <mergeCell ref="QTL72:QTQ72"/>
    <mergeCell ref="QTR72:QTW72"/>
    <mergeCell ref="QTX72:QUC72"/>
    <mergeCell ref="QUD72:QUI72"/>
    <mergeCell ref="QUJ72:QUO72"/>
    <mergeCell ref="QRV72:QSA72"/>
    <mergeCell ref="QSB72:QSG72"/>
    <mergeCell ref="QSH72:QSM72"/>
    <mergeCell ref="QSN72:QSS72"/>
    <mergeCell ref="QST72:QSY72"/>
    <mergeCell ref="QSZ72:QTE72"/>
    <mergeCell ref="QQL72:QQQ72"/>
    <mergeCell ref="QQR72:QQW72"/>
    <mergeCell ref="QQX72:QRC72"/>
    <mergeCell ref="QRD72:QRI72"/>
    <mergeCell ref="QRJ72:QRO72"/>
    <mergeCell ref="QRP72:QRU72"/>
    <mergeCell ref="QPB72:QPG72"/>
    <mergeCell ref="QPH72:QPM72"/>
    <mergeCell ref="QPN72:QPS72"/>
    <mergeCell ref="QPT72:QPY72"/>
    <mergeCell ref="QPZ72:QQE72"/>
    <mergeCell ref="QQF72:QQK72"/>
    <mergeCell ref="QNR72:QNW72"/>
    <mergeCell ref="QNX72:QOC72"/>
    <mergeCell ref="QOD72:QOI72"/>
    <mergeCell ref="QOJ72:QOO72"/>
    <mergeCell ref="QOP72:QOU72"/>
    <mergeCell ref="QOV72:QPA72"/>
    <mergeCell ref="QMH72:QMM72"/>
    <mergeCell ref="QMN72:QMS72"/>
    <mergeCell ref="QMT72:QMY72"/>
    <mergeCell ref="QMZ72:QNE72"/>
    <mergeCell ref="QNF72:QNK72"/>
    <mergeCell ref="QNL72:QNQ72"/>
    <mergeCell ref="QKX72:QLC72"/>
    <mergeCell ref="QLD72:QLI72"/>
    <mergeCell ref="QLJ72:QLO72"/>
    <mergeCell ref="QLP72:QLU72"/>
    <mergeCell ref="QLV72:QMA72"/>
    <mergeCell ref="QMB72:QMG72"/>
    <mergeCell ref="QJN72:QJS72"/>
    <mergeCell ref="QJT72:QJY72"/>
    <mergeCell ref="QJZ72:QKE72"/>
    <mergeCell ref="QKF72:QKK72"/>
    <mergeCell ref="QKL72:QKQ72"/>
    <mergeCell ref="QKR72:QKW72"/>
    <mergeCell ref="QID72:QII72"/>
    <mergeCell ref="QIJ72:QIO72"/>
    <mergeCell ref="QIP72:QIU72"/>
    <mergeCell ref="QIV72:QJA72"/>
    <mergeCell ref="QJB72:QJG72"/>
    <mergeCell ref="QJH72:QJM72"/>
    <mergeCell ref="QGT72:QGY72"/>
    <mergeCell ref="QGZ72:QHE72"/>
    <mergeCell ref="QHF72:QHK72"/>
    <mergeCell ref="QHL72:QHQ72"/>
    <mergeCell ref="QHR72:QHW72"/>
    <mergeCell ref="QHX72:QIC72"/>
    <mergeCell ref="QFJ72:QFO72"/>
    <mergeCell ref="QFP72:QFU72"/>
    <mergeCell ref="QFV72:QGA72"/>
    <mergeCell ref="QGB72:QGG72"/>
    <mergeCell ref="QGH72:QGM72"/>
    <mergeCell ref="QGN72:QGS72"/>
    <mergeCell ref="QDZ72:QEE72"/>
    <mergeCell ref="QEF72:QEK72"/>
    <mergeCell ref="QEL72:QEQ72"/>
    <mergeCell ref="QER72:QEW72"/>
    <mergeCell ref="QEX72:QFC72"/>
    <mergeCell ref="QFD72:QFI72"/>
    <mergeCell ref="QCP72:QCU72"/>
    <mergeCell ref="QCV72:QDA72"/>
    <mergeCell ref="QDB72:QDG72"/>
    <mergeCell ref="QDH72:QDM72"/>
    <mergeCell ref="QDN72:QDS72"/>
    <mergeCell ref="QDT72:QDY72"/>
    <mergeCell ref="QBF72:QBK72"/>
    <mergeCell ref="QBL72:QBQ72"/>
    <mergeCell ref="QBR72:QBW72"/>
    <mergeCell ref="QBX72:QCC72"/>
    <mergeCell ref="QCD72:QCI72"/>
    <mergeCell ref="QCJ72:QCO72"/>
    <mergeCell ref="PZV72:QAA72"/>
    <mergeCell ref="QAB72:QAG72"/>
    <mergeCell ref="QAH72:QAM72"/>
    <mergeCell ref="QAN72:QAS72"/>
    <mergeCell ref="QAT72:QAY72"/>
    <mergeCell ref="QAZ72:QBE72"/>
    <mergeCell ref="PYL72:PYQ72"/>
    <mergeCell ref="PYR72:PYW72"/>
    <mergeCell ref="PYX72:PZC72"/>
    <mergeCell ref="PZD72:PZI72"/>
    <mergeCell ref="PZJ72:PZO72"/>
    <mergeCell ref="PZP72:PZU72"/>
    <mergeCell ref="PXB72:PXG72"/>
    <mergeCell ref="PXH72:PXM72"/>
    <mergeCell ref="PXN72:PXS72"/>
    <mergeCell ref="PXT72:PXY72"/>
    <mergeCell ref="PXZ72:PYE72"/>
    <mergeCell ref="PYF72:PYK72"/>
    <mergeCell ref="PVR72:PVW72"/>
    <mergeCell ref="PVX72:PWC72"/>
    <mergeCell ref="PWD72:PWI72"/>
    <mergeCell ref="PWJ72:PWO72"/>
    <mergeCell ref="PWP72:PWU72"/>
    <mergeCell ref="PWV72:PXA72"/>
    <mergeCell ref="PUH72:PUM72"/>
    <mergeCell ref="PUN72:PUS72"/>
    <mergeCell ref="PUT72:PUY72"/>
    <mergeCell ref="PUZ72:PVE72"/>
    <mergeCell ref="PVF72:PVK72"/>
    <mergeCell ref="PVL72:PVQ72"/>
    <mergeCell ref="PSX72:PTC72"/>
    <mergeCell ref="PTD72:PTI72"/>
    <mergeCell ref="PTJ72:PTO72"/>
    <mergeCell ref="PTP72:PTU72"/>
    <mergeCell ref="PTV72:PUA72"/>
    <mergeCell ref="PUB72:PUG72"/>
    <mergeCell ref="PRN72:PRS72"/>
    <mergeCell ref="PRT72:PRY72"/>
    <mergeCell ref="PRZ72:PSE72"/>
    <mergeCell ref="PSF72:PSK72"/>
    <mergeCell ref="PSL72:PSQ72"/>
    <mergeCell ref="PSR72:PSW72"/>
    <mergeCell ref="PQD72:PQI72"/>
    <mergeCell ref="PQJ72:PQO72"/>
    <mergeCell ref="PQP72:PQU72"/>
    <mergeCell ref="PQV72:PRA72"/>
    <mergeCell ref="PRB72:PRG72"/>
    <mergeCell ref="PRH72:PRM72"/>
    <mergeCell ref="POT72:POY72"/>
    <mergeCell ref="POZ72:PPE72"/>
    <mergeCell ref="PPF72:PPK72"/>
    <mergeCell ref="PPL72:PPQ72"/>
    <mergeCell ref="PPR72:PPW72"/>
    <mergeCell ref="PPX72:PQC72"/>
    <mergeCell ref="PNJ72:PNO72"/>
    <mergeCell ref="PNP72:PNU72"/>
    <mergeCell ref="PNV72:POA72"/>
    <mergeCell ref="POB72:POG72"/>
    <mergeCell ref="POH72:POM72"/>
    <mergeCell ref="PON72:POS72"/>
    <mergeCell ref="PLZ72:PME72"/>
    <mergeCell ref="PMF72:PMK72"/>
    <mergeCell ref="PML72:PMQ72"/>
    <mergeCell ref="PMR72:PMW72"/>
    <mergeCell ref="PMX72:PNC72"/>
    <mergeCell ref="PND72:PNI72"/>
    <mergeCell ref="PKP72:PKU72"/>
    <mergeCell ref="PKV72:PLA72"/>
    <mergeCell ref="PLB72:PLG72"/>
    <mergeCell ref="PLH72:PLM72"/>
    <mergeCell ref="PLN72:PLS72"/>
    <mergeCell ref="PLT72:PLY72"/>
    <mergeCell ref="PJF72:PJK72"/>
    <mergeCell ref="PJL72:PJQ72"/>
    <mergeCell ref="PJR72:PJW72"/>
    <mergeCell ref="PJX72:PKC72"/>
    <mergeCell ref="PKD72:PKI72"/>
    <mergeCell ref="PKJ72:PKO72"/>
    <mergeCell ref="PHV72:PIA72"/>
    <mergeCell ref="PIB72:PIG72"/>
    <mergeCell ref="PIH72:PIM72"/>
    <mergeCell ref="PIN72:PIS72"/>
    <mergeCell ref="PIT72:PIY72"/>
    <mergeCell ref="PIZ72:PJE72"/>
    <mergeCell ref="PGL72:PGQ72"/>
    <mergeCell ref="PGR72:PGW72"/>
    <mergeCell ref="PGX72:PHC72"/>
    <mergeCell ref="PHD72:PHI72"/>
    <mergeCell ref="PHJ72:PHO72"/>
    <mergeCell ref="PHP72:PHU72"/>
    <mergeCell ref="PFB72:PFG72"/>
    <mergeCell ref="PFH72:PFM72"/>
    <mergeCell ref="PFN72:PFS72"/>
    <mergeCell ref="PFT72:PFY72"/>
    <mergeCell ref="PFZ72:PGE72"/>
    <mergeCell ref="PGF72:PGK72"/>
    <mergeCell ref="PDR72:PDW72"/>
    <mergeCell ref="PDX72:PEC72"/>
    <mergeCell ref="PED72:PEI72"/>
    <mergeCell ref="PEJ72:PEO72"/>
    <mergeCell ref="PEP72:PEU72"/>
    <mergeCell ref="PEV72:PFA72"/>
    <mergeCell ref="PCH72:PCM72"/>
    <mergeCell ref="PCN72:PCS72"/>
    <mergeCell ref="PCT72:PCY72"/>
    <mergeCell ref="PCZ72:PDE72"/>
    <mergeCell ref="PDF72:PDK72"/>
    <mergeCell ref="PDL72:PDQ72"/>
    <mergeCell ref="PAX72:PBC72"/>
    <mergeCell ref="PBD72:PBI72"/>
    <mergeCell ref="PBJ72:PBO72"/>
    <mergeCell ref="PBP72:PBU72"/>
    <mergeCell ref="PBV72:PCA72"/>
    <mergeCell ref="PCB72:PCG72"/>
    <mergeCell ref="OZN72:OZS72"/>
    <mergeCell ref="OZT72:OZY72"/>
    <mergeCell ref="OZZ72:PAE72"/>
    <mergeCell ref="PAF72:PAK72"/>
    <mergeCell ref="PAL72:PAQ72"/>
    <mergeCell ref="PAR72:PAW72"/>
    <mergeCell ref="OYD72:OYI72"/>
    <mergeCell ref="OYJ72:OYO72"/>
    <mergeCell ref="OYP72:OYU72"/>
    <mergeCell ref="OYV72:OZA72"/>
    <mergeCell ref="OZB72:OZG72"/>
    <mergeCell ref="OZH72:OZM72"/>
    <mergeCell ref="OWT72:OWY72"/>
    <mergeCell ref="OWZ72:OXE72"/>
    <mergeCell ref="OXF72:OXK72"/>
    <mergeCell ref="OXL72:OXQ72"/>
    <mergeCell ref="OXR72:OXW72"/>
    <mergeCell ref="OXX72:OYC72"/>
    <mergeCell ref="OVJ72:OVO72"/>
    <mergeCell ref="OVP72:OVU72"/>
    <mergeCell ref="OVV72:OWA72"/>
    <mergeCell ref="OWB72:OWG72"/>
    <mergeCell ref="OWH72:OWM72"/>
    <mergeCell ref="OWN72:OWS72"/>
    <mergeCell ref="OTZ72:OUE72"/>
    <mergeCell ref="OUF72:OUK72"/>
    <mergeCell ref="OUL72:OUQ72"/>
    <mergeCell ref="OUR72:OUW72"/>
    <mergeCell ref="OUX72:OVC72"/>
    <mergeCell ref="OVD72:OVI72"/>
    <mergeCell ref="OSP72:OSU72"/>
    <mergeCell ref="OSV72:OTA72"/>
    <mergeCell ref="OTB72:OTG72"/>
    <mergeCell ref="OTH72:OTM72"/>
    <mergeCell ref="OTN72:OTS72"/>
    <mergeCell ref="OTT72:OTY72"/>
    <mergeCell ref="ORF72:ORK72"/>
    <mergeCell ref="ORL72:ORQ72"/>
    <mergeCell ref="ORR72:ORW72"/>
    <mergeCell ref="ORX72:OSC72"/>
    <mergeCell ref="OSD72:OSI72"/>
    <mergeCell ref="OSJ72:OSO72"/>
    <mergeCell ref="OPV72:OQA72"/>
    <mergeCell ref="OQB72:OQG72"/>
    <mergeCell ref="OQH72:OQM72"/>
    <mergeCell ref="OQN72:OQS72"/>
    <mergeCell ref="OQT72:OQY72"/>
    <mergeCell ref="OQZ72:ORE72"/>
    <mergeCell ref="OOL72:OOQ72"/>
    <mergeCell ref="OOR72:OOW72"/>
    <mergeCell ref="OOX72:OPC72"/>
    <mergeCell ref="OPD72:OPI72"/>
    <mergeCell ref="OPJ72:OPO72"/>
    <mergeCell ref="OPP72:OPU72"/>
    <mergeCell ref="ONB72:ONG72"/>
    <mergeCell ref="ONH72:ONM72"/>
    <mergeCell ref="ONN72:ONS72"/>
    <mergeCell ref="ONT72:ONY72"/>
    <mergeCell ref="ONZ72:OOE72"/>
    <mergeCell ref="OOF72:OOK72"/>
    <mergeCell ref="OLR72:OLW72"/>
    <mergeCell ref="OLX72:OMC72"/>
    <mergeCell ref="OMD72:OMI72"/>
    <mergeCell ref="OMJ72:OMO72"/>
    <mergeCell ref="OMP72:OMU72"/>
    <mergeCell ref="OMV72:ONA72"/>
    <mergeCell ref="OKH72:OKM72"/>
    <mergeCell ref="OKN72:OKS72"/>
    <mergeCell ref="OKT72:OKY72"/>
    <mergeCell ref="OKZ72:OLE72"/>
    <mergeCell ref="OLF72:OLK72"/>
    <mergeCell ref="OLL72:OLQ72"/>
    <mergeCell ref="OIX72:OJC72"/>
    <mergeCell ref="OJD72:OJI72"/>
    <mergeCell ref="OJJ72:OJO72"/>
    <mergeCell ref="OJP72:OJU72"/>
    <mergeCell ref="OJV72:OKA72"/>
    <mergeCell ref="OKB72:OKG72"/>
    <mergeCell ref="OHN72:OHS72"/>
    <mergeCell ref="OHT72:OHY72"/>
    <mergeCell ref="OHZ72:OIE72"/>
    <mergeCell ref="OIF72:OIK72"/>
    <mergeCell ref="OIL72:OIQ72"/>
    <mergeCell ref="OIR72:OIW72"/>
    <mergeCell ref="OGD72:OGI72"/>
    <mergeCell ref="OGJ72:OGO72"/>
    <mergeCell ref="OGP72:OGU72"/>
    <mergeCell ref="OGV72:OHA72"/>
    <mergeCell ref="OHB72:OHG72"/>
    <mergeCell ref="OHH72:OHM72"/>
    <mergeCell ref="OET72:OEY72"/>
    <mergeCell ref="OEZ72:OFE72"/>
    <mergeCell ref="OFF72:OFK72"/>
    <mergeCell ref="OFL72:OFQ72"/>
    <mergeCell ref="OFR72:OFW72"/>
    <mergeCell ref="OFX72:OGC72"/>
    <mergeCell ref="ODJ72:ODO72"/>
    <mergeCell ref="ODP72:ODU72"/>
    <mergeCell ref="ODV72:OEA72"/>
    <mergeCell ref="OEB72:OEG72"/>
    <mergeCell ref="OEH72:OEM72"/>
    <mergeCell ref="OEN72:OES72"/>
    <mergeCell ref="OBZ72:OCE72"/>
    <mergeCell ref="OCF72:OCK72"/>
    <mergeCell ref="OCL72:OCQ72"/>
    <mergeCell ref="OCR72:OCW72"/>
    <mergeCell ref="OCX72:ODC72"/>
    <mergeCell ref="ODD72:ODI72"/>
    <mergeCell ref="OAP72:OAU72"/>
    <mergeCell ref="OAV72:OBA72"/>
    <mergeCell ref="OBB72:OBG72"/>
    <mergeCell ref="OBH72:OBM72"/>
    <mergeCell ref="OBN72:OBS72"/>
    <mergeCell ref="OBT72:OBY72"/>
    <mergeCell ref="NZF72:NZK72"/>
    <mergeCell ref="NZL72:NZQ72"/>
    <mergeCell ref="NZR72:NZW72"/>
    <mergeCell ref="NZX72:OAC72"/>
    <mergeCell ref="OAD72:OAI72"/>
    <mergeCell ref="OAJ72:OAO72"/>
    <mergeCell ref="NXV72:NYA72"/>
    <mergeCell ref="NYB72:NYG72"/>
    <mergeCell ref="NYH72:NYM72"/>
    <mergeCell ref="NYN72:NYS72"/>
    <mergeCell ref="NYT72:NYY72"/>
    <mergeCell ref="NYZ72:NZE72"/>
    <mergeCell ref="NWL72:NWQ72"/>
    <mergeCell ref="NWR72:NWW72"/>
    <mergeCell ref="NWX72:NXC72"/>
    <mergeCell ref="NXD72:NXI72"/>
    <mergeCell ref="NXJ72:NXO72"/>
    <mergeCell ref="NXP72:NXU72"/>
    <mergeCell ref="NVB72:NVG72"/>
    <mergeCell ref="NVH72:NVM72"/>
    <mergeCell ref="NVN72:NVS72"/>
    <mergeCell ref="NVT72:NVY72"/>
    <mergeCell ref="NVZ72:NWE72"/>
    <mergeCell ref="NWF72:NWK72"/>
    <mergeCell ref="NTR72:NTW72"/>
    <mergeCell ref="NTX72:NUC72"/>
    <mergeCell ref="NUD72:NUI72"/>
    <mergeCell ref="NUJ72:NUO72"/>
    <mergeCell ref="NUP72:NUU72"/>
    <mergeCell ref="NUV72:NVA72"/>
    <mergeCell ref="NSH72:NSM72"/>
    <mergeCell ref="NSN72:NSS72"/>
    <mergeCell ref="NST72:NSY72"/>
    <mergeCell ref="NSZ72:NTE72"/>
    <mergeCell ref="NTF72:NTK72"/>
    <mergeCell ref="NTL72:NTQ72"/>
    <mergeCell ref="NQX72:NRC72"/>
    <mergeCell ref="NRD72:NRI72"/>
    <mergeCell ref="NRJ72:NRO72"/>
    <mergeCell ref="NRP72:NRU72"/>
    <mergeCell ref="NRV72:NSA72"/>
    <mergeCell ref="NSB72:NSG72"/>
    <mergeCell ref="NPN72:NPS72"/>
    <mergeCell ref="NPT72:NPY72"/>
    <mergeCell ref="NPZ72:NQE72"/>
    <mergeCell ref="NQF72:NQK72"/>
    <mergeCell ref="NQL72:NQQ72"/>
    <mergeCell ref="NQR72:NQW72"/>
    <mergeCell ref="NOD72:NOI72"/>
    <mergeCell ref="NOJ72:NOO72"/>
    <mergeCell ref="NOP72:NOU72"/>
    <mergeCell ref="NOV72:NPA72"/>
    <mergeCell ref="NPB72:NPG72"/>
    <mergeCell ref="NPH72:NPM72"/>
    <mergeCell ref="NMT72:NMY72"/>
    <mergeCell ref="NMZ72:NNE72"/>
    <mergeCell ref="NNF72:NNK72"/>
    <mergeCell ref="NNL72:NNQ72"/>
    <mergeCell ref="NNR72:NNW72"/>
    <mergeCell ref="NNX72:NOC72"/>
    <mergeCell ref="NLJ72:NLO72"/>
    <mergeCell ref="NLP72:NLU72"/>
    <mergeCell ref="NLV72:NMA72"/>
    <mergeCell ref="NMB72:NMG72"/>
    <mergeCell ref="NMH72:NMM72"/>
    <mergeCell ref="NMN72:NMS72"/>
    <mergeCell ref="NJZ72:NKE72"/>
    <mergeCell ref="NKF72:NKK72"/>
    <mergeCell ref="NKL72:NKQ72"/>
    <mergeCell ref="NKR72:NKW72"/>
    <mergeCell ref="NKX72:NLC72"/>
    <mergeCell ref="NLD72:NLI72"/>
    <mergeCell ref="NIP72:NIU72"/>
    <mergeCell ref="NIV72:NJA72"/>
    <mergeCell ref="NJB72:NJG72"/>
    <mergeCell ref="NJH72:NJM72"/>
    <mergeCell ref="NJN72:NJS72"/>
    <mergeCell ref="NJT72:NJY72"/>
    <mergeCell ref="NHF72:NHK72"/>
    <mergeCell ref="NHL72:NHQ72"/>
    <mergeCell ref="NHR72:NHW72"/>
    <mergeCell ref="NHX72:NIC72"/>
    <mergeCell ref="NID72:NII72"/>
    <mergeCell ref="NIJ72:NIO72"/>
    <mergeCell ref="NFV72:NGA72"/>
    <mergeCell ref="NGB72:NGG72"/>
    <mergeCell ref="NGH72:NGM72"/>
    <mergeCell ref="NGN72:NGS72"/>
    <mergeCell ref="NGT72:NGY72"/>
    <mergeCell ref="NGZ72:NHE72"/>
    <mergeCell ref="NEL72:NEQ72"/>
    <mergeCell ref="NER72:NEW72"/>
    <mergeCell ref="NEX72:NFC72"/>
    <mergeCell ref="NFD72:NFI72"/>
    <mergeCell ref="NFJ72:NFO72"/>
    <mergeCell ref="NFP72:NFU72"/>
    <mergeCell ref="NDB72:NDG72"/>
    <mergeCell ref="NDH72:NDM72"/>
    <mergeCell ref="NDN72:NDS72"/>
    <mergeCell ref="NDT72:NDY72"/>
    <mergeCell ref="NDZ72:NEE72"/>
    <mergeCell ref="NEF72:NEK72"/>
    <mergeCell ref="NBR72:NBW72"/>
    <mergeCell ref="NBX72:NCC72"/>
    <mergeCell ref="NCD72:NCI72"/>
    <mergeCell ref="NCJ72:NCO72"/>
    <mergeCell ref="NCP72:NCU72"/>
    <mergeCell ref="NCV72:NDA72"/>
    <mergeCell ref="NAH72:NAM72"/>
    <mergeCell ref="NAN72:NAS72"/>
    <mergeCell ref="NAT72:NAY72"/>
    <mergeCell ref="NAZ72:NBE72"/>
    <mergeCell ref="NBF72:NBK72"/>
    <mergeCell ref="NBL72:NBQ72"/>
    <mergeCell ref="MYX72:MZC72"/>
    <mergeCell ref="MZD72:MZI72"/>
    <mergeCell ref="MZJ72:MZO72"/>
    <mergeCell ref="MZP72:MZU72"/>
    <mergeCell ref="MZV72:NAA72"/>
    <mergeCell ref="NAB72:NAG72"/>
    <mergeCell ref="MXN72:MXS72"/>
    <mergeCell ref="MXT72:MXY72"/>
    <mergeCell ref="MXZ72:MYE72"/>
    <mergeCell ref="MYF72:MYK72"/>
    <mergeCell ref="MYL72:MYQ72"/>
    <mergeCell ref="MYR72:MYW72"/>
    <mergeCell ref="MWD72:MWI72"/>
    <mergeCell ref="MWJ72:MWO72"/>
    <mergeCell ref="MWP72:MWU72"/>
    <mergeCell ref="MWV72:MXA72"/>
    <mergeCell ref="MXB72:MXG72"/>
    <mergeCell ref="MXH72:MXM72"/>
    <mergeCell ref="MUT72:MUY72"/>
    <mergeCell ref="MUZ72:MVE72"/>
    <mergeCell ref="MVF72:MVK72"/>
    <mergeCell ref="MVL72:MVQ72"/>
    <mergeCell ref="MVR72:MVW72"/>
    <mergeCell ref="MVX72:MWC72"/>
    <mergeCell ref="MTJ72:MTO72"/>
    <mergeCell ref="MTP72:MTU72"/>
    <mergeCell ref="MTV72:MUA72"/>
    <mergeCell ref="MUB72:MUG72"/>
    <mergeCell ref="MUH72:MUM72"/>
    <mergeCell ref="MUN72:MUS72"/>
    <mergeCell ref="MRZ72:MSE72"/>
    <mergeCell ref="MSF72:MSK72"/>
    <mergeCell ref="MSL72:MSQ72"/>
    <mergeCell ref="MSR72:MSW72"/>
    <mergeCell ref="MSX72:MTC72"/>
    <mergeCell ref="MTD72:MTI72"/>
    <mergeCell ref="MQP72:MQU72"/>
    <mergeCell ref="MQV72:MRA72"/>
    <mergeCell ref="MRB72:MRG72"/>
    <mergeCell ref="MRH72:MRM72"/>
    <mergeCell ref="MRN72:MRS72"/>
    <mergeCell ref="MRT72:MRY72"/>
    <mergeCell ref="MPF72:MPK72"/>
    <mergeCell ref="MPL72:MPQ72"/>
    <mergeCell ref="MPR72:MPW72"/>
    <mergeCell ref="MPX72:MQC72"/>
    <mergeCell ref="MQD72:MQI72"/>
    <mergeCell ref="MQJ72:MQO72"/>
    <mergeCell ref="MNV72:MOA72"/>
    <mergeCell ref="MOB72:MOG72"/>
    <mergeCell ref="MOH72:MOM72"/>
    <mergeCell ref="MON72:MOS72"/>
    <mergeCell ref="MOT72:MOY72"/>
    <mergeCell ref="MOZ72:MPE72"/>
    <mergeCell ref="MML72:MMQ72"/>
    <mergeCell ref="MMR72:MMW72"/>
    <mergeCell ref="MMX72:MNC72"/>
    <mergeCell ref="MND72:MNI72"/>
    <mergeCell ref="MNJ72:MNO72"/>
    <mergeCell ref="MNP72:MNU72"/>
    <mergeCell ref="MLB72:MLG72"/>
    <mergeCell ref="MLH72:MLM72"/>
    <mergeCell ref="MLN72:MLS72"/>
    <mergeCell ref="MLT72:MLY72"/>
    <mergeCell ref="MLZ72:MME72"/>
    <mergeCell ref="MMF72:MMK72"/>
    <mergeCell ref="MJR72:MJW72"/>
    <mergeCell ref="MJX72:MKC72"/>
    <mergeCell ref="MKD72:MKI72"/>
    <mergeCell ref="MKJ72:MKO72"/>
    <mergeCell ref="MKP72:MKU72"/>
    <mergeCell ref="MKV72:MLA72"/>
    <mergeCell ref="MIH72:MIM72"/>
    <mergeCell ref="MIN72:MIS72"/>
    <mergeCell ref="MIT72:MIY72"/>
    <mergeCell ref="MIZ72:MJE72"/>
    <mergeCell ref="MJF72:MJK72"/>
    <mergeCell ref="MJL72:MJQ72"/>
    <mergeCell ref="MGX72:MHC72"/>
    <mergeCell ref="MHD72:MHI72"/>
    <mergeCell ref="MHJ72:MHO72"/>
    <mergeCell ref="MHP72:MHU72"/>
    <mergeCell ref="MHV72:MIA72"/>
    <mergeCell ref="MIB72:MIG72"/>
    <mergeCell ref="MFN72:MFS72"/>
    <mergeCell ref="MFT72:MFY72"/>
    <mergeCell ref="MFZ72:MGE72"/>
    <mergeCell ref="MGF72:MGK72"/>
    <mergeCell ref="MGL72:MGQ72"/>
    <mergeCell ref="MGR72:MGW72"/>
    <mergeCell ref="MED72:MEI72"/>
    <mergeCell ref="MEJ72:MEO72"/>
    <mergeCell ref="MEP72:MEU72"/>
    <mergeCell ref="MEV72:MFA72"/>
    <mergeCell ref="MFB72:MFG72"/>
    <mergeCell ref="MFH72:MFM72"/>
    <mergeCell ref="MCT72:MCY72"/>
    <mergeCell ref="MCZ72:MDE72"/>
    <mergeCell ref="MDF72:MDK72"/>
    <mergeCell ref="MDL72:MDQ72"/>
    <mergeCell ref="MDR72:MDW72"/>
    <mergeCell ref="MDX72:MEC72"/>
    <mergeCell ref="MBJ72:MBO72"/>
    <mergeCell ref="MBP72:MBU72"/>
    <mergeCell ref="MBV72:MCA72"/>
    <mergeCell ref="MCB72:MCG72"/>
    <mergeCell ref="MCH72:MCM72"/>
    <mergeCell ref="MCN72:MCS72"/>
    <mergeCell ref="LZZ72:MAE72"/>
    <mergeCell ref="MAF72:MAK72"/>
    <mergeCell ref="MAL72:MAQ72"/>
    <mergeCell ref="MAR72:MAW72"/>
    <mergeCell ref="MAX72:MBC72"/>
    <mergeCell ref="MBD72:MBI72"/>
    <mergeCell ref="LYP72:LYU72"/>
    <mergeCell ref="LYV72:LZA72"/>
    <mergeCell ref="LZB72:LZG72"/>
    <mergeCell ref="LZH72:LZM72"/>
    <mergeCell ref="LZN72:LZS72"/>
    <mergeCell ref="LZT72:LZY72"/>
    <mergeCell ref="LXF72:LXK72"/>
    <mergeCell ref="LXL72:LXQ72"/>
    <mergeCell ref="LXR72:LXW72"/>
    <mergeCell ref="LXX72:LYC72"/>
    <mergeCell ref="LYD72:LYI72"/>
    <mergeCell ref="LYJ72:LYO72"/>
    <mergeCell ref="LVV72:LWA72"/>
    <mergeCell ref="LWB72:LWG72"/>
    <mergeCell ref="LWH72:LWM72"/>
    <mergeCell ref="LWN72:LWS72"/>
    <mergeCell ref="LWT72:LWY72"/>
    <mergeCell ref="LWZ72:LXE72"/>
    <mergeCell ref="LUL72:LUQ72"/>
    <mergeCell ref="LUR72:LUW72"/>
    <mergeCell ref="LUX72:LVC72"/>
    <mergeCell ref="LVD72:LVI72"/>
    <mergeCell ref="LVJ72:LVO72"/>
    <mergeCell ref="LVP72:LVU72"/>
    <mergeCell ref="LTB72:LTG72"/>
    <mergeCell ref="LTH72:LTM72"/>
    <mergeCell ref="LTN72:LTS72"/>
    <mergeCell ref="LTT72:LTY72"/>
    <mergeCell ref="LTZ72:LUE72"/>
    <mergeCell ref="LUF72:LUK72"/>
    <mergeCell ref="LRR72:LRW72"/>
    <mergeCell ref="LRX72:LSC72"/>
    <mergeCell ref="LSD72:LSI72"/>
    <mergeCell ref="LSJ72:LSO72"/>
    <mergeCell ref="LSP72:LSU72"/>
    <mergeCell ref="LSV72:LTA72"/>
    <mergeCell ref="LQH72:LQM72"/>
    <mergeCell ref="LQN72:LQS72"/>
    <mergeCell ref="LQT72:LQY72"/>
    <mergeCell ref="LQZ72:LRE72"/>
    <mergeCell ref="LRF72:LRK72"/>
    <mergeCell ref="LRL72:LRQ72"/>
    <mergeCell ref="LOX72:LPC72"/>
    <mergeCell ref="LPD72:LPI72"/>
    <mergeCell ref="LPJ72:LPO72"/>
    <mergeCell ref="LPP72:LPU72"/>
    <mergeCell ref="LPV72:LQA72"/>
    <mergeCell ref="LQB72:LQG72"/>
    <mergeCell ref="LNN72:LNS72"/>
    <mergeCell ref="LNT72:LNY72"/>
    <mergeCell ref="LNZ72:LOE72"/>
    <mergeCell ref="LOF72:LOK72"/>
    <mergeCell ref="LOL72:LOQ72"/>
    <mergeCell ref="LOR72:LOW72"/>
    <mergeCell ref="LMD72:LMI72"/>
    <mergeCell ref="LMJ72:LMO72"/>
    <mergeCell ref="LMP72:LMU72"/>
    <mergeCell ref="LMV72:LNA72"/>
    <mergeCell ref="LNB72:LNG72"/>
    <mergeCell ref="LNH72:LNM72"/>
    <mergeCell ref="LKT72:LKY72"/>
    <mergeCell ref="LKZ72:LLE72"/>
    <mergeCell ref="LLF72:LLK72"/>
    <mergeCell ref="LLL72:LLQ72"/>
    <mergeCell ref="LLR72:LLW72"/>
    <mergeCell ref="LLX72:LMC72"/>
    <mergeCell ref="LJJ72:LJO72"/>
    <mergeCell ref="LJP72:LJU72"/>
    <mergeCell ref="LJV72:LKA72"/>
    <mergeCell ref="LKB72:LKG72"/>
    <mergeCell ref="LKH72:LKM72"/>
    <mergeCell ref="LKN72:LKS72"/>
    <mergeCell ref="LHZ72:LIE72"/>
    <mergeCell ref="LIF72:LIK72"/>
    <mergeCell ref="LIL72:LIQ72"/>
    <mergeCell ref="LIR72:LIW72"/>
    <mergeCell ref="LIX72:LJC72"/>
    <mergeCell ref="LJD72:LJI72"/>
    <mergeCell ref="LGP72:LGU72"/>
    <mergeCell ref="LGV72:LHA72"/>
    <mergeCell ref="LHB72:LHG72"/>
    <mergeCell ref="LHH72:LHM72"/>
    <mergeCell ref="LHN72:LHS72"/>
    <mergeCell ref="LHT72:LHY72"/>
    <mergeCell ref="LFF72:LFK72"/>
    <mergeCell ref="LFL72:LFQ72"/>
    <mergeCell ref="LFR72:LFW72"/>
    <mergeCell ref="LFX72:LGC72"/>
    <mergeCell ref="LGD72:LGI72"/>
    <mergeCell ref="LGJ72:LGO72"/>
    <mergeCell ref="LDV72:LEA72"/>
    <mergeCell ref="LEB72:LEG72"/>
    <mergeCell ref="LEH72:LEM72"/>
    <mergeCell ref="LEN72:LES72"/>
    <mergeCell ref="LET72:LEY72"/>
    <mergeCell ref="LEZ72:LFE72"/>
    <mergeCell ref="LCL72:LCQ72"/>
    <mergeCell ref="LCR72:LCW72"/>
    <mergeCell ref="LCX72:LDC72"/>
    <mergeCell ref="LDD72:LDI72"/>
    <mergeCell ref="LDJ72:LDO72"/>
    <mergeCell ref="LDP72:LDU72"/>
    <mergeCell ref="LBB72:LBG72"/>
    <mergeCell ref="LBH72:LBM72"/>
    <mergeCell ref="LBN72:LBS72"/>
    <mergeCell ref="LBT72:LBY72"/>
    <mergeCell ref="LBZ72:LCE72"/>
    <mergeCell ref="LCF72:LCK72"/>
    <mergeCell ref="KZR72:KZW72"/>
    <mergeCell ref="KZX72:LAC72"/>
    <mergeCell ref="LAD72:LAI72"/>
    <mergeCell ref="LAJ72:LAO72"/>
    <mergeCell ref="LAP72:LAU72"/>
    <mergeCell ref="LAV72:LBA72"/>
    <mergeCell ref="KYH72:KYM72"/>
    <mergeCell ref="KYN72:KYS72"/>
    <mergeCell ref="KYT72:KYY72"/>
    <mergeCell ref="KYZ72:KZE72"/>
    <mergeCell ref="KZF72:KZK72"/>
    <mergeCell ref="KZL72:KZQ72"/>
    <mergeCell ref="KWX72:KXC72"/>
    <mergeCell ref="KXD72:KXI72"/>
    <mergeCell ref="KXJ72:KXO72"/>
    <mergeCell ref="KXP72:KXU72"/>
    <mergeCell ref="KXV72:KYA72"/>
    <mergeCell ref="KYB72:KYG72"/>
    <mergeCell ref="KVN72:KVS72"/>
    <mergeCell ref="KVT72:KVY72"/>
    <mergeCell ref="KVZ72:KWE72"/>
    <mergeCell ref="KWF72:KWK72"/>
    <mergeCell ref="KWL72:KWQ72"/>
    <mergeCell ref="KWR72:KWW72"/>
    <mergeCell ref="KUD72:KUI72"/>
    <mergeCell ref="KUJ72:KUO72"/>
    <mergeCell ref="KUP72:KUU72"/>
    <mergeCell ref="KUV72:KVA72"/>
    <mergeCell ref="KVB72:KVG72"/>
    <mergeCell ref="KVH72:KVM72"/>
    <mergeCell ref="KST72:KSY72"/>
    <mergeCell ref="KSZ72:KTE72"/>
    <mergeCell ref="KTF72:KTK72"/>
    <mergeCell ref="KTL72:KTQ72"/>
    <mergeCell ref="KTR72:KTW72"/>
    <mergeCell ref="KTX72:KUC72"/>
    <mergeCell ref="KRJ72:KRO72"/>
    <mergeCell ref="KRP72:KRU72"/>
    <mergeCell ref="KRV72:KSA72"/>
    <mergeCell ref="KSB72:KSG72"/>
    <mergeCell ref="KSH72:KSM72"/>
    <mergeCell ref="KSN72:KSS72"/>
    <mergeCell ref="KPZ72:KQE72"/>
    <mergeCell ref="KQF72:KQK72"/>
    <mergeCell ref="KQL72:KQQ72"/>
    <mergeCell ref="KQR72:KQW72"/>
    <mergeCell ref="KQX72:KRC72"/>
    <mergeCell ref="KRD72:KRI72"/>
    <mergeCell ref="KOP72:KOU72"/>
    <mergeCell ref="KOV72:KPA72"/>
    <mergeCell ref="KPB72:KPG72"/>
    <mergeCell ref="KPH72:KPM72"/>
    <mergeCell ref="KPN72:KPS72"/>
    <mergeCell ref="KPT72:KPY72"/>
    <mergeCell ref="KNF72:KNK72"/>
    <mergeCell ref="KNL72:KNQ72"/>
    <mergeCell ref="KNR72:KNW72"/>
    <mergeCell ref="KNX72:KOC72"/>
    <mergeCell ref="KOD72:KOI72"/>
    <mergeCell ref="KOJ72:KOO72"/>
    <mergeCell ref="KLV72:KMA72"/>
    <mergeCell ref="KMB72:KMG72"/>
    <mergeCell ref="KMH72:KMM72"/>
    <mergeCell ref="KMN72:KMS72"/>
    <mergeCell ref="KMT72:KMY72"/>
    <mergeCell ref="KMZ72:KNE72"/>
    <mergeCell ref="KKL72:KKQ72"/>
    <mergeCell ref="KKR72:KKW72"/>
    <mergeCell ref="KKX72:KLC72"/>
    <mergeCell ref="KLD72:KLI72"/>
    <mergeCell ref="KLJ72:KLO72"/>
    <mergeCell ref="KLP72:KLU72"/>
    <mergeCell ref="KJB72:KJG72"/>
    <mergeCell ref="KJH72:KJM72"/>
    <mergeCell ref="KJN72:KJS72"/>
    <mergeCell ref="KJT72:KJY72"/>
    <mergeCell ref="KJZ72:KKE72"/>
    <mergeCell ref="KKF72:KKK72"/>
    <mergeCell ref="KHR72:KHW72"/>
    <mergeCell ref="KHX72:KIC72"/>
    <mergeCell ref="KID72:KII72"/>
    <mergeCell ref="KIJ72:KIO72"/>
    <mergeCell ref="KIP72:KIU72"/>
    <mergeCell ref="KIV72:KJA72"/>
    <mergeCell ref="KGH72:KGM72"/>
    <mergeCell ref="KGN72:KGS72"/>
    <mergeCell ref="KGT72:KGY72"/>
    <mergeCell ref="KGZ72:KHE72"/>
    <mergeCell ref="KHF72:KHK72"/>
    <mergeCell ref="KHL72:KHQ72"/>
    <mergeCell ref="KEX72:KFC72"/>
    <mergeCell ref="KFD72:KFI72"/>
    <mergeCell ref="KFJ72:KFO72"/>
    <mergeCell ref="KFP72:KFU72"/>
    <mergeCell ref="KFV72:KGA72"/>
    <mergeCell ref="KGB72:KGG72"/>
    <mergeCell ref="KDN72:KDS72"/>
    <mergeCell ref="KDT72:KDY72"/>
    <mergeCell ref="KDZ72:KEE72"/>
    <mergeCell ref="KEF72:KEK72"/>
    <mergeCell ref="KEL72:KEQ72"/>
    <mergeCell ref="KER72:KEW72"/>
    <mergeCell ref="KCD72:KCI72"/>
    <mergeCell ref="KCJ72:KCO72"/>
    <mergeCell ref="KCP72:KCU72"/>
    <mergeCell ref="KCV72:KDA72"/>
    <mergeCell ref="KDB72:KDG72"/>
    <mergeCell ref="KDH72:KDM72"/>
    <mergeCell ref="KAT72:KAY72"/>
    <mergeCell ref="KAZ72:KBE72"/>
    <mergeCell ref="KBF72:KBK72"/>
    <mergeCell ref="KBL72:KBQ72"/>
    <mergeCell ref="KBR72:KBW72"/>
    <mergeCell ref="KBX72:KCC72"/>
    <mergeCell ref="JZJ72:JZO72"/>
    <mergeCell ref="JZP72:JZU72"/>
    <mergeCell ref="JZV72:KAA72"/>
    <mergeCell ref="KAB72:KAG72"/>
    <mergeCell ref="KAH72:KAM72"/>
    <mergeCell ref="KAN72:KAS72"/>
    <mergeCell ref="JXZ72:JYE72"/>
    <mergeCell ref="JYF72:JYK72"/>
    <mergeCell ref="JYL72:JYQ72"/>
    <mergeCell ref="JYR72:JYW72"/>
    <mergeCell ref="JYX72:JZC72"/>
    <mergeCell ref="JZD72:JZI72"/>
    <mergeCell ref="JWP72:JWU72"/>
    <mergeCell ref="JWV72:JXA72"/>
    <mergeCell ref="JXB72:JXG72"/>
    <mergeCell ref="JXH72:JXM72"/>
    <mergeCell ref="JXN72:JXS72"/>
    <mergeCell ref="JXT72:JXY72"/>
    <mergeCell ref="JVF72:JVK72"/>
    <mergeCell ref="JVL72:JVQ72"/>
    <mergeCell ref="JVR72:JVW72"/>
    <mergeCell ref="JVX72:JWC72"/>
    <mergeCell ref="JWD72:JWI72"/>
    <mergeCell ref="JWJ72:JWO72"/>
    <mergeCell ref="JTV72:JUA72"/>
    <mergeCell ref="JUB72:JUG72"/>
    <mergeCell ref="JUH72:JUM72"/>
    <mergeCell ref="JUN72:JUS72"/>
    <mergeCell ref="JUT72:JUY72"/>
    <mergeCell ref="JUZ72:JVE72"/>
    <mergeCell ref="JSL72:JSQ72"/>
    <mergeCell ref="JSR72:JSW72"/>
    <mergeCell ref="JSX72:JTC72"/>
    <mergeCell ref="JTD72:JTI72"/>
    <mergeCell ref="JTJ72:JTO72"/>
    <mergeCell ref="JTP72:JTU72"/>
    <mergeCell ref="JRB72:JRG72"/>
    <mergeCell ref="JRH72:JRM72"/>
    <mergeCell ref="JRN72:JRS72"/>
    <mergeCell ref="JRT72:JRY72"/>
    <mergeCell ref="JRZ72:JSE72"/>
    <mergeCell ref="JSF72:JSK72"/>
    <mergeCell ref="JPR72:JPW72"/>
    <mergeCell ref="JPX72:JQC72"/>
    <mergeCell ref="JQD72:JQI72"/>
    <mergeCell ref="JQJ72:JQO72"/>
    <mergeCell ref="JQP72:JQU72"/>
    <mergeCell ref="JQV72:JRA72"/>
    <mergeCell ref="JOH72:JOM72"/>
    <mergeCell ref="JON72:JOS72"/>
    <mergeCell ref="JOT72:JOY72"/>
    <mergeCell ref="JOZ72:JPE72"/>
    <mergeCell ref="JPF72:JPK72"/>
    <mergeCell ref="JPL72:JPQ72"/>
    <mergeCell ref="JMX72:JNC72"/>
    <mergeCell ref="JND72:JNI72"/>
    <mergeCell ref="JNJ72:JNO72"/>
    <mergeCell ref="JNP72:JNU72"/>
    <mergeCell ref="JNV72:JOA72"/>
    <mergeCell ref="JOB72:JOG72"/>
    <mergeCell ref="JLN72:JLS72"/>
    <mergeCell ref="JLT72:JLY72"/>
    <mergeCell ref="JLZ72:JME72"/>
    <mergeCell ref="JMF72:JMK72"/>
    <mergeCell ref="JML72:JMQ72"/>
    <mergeCell ref="JMR72:JMW72"/>
    <mergeCell ref="JKD72:JKI72"/>
    <mergeCell ref="JKJ72:JKO72"/>
    <mergeCell ref="JKP72:JKU72"/>
    <mergeCell ref="JKV72:JLA72"/>
    <mergeCell ref="JLB72:JLG72"/>
    <mergeCell ref="JLH72:JLM72"/>
    <mergeCell ref="JIT72:JIY72"/>
    <mergeCell ref="JIZ72:JJE72"/>
    <mergeCell ref="JJF72:JJK72"/>
    <mergeCell ref="JJL72:JJQ72"/>
    <mergeCell ref="JJR72:JJW72"/>
    <mergeCell ref="JJX72:JKC72"/>
    <mergeCell ref="JHJ72:JHO72"/>
    <mergeCell ref="JHP72:JHU72"/>
    <mergeCell ref="JHV72:JIA72"/>
    <mergeCell ref="JIB72:JIG72"/>
    <mergeCell ref="JIH72:JIM72"/>
    <mergeCell ref="JIN72:JIS72"/>
    <mergeCell ref="JFZ72:JGE72"/>
    <mergeCell ref="JGF72:JGK72"/>
    <mergeCell ref="JGL72:JGQ72"/>
    <mergeCell ref="JGR72:JGW72"/>
    <mergeCell ref="JGX72:JHC72"/>
    <mergeCell ref="JHD72:JHI72"/>
    <mergeCell ref="JEP72:JEU72"/>
    <mergeCell ref="JEV72:JFA72"/>
    <mergeCell ref="JFB72:JFG72"/>
    <mergeCell ref="JFH72:JFM72"/>
    <mergeCell ref="JFN72:JFS72"/>
    <mergeCell ref="JFT72:JFY72"/>
    <mergeCell ref="JDF72:JDK72"/>
    <mergeCell ref="JDL72:JDQ72"/>
    <mergeCell ref="JDR72:JDW72"/>
    <mergeCell ref="JDX72:JEC72"/>
    <mergeCell ref="JED72:JEI72"/>
    <mergeCell ref="JEJ72:JEO72"/>
    <mergeCell ref="JBV72:JCA72"/>
    <mergeCell ref="JCB72:JCG72"/>
    <mergeCell ref="JCH72:JCM72"/>
    <mergeCell ref="JCN72:JCS72"/>
    <mergeCell ref="JCT72:JCY72"/>
    <mergeCell ref="JCZ72:JDE72"/>
    <mergeCell ref="JAL72:JAQ72"/>
    <mergeCell ref="JAR72:JAW72"/>
    <mergeCell ref="JAX72:JBC72"/>
    <mergeCell ref="JBD72:JBI72"/>
    <mergeCell ref="JBJ72:JBO72"/>
    <mergeCell ref="JBP72:JBU72"/>
    <mergeCell ref="IZB72:IZG72"/>
    <mergeCell ref="IZH72:IZM72"/>
    <mergeCell ref="IZN72:IZS72"/>
    <mergeCell ref="IZT72:IZY72"/>
    <mergeCell ref="IZZ72:JAE72"/>
    <mergeCell ref="JAF72:JAK72"/>
    <mergeCell ref="IXR72:IXW72"/>
    <mergeCell ref="IXX72:IYC72"/>
    <mergeCell ref="IYD72:IYI72"/>
    <mergeCell ref="IYJ72:IYO72"/>
    <mergeCell ref="IYP72:IYU72"/>
    <mergeCell ref="IYV72:IZA72"/>
    <mergeCell ref="IWH72:IWM72"/>
    <mergeCell ref="IWN72:IWS72"/>
    <mergeCell ref="IWT72:IWY72"/>
    <mergeCell ref="IWZ72:IXE72"/>
    <mergeCell ref="IXF72:IXK72"/>
    <mergeCell ref="IXL72:IXQ72"/>
    <mergeCell ref="IUX72:IVC72"/>
    <mergeCell ref="IVD72:IVI72"/>
    <mergeCell ref="IVJ72:IVO72"/>
    <mergeCell ref="IVP72:IVU72"/>
    <mergeCell ref="IVV72:IWA72"/>
    <mergeCell ref="IWB72:IWG72"/>
    <mergeCell ref="ITN72:ITS72"/>
    <mergeCell ref="ITT72:ITY72"/>
    <mergeCell ref="ITZ72:IUE72"/>
    <mergeCell ref="IUF72:IUK72"/>
    <mergeCell ref="IUL72:IUQ72"/>
    <mergeCell ref="IUR72:IUW72"/>
    <mergeCell ref="ISD72:ISI72"/>
    <mergeCell ref="ISJ72:ISO72"/>
    <mergeCell ref="ISP72:ISU72"/>
    <mergeCell ref="ISV72:ITA72"/>
    <mergeCell ref="ITB72:ITG72"/>
    <mergeCell ref="ITH72:ITM72"/>
    <mergeCell ref="IQT72:IQY72"/>
    <mergeCell ref="IQZ72:IRE72"/>
    <mergeCell ref="IRF72:IRK72"/>
    <mergeCell ref="IRL72:IRQ72"/>
    <mergeCell ref="IRR72:IRW72"/>
    <mergeCell ref="IRX72:ISC72"/>
    <mergeCell ref="IPJ72:IPO72"/>
    <mergeCell ref="IPP72:IPU72"/>
    <mergeCell ref="IPV72:IQA72"/>
    <mergeCell ref="IQB72:IQG72"/>
    <mergeCell ref="IQH72:IQM72"/>
    <mergeCell ref="IQN72:IQS72"/>
    <mergeCell ref="INZ72:IOE72"/>
    <mergeCell ref="IOF72:IOK72"/>
    <mergeCell ref="IOL72:IOQ72"/>
    <mergeCell ref="IOR72:IOW72"/>
    <mergeCell ref="IOX72:IPC72"/>
    <mergeCell ref="IPD72:IPI72"/>
    <mergeCell ref="IMP72:IMU72"/>
    <mergeCell ref="IMV72:INA72"/>
    <mergeCell ref="INB72:ING72"/>
    <mergeCell ref="INH72:INM72"/>
    <mergeCell ref="INN72:INS72"/>
    <mergeCell ref="INT72:INY72"/>
    <mergeCell ref="ILF72:ILK72"/>
    <mergeCell ref="ILL72:ILQ72"/>
    <mergeCell ref="ILR72:ILW72"/>
    <mergeCell ref="ILX72:IMC72"/>
    <mergeCell ref="IMD72:IMI72"/>
    <mergeCell ref="IMJ72:IMO72"/>
    <mergeCell ref="IJV72:IKA72"/>
    <mergeCell ref="IKB72:IKG72"/>
    <mergeCell ref="IKH72:IKM72"/>
    <mergeCell ref="IKN72:IKS72"/>
    <mergeCell ref="IKT72:IKY72"/>
    <mergeCell ref="IKZ72:ILE72"/>
    <mergeCell ref="IIL72:IIQ72"/>
    <mergeCell ref="IIR72:IIW72"/>
    <mergeCell ref="IIX72:IJC72"/>
    <mergeCell ref="IJD72:IJI72"/>
    <mergeCell ref="IJJ72:IJO72"/>
    <mergeCell ref="IJP72:IJU72"/>
    <mergeCell ref="IHB72:IHG72"/>
    <mergeCell ref="IHH72:IHM72"/>
    <mergeCell ref="IHN72:IHS72"/>
    <mergeCell ref="IHT72:IHY72"/>
    <mergeCell ref="IHZ72:IIE72"/>
    <mergeCell ref="IIF72:IIK72"/>
    <mergeCell ref="IFR72:IFW72"/>
    <mergeCell ref="IFX72:IGC72"/>
    <mergeCell ref="IGD72:IGI72"/>
    <mergeCell ref="IGJ72:IGO72"/>
    <mergeCell ref="IGP72:IGU72"/>
    <mergeCell ref="IGV72:IHA72"/>
    <mergeCell ref="IEH72:IEM72"/>
    <mergeCell ref="IEN72:IES72"/>
    <mergeCell ref="IET72:IEY72"/>
    <mergeCell ref="IEZ72:IFE72"/>
    <mergeCell ref="IFF72:IFK72"/>
    <mergeCell ref="IFL72:IFQ72"/>
    <mergeCell ref="ICX72:IDC72"/>
    <mergeCell ref="IDD72:IDI72"/>
    <mergeCell ref="IDJ72:IDO72"/>
    <mergeCell ref="IDP72:IDU72"/>
    <mergeCell ref="IDV72:IEA72"/>
    <mergeCell ref="IEB72:IEG72"/>
    <mergeCell ref="IBN72:IBS72"/>
    <mergeCell ref="IBT72:IBY72"/>
    <mergeCell ref="IBZ72:ICE72"/>
    <mergeCell ref="ICF72:ICK72"/>
    <mergeCell ref="ICL72:ICQ72"/>
    <mergeCell ref="ICR72:ICW72"/>
    <mergeCell ref="IAD72:IAI72"/>
    <mergeCell ref="IAJ72:IAO72"/>
    <mergeCell ref="IAP72:IAU72"/>
    <mergeCell ref="IAV72:IBA72"/>
    <mergeCell ref="IBB72:IBG72"/>
    <mergeCell ref="IBH72:IBM72"/>
    <mergeCell ref="HYT72:HYY72"/>
    <mergeCell ref="HYZ72:HZE72"/>
    <mergeCell ref="HZF72:HZK72"/>
    <mergeCell ref="HZL72:HZQ72"/>
    <mergeCell ref="HZR72:HZW72"/>
    <mergeCell ref="HZX72:IAC72"/>
    <mergeCell ref="HXJ72:HXO72"/>
    <mergeCell ref="HXP72:HXU72"/>
    <mergeCell ref="HXV72:HYA72"/>
    <mergeCell ref="HYB72:HYG72"/>
    <mergeCell ref="HYH72:HYM72"/>
    <mergeCell ref="HYN72:HYS72"/>
    <mergeCell ref="HVZ72:HWE72"/>
    <mergeCell ref="HWF72:HWK72"/>
    <mergeCell ref="HWL72:HWQ72"/>
    <mergeCell ref="HWR72:HWW72"/>
    <mergeCell ref="HWX72:HXC72"/>
    <mergeCell ref="HXD72:HXI72"/>
    <mergeCell ref="HUP72:HUU72"/>
    <mergeCell ref="HUV72:HVA72"/>
    <mergeCell ref="HVB72:HVG72"/>
    <mergeCell ref="HVH72:HVM72"/>
    <mergeCell ref="HVN72:HVS72"/>
    <mergeCell ref="HVT72:HVY72"/>
    <mergeCell ref="HTF72:HTK72"/>
    <mergeCell ref="HTL72:HTQ72"/>
    <mergeCell ref="HTR72:HTW72"/>
    <mergeCell ref="HTX72:HUC72"/>
    <mergeCell ref="HUD72:HUI72"/>
    <mergeCell ref="HUJ72:HUO72"/>
    <mergeCell ref="HRV72:HSA72"/>
    <mergeCell ref="HSB72:HSG72"/>
    <mergeCell ref="HSH72:HSM72"/>
    <mergeCell ref="HSN72:HSS72"/>
    <mergeCell ref="HST72:HSY72"/>
    <mergeCell ref="HSZ72:HTE72"/>
    <mergeCell ref="HQL72:HQQ72"/>
    <mergeCell ref="HQR72:HQW72"/>
    <mergeCell ref="HQX72:HRC72"/>
    <mergeCell ref="HRD72:HRI72"/>
    <mergeCell ref="HRJ72:HRO72"/>
    <mergeCell ref="HRP72:HRU72"/>
    <mergeCell ref="HPB72:HPG72"/>
    <mergeCell ref="HPH72:HPM72"/>
    <mergeCell ref="HPN72:HPS72"/>
    <mergeCell ref="HPT72:HPY72"/>
    <mergeCell ref="HPZ72:HQE72"/>
    <mergeCell ref="HQF72:HQK72"/>
    <mergeCell ref="HNR72:HNW72"/>
    <mergeCell ref="HNX72:HOC72"/>
    <mergeCell ref="HOD72:HOI72"/>
    <mergeCell ref="HOJ72:HOO72"/>
    <mergeCell ref="HOP72:HOU72"/>
    <mergeCell ref="HOV72:HPA72"/>
    <mergeCell ref="HMH72:HMM72"/>
    <mergeCell ref="HMN72:HMS72"/>
    <mergeCell ref="HMT72:HMY72"/>
    <mergeCell ref="HMZ72:HNE72"/>
    <mergeCell ref="HNF72:HNK72"/>
    <mergeCell ref="HNL72:HNQ72"/>
    <mergeCell ref="HKX72:HLC72"/>
    <mergeCell ref="HLD72:HLI72"/>
    <mergeCell ref="HLJ72:HLO72"/>
    <mergeCell ref="HLP72:HLU72"/>
    <mergeCell ref="HLV72:HMA72"/>
    <mergeCell ref="HMB72:HMG72"/>
    <mergeCell ref="HJN72:HJS72"/>
    <mergeCell ref="HJT72:HJY72"/>
    <mergeCell ref="HJZ72:HKE72"/>
    <mergeCell ref="HKF72:HKK72"/>
    <mergeCell ref="HKL72:HKQ72"/>
    <mergeCell ref="HKR72:HKW72"/>
    <mergeCell ref="HID72:HII72"/>
    <mergeCell ref="HIJ72:HIO72"/>
    <mergeCell ref="HIP72:HIU72"/>
    <mergeCell ref="HIV72:HJA72"/>
    <mergeCell ref="HJB72:HJG72"/>
    <mergeCell ref="HJH72:HJM72"/>
    <mergeCell ref="HGT72:HGY72"/>
    <mergeCell ref="HGZ72:HHE72"/>
    <mergeCell ref="HHF72:HHK72"/>
    <mergeCell ref="HHL72:HHQ72"/>
    <mergeCell ref="HHR72:HHW72"/>
    <mergeCell ref="HHX72:HIC72"/>
    <mergeCell ref="HFJ72:HFO72"/>
    <mergeCell ref="HFP72:HFU72"/>
    <mergeCell ref="HFV72:HGA72"/>
    <mergeCell ref="HGB72:HGG72"/>
    <mergeCell ref="HGH72:HGM72"/>
    <mergeCell ref="HGN72:HGS72"/>
    <mergeCell ref="HDZ72:HEE72"/>
    <mergeCell ref="HEF72:HEK72"/>
    <mergeCell ref="HEL72:HEQ72"/>
    <mergeCell ref="HER72:HEW72"/>
    <mergeCell ref="HEX72:HFC72"/>
    <mergeCell ref="HFD72:HFI72"/>
    <mergeCell ref="HCP72:HCU72"/>
    <mergeCell ref="HCV72:HDA72"/>
    <mergeCell ref="HDB72:HDG72"/>
    <mergeCell ref="HDH72:HDM72"/>
    <mergeCell ref="HDN72:HDS72"/>
    <mergeCell ref="HDT72:HDY72"/>
    <mergeCell ref="HBF72:HBK72"/>
    <mergeCell ref="HBL72:HBQ72"/>
    <mergeCell ref="HBR72:HBW72"/>
    <mergeCell ref="HBX72:HCC72"/>
    <mergeCell ref="HCD72:HCI72"/>
    <mergeCell ref="HCJ72:HCO72"/>
    <mergeCell ref="GZV72:HAA72"/>
    <mergeCell ref="HAB72:HAG72"/>
    <mergeCell ref="HAH72:HAM72"/>
    <mergeCell ref="HAN72:HAS72"/>
    <mergeCell ref="HAT72:HAY72"/>
    <mergeCell ref="HAZ72:HBE72"/>
    <mergeCell ref="GYL72:GYQ72"/>
    <mergeCell ref="GYR72:GYW72"/>
    <mergeCell ref="GYX72:GZC72"/>
    <mergeCell ref="GZD72:GZI72"/>
    <mergeCell ref="GZJ72:GZO72"/>
    <mergeCell ref="GZP72:GZU72"/>
    <mergeCell ref="GXB72:GXG72"/>
    <mergeCell ref="GXH72:GXM72"/>
    <mergeCell ref="GXN72:GXS72"/>
    <mergeCell ref="GXT72:GXY72"/>
    <mergeCell ref="GXZ72:GYE72"/>
    <mergeCell ref="GYF72:GYK72"/>
    <mergeCell ref="GVR72:GVW72"/>
    <mergeCell ref="GVX72:GWC72"/>
    <mergeCell ref="GWD72:GWI72"/>
    <mergeCell ref="GWJ72:GWO72"/>
    <mergeCell ref="GWP72:GWU72"/>
    <mergeCell ref="GWV72:GXA72"/>
    <mergeCell ref="GUH72:GUM72"/>
    <mergeCell ref="GUN72:GUS72"/>
    <mergeCell ref="GUT72:GUY72"/>
    <mergeCell ref="GUZ72:GVE72"/>
    <mergeCell ref="GVF72:GVK72"/>
    <mergeCell ref="GVL72:GVQ72"/>
    <mergeCell ref="GSX72:GTC72"/>
    <mergeCell ref="GTD72:GTI72"/>
    <mergeCell ref="GTJ72:GTO72"/>
    <mergeCell ref="GTP72:GTU72"/>
    <mergeCell ref="GTV72:GUA72"/>
    <mergeCell ref="GUB72:GUG72"/>
    <mergeCell ref="GRN72:GRS72"/>
    <mergeCell ref="GRT72:GRY72"/>
    <mergeCell ref="GRZ72:GSE72"/>
    <mergeCell ref="GSF72:GSK72"/>
    <mergeCell ref="GSL72:GSQ72"/>
    <mergeCell ref="GSR72:GSW72"/>
    <mergeCell ref="GQD72:GQI72"/>
    <mergeCell ref="GQJ72:GQO72"/>
    <mergeCell ref="GQP72:GQU72"/>
    <mergeCell ref="GQV72:GRA72"/>
    <mergeCell ref="GRB72:GRG72"/>
    <mergeCell ref="GRH72:GRM72"/>
    <mergeCell ref="GOT72:GOY72"/>
    <mergeCell ref="GOZ72:GPE72"/>
    <mergeCell ref="GPF72:GPK72"/>
    <mergeCell ref="GPL72:GPQ72"/>
    <mergeCell ref="GPR72:GPW72"/>
    <mergeCell ref="GPX72:GQC72"/>
    <mergeCell ref="GNJ72:GNO72"/>
    <mergeCell ref="GNP72:GNU72"/>
    <mergeCell ref="GNV72:GOA72"/>
    <mergeCell ref="GOB72:GOG72"/>
    <mergeCell ref="GOH72:GOM72"/>
    <mergeCell ref="GON72:GOS72"/>
    <mergeCell ref="GLZ72:GME72"/>
    <mergeCell ref="GMF72:GMK72"/>
    <mergeCell ref="GML72:GMQ72"/>
    <mergeCell ref="GMR72:GMW72"/>
    <mergeCell ref="GMX72:GNC72"/>
    <mergeCell ref="GND72:GNI72"/>
    <mergeCell ref="GKP72:GKU72"/>
    <mergeCell ref="GKV72:GLA72"/>
    <mergeCell ref="GLB72:GLG72"/>
    <mergeCell ref="GLH72:GLM72"/>
    <mergeCell ref="GLN72:GLS72"/>
    <mergeCell ref="GLT72:GLY72"/>
    <mergeCell ref="GJF72:GJK72"/>
    <mergeCell ref="GJL72:GJQ72"/>
    <mergeCell ref="GJR72:GJW72"/>
    <mergeCell ref="GJX72:GKC72"/>
    <mergeCell ref="GKD72:GKI72"/>
    <mergeCell ref="GKJ72:GKO72"/>
    <mergeCell ref="GHV72:GIA72"/>
    <mergeCell ref="GIB72:GIG72"/>
    <mergeCell ref="GIH72:GIM72"/>
    <mergeCell ref="GIN72:GIS72"/>
    <mergeCell ref="GIT72:GIY72"/>
    <mergeCell ref="GIZ72:GJE72"/>
    <mergeCell ref="GGL72:GGQ72"/>
    <mergeCell ref="GGR72:GGW72"/>
    <mergeCell ref="GGX72:GHC72"/>
    <mergeCell ref="GHD72:GHI72"/>
    <mergeCell ref="GHJ72:GHO72"/>
    <mergeCell ref="GHP72:GHU72"/>
    <mergeCell ref="GFB72:GFG72"/>
    <mergeCell ref="GFH72:GFM72"/>
    <mergeCell ref="GFN72:GFS72"/>
    <mergeCell ref="GFT72:GFY72"/>
    <mergeCell ref="GFZ72:GGE72"/>
    <mergeCell ref="GGF72:GGK72"/>
    <mergeCell ref="GDR72:GDW72"/>
    <mergeCell ref="GDX72:GEC72"/>
    <mergeCell ref="GED72:GEI72"/>
    <mergeCell ref="GEJ72:GEO72"/>
    <mergeCell ref="GEP72:GEU72"/>
    <mergeCell ref="GEV72:GFA72"/>
    <mergeCell ref="GCH72:GCM72"/>
    <mergeCell ref="GCN72:GCS72"/>
    <mergeCell ref="GCT72:GCY72"/>
    <mergeCell ref="GCZ72:GDE72"/>
    <mergeCell ref="GDF72:GDK72"/>
    <mergeCell ref="GDL72:GDQ72"/>
    <mergeCell ref="GAX72:GBC72"/>
    <mergeCell ref="GBD72:GBI72"/>
    <mergeCell ref="GBJ72:GBO72"/>
    <mergeCell ref="GBP72:GBU72"/>
    <mergeCell ref="GBV72:GCA72"/>
    <mergeCell ref="GCB72:GCG72"/>
    <mergeCell ref="FZN72:FZS72"/>
    <mergeCell ref="FZT72:FZY72"/>
    <mergeCell ref="FZZ72:GAE72"/>
    <mergeCell ref="GAF72:GAK72"/>
    <mergeCell ref="GAL72:GAQ72"/>
    <mergeCell ref="GAR72:GAW72"/>
    <mergeCell ref="FYD72:FYI72"/>
    <mergeCell ref="FYJ72:FYO72"/>
    <mergeCell ref="FYP72:FYU72"/>
    <mergeCell ref="FYV72:FZA72"/>
    <mergeCell ref="FZB72:FZG72"/>
    <mergeCell ref="FZH72:FZM72"/>
    <mergeCell ref="FWT72:FWY72"/>
    <mergeCell ref="FWZ72:FXE72"/>
    <mergeCell ref="FXF72:FXK72"/>
    <mergeCell ref="FXL72:FXQ72"/>
    <mergeCell ref="FXR72:FXW72"/>
    <mergeCell ref="FXX72:FYC72"/>
    <mergeCell ref="FVJ72:FVO72"/>
    <mergeCell ref="FVP72:FVU72"/>
    <mergeCell ref="FVV72:FWA72"/>
    <mergeCell ref="FWB72:FWG72"/>
    <mergeCell ref="FWH72:FWM72"/>
    <mergeCell ref="FWN72:FWS72"/>
    <mergeCell ref="FTZ72:FUE72"/>
    <mergeCell ref="FUF72:FUK72"/>
    <mergeCell ref="FUL72:FUQ72"/>
    <mergeCell ref="FUR72:FUW72"/>
    <mergeCell ref="FUX72:FVC72"/>
    <mergeCell ref="FVD72:FVI72"/>
    <mergeCell ref="FSP72:FSU72"/>
    <mergeCell ref="FSV72:FTA72"/>
    <mergeCell ref="FTB72:FTG72"/>
    <mergeCell ref="FTH72:FTM72"/>
    <mergeCell ref="FTN72:FTS72"/>
    <mergeCell ref="FTT72:FTY72"/>
    <mergeCell ref="FRF72:FRK72"/>
    <mergeCell ref="FRL72:FRQ72"/>
    <mergeCell ref="FRR72:FRW72"/>
    <mergeCell ref="FRX72:FSC72"/>
    <mergeCell ref="FSD72:FSI72"/>
    <mergeCell ref="FSJ72:FSO72"/>
    <mergeCell ref="FPV72:FQA72"/>
    <mergeCell ref="FQB72:FQG72"/>
    <mergeCell ref="FQH72:FQM72"/>
    <mergeCell ref="FQN72:FQS72"/>
    <mergeCell ref="FQT72:FQY72"/>
    <mergeCell ref="FQZ72:FRE72"/>
    <mergeCell ref="FOL72:FOQ72"/>
    <mergeCell ref="FOR72:FOW72"/>
    <mergeCell ref="FOX72:FPC72"/>
    <mergeCell ref="FPD72:FPI72"/>
    <mergeCell ref="FPJ72:FPO72"/>
    <mergeCell ref="FPP72:FPU72"/>
    <mergeCell ref="FNB72:FNG72"/>
    <mergeCell ref="FNH72:FNM72"/>
    <mergeCell ref="FNN72:FNS72"/>
    <mergeCell ref="FNT72:FNY72"/>
    <mergeCell ref="FNZ72:FOE72"/>
    <mergeCell ref="FOF72:FOK72"/>
    <mergeCell ref="FLR72:FLW72"/>
    <mergeCell ref="FLX72:FMC72"/>
    <mergeCell ref="FMD72:FMI72"/>
    <mergeCell ref="FMJ72:FMO72"/>
    <mergeCell ref="FMP72:FMU72"/>
    <mergeCell ref="FMV72:FNA72"/>
    <mergeCell ref="FKH72:FKM72"/>
    <mergeCell ref="FKN72:FKS72"/>
    <mergeCell ref="FKT72:FKY72"/>
    <mergeCell ref="FKZ72:FLE72"/>
    <mergeCell ref="FLF72:FLK72"/>
    <mergeCell ref="FLL72:FLQ72"/>
    <mergeCell ref="FIX72:FJC72"/>
    <mergeCell ref="FJD72:FJI72"/>
    <mergeCell ref="FJJ72:FJO72"/>
    <mergeCell ref="FJP72:FJU72"/>
    <mergeCell ref="FJV72:FKA72"/>
    <mergeCell ref="FKB72:FKG72"/>
    <mergeCell ref="FHN72:FHS72"/>
    <mergeCell ref="FHT72:FHY72"/>
    <mergeCell ref="FHZ72:FIE72"/>
    <mergeCell ref="FIF72:FIK72"/>
    <mergeCell ref="FIL72:FIQ72"/>
    <mergeCell ref="FIR72:FIW72"/>
    <mergeCell ref="FGD72:FGI72"/>
    <mergeCell ref="FGJ72:FGO72"/>
    <mergeCell ref="FGP72:FGU72"/>
    <mergeCell ref="FGV72:FHA72"/>
    <mergeCell ref="FHB72:FHG72"/>
    <mergeCell ref="FHH72:FHM72"/>
    <mergeCell ref="FET72:FEY72"/>
    <mergeCell ref="FEZ72:FFE72"/>
    <mergeCell ref="FFF72:FFK72"/>
    <mergeCell ref="FFL72:FFQ72"/>
    <mergeCell ref="FFR72:FFW72"/>
    <mergeCell ref="FFX72:FGC72"/>
    <mergeCell ref="FDJ72:FDO72"/>
    <mergeCell ref="FDP72:FDU72"/>
    <mergeCell ref="FDV72:FEA72"/>
    <mergeCell ref="FEB72:FEG72"/>
    <mergeCell ref="FEH72:FEM72"/>
    <mergeCell ref="FEN72:FES72"/>
    <mergeCell ref="FBZ72:FCE72"/>
    <mergeCell ref="FCF72:FCK72"/>
    <mergeCell ref="FCL72:FCQ72"/>
    <mergeCell ref="FCR72:FCW72"/>
    <mergeCell ref="FCX72:FDC72"/>
    <mergeCell ref="FDD72:FDI72"/>
    <mergeCell ref="FAP72:FAU72"/>
    <mergeCell ref="FAV72:FBA72"/>
    <mergeCell ref="FBB72:FBG72"/>
    <mergeCell ref="FBH72:FBM72"/>
    <mergeCell ref="FBN72:FBS72"/>
    <mergeCell ref="FBT72:FBY72"/>
    <mergeCell ref="EZF72:EZK72"/>
    <mergeCell ref="EZL72:EZQ72"/>
    <mergeCell ref="EZR72:EZW72"/>
    <mergeCell ref="EZX72:FAC72"/>
    <mergeCell ref="FAD72:FAI72"/>
    <mergeCell ref="FAJ72:FAO72"/>
    <mergeCell ref="EXV72:EYA72"/>
    <mergeCell ref="EYB72:EYG72"/>
    <mergeCell ref="EYH72:EYM72"/>
    <mergeCell ref="EYN72:EYS72"/>
    <mergeCell ref="EYT72:EYY72"/>
    <mergeCell ref="EYZ72:EZE72"/>
    <mergeCell ref="EWL72:EWQ72"/>
    <mergeCell ref="EWR72:EWW72"/>
    <mergeCell ref="EWX72:EXC72"/>
    <mergeCell ref="EXD72:EXI72"/>
    <mergeCell ref="EXJ72:EXO72"/>
    <mergeCell ref="EXP72:EXU72"/>
    <mergeCell ref="EVB72:EVG72"/>
    <mergeCell ref="EVH72:EVM72"/>
    <mergeCell ref="EVN72:EVS72"/>
    <mergeCell ref="EVT72:EVY72"/>
    <mergeCell ref="EVZ72:EWE72"/>
    <mergeCell ref="EWF72:EWK72"/>
    <mergeCell ref="ETR72:ETW72"/>
    <mergeCell ref="ETX72:EUC72"/>
    <mergeCell ref="EUD72:EUI72"/>
    <mergeCell ref="EUJ72:EUO72"/>
    <mergeCell ref="EUP72:EUU72"/>
    <mergeCell ref="EUV72:EVA72"/>
    <mergeCell ref="ESH72:ESM72"/>
    <mergeCell ref="ESN72:ESS72"/>
    <mergeCell ref="EST72:ESY72"/>
    <mergeCell ref="ESZ72:ETE72"/>
    <mergeCell ref="ETF72:ETK72"/>
    <mergeCell ref="ETL72:ETQ72"/>
    <mergeCell ref="EQX72:ERC72"/>
    <mergeCell ref="ERD72:ERI72"/>
    <mergeCell ref="ERJ72:ERO72"/>
    <mergeCell ref="ERP72:ERU72"/>
    <mergeCell ref="ERV72:ESA72"/>
    <mergeCell ref="ESB72:ESG72"/>
    <mergeCell ref="EPN72:EPS72"/>
    <mergeCell ref="EPT72:EPY72"/>
    <mergeCell ref="EPZ72:EQE72"/>
    <mergeCell ref="EQF72:EQK72"/>
    <mergeCell ref="EQL72:EQQ72"/>
    <mergeCell ref="EQR72:EQW72"/>
    <mergeCell ref="EOD72:EOI72"/>
    <mergeCell ref="EOJ72:EOO72"/>
    <mergeCell ref="EOP72:EOU72"/>
    <mergeCell ref="EOV72:EPA72"/>
    <mergeCell ref="EPB72:EPG72"/>
    <mergeCell ref="EPH72:EPM72"/>
    <mergeCell ref="EMT72:EMY72"/>
    <mergeCell ref="EMZ72:ENE72"/>
    <mergeCell ref="ENF72:ENK72"/>
    <mergeCell ref="ENL72:ENQ72"/>
    <mergeCell ref="ENR72:ENW72"/>
    <mergeCell ref="ENX72:EOC72"/>
    <mergeCell ref="ELJ72:ELO72"/>
    <mergeCell ref="ELP72:ELU72"/>
    <mergeCell ref="ELV72:EMA72"/>
    <mergeCell ref="EMB72:EMG72"/>
    <mergeCell ref="EMH72:EMM72"/>
    <mergeCell ref="EMN72:EMS72"/>
    <mergeCell ref="EJZ72:EKE72"/>
    <mergeCell ref="EKF72:EKK72"/>
    <mergeCell ref="EKL72:EKQ72"/>
    <mergeCell ref="EKR72:EKW72"/>
    <mergeCell ref="EKX72:ELC72"/>
    <mergeCell ref="ELD72:ELI72"/>
    <mergeCell ref="EIP72:EIU72"/>
    <mergeCell ref="EIV72:EJA72"/>
    <mergeCell ref="EJB72:EJG72"/>
    <mergeCell ref="EJH72:EJM72"/>
    <mergeCell ref="EJN72:EJS72"/>
    <mergeCell ref="EJT72:EJY72"/>
    <mergeCell ref="EHF72:EHK72"/>
    <mergeCell ref="EHL72:EHQ72"/>
    <mergeCell ref="EHR72:EHW72"/>
    <mergeCell ref="EHX72:EIC72"/>
    <mergeCell ref="EID72:EII72"/>
    <mergeCell ref="EIJ72:EIO72"/>
    <mergeCell ref="EFV72:EGA72"/>
    <mergeCell ref="EGB72:EGG72"/>
    <mergeCell ref="EGH72:EGM72"/>
    <mergeCell ref="EGN72:EGS72"/>
    <mergeCell ref="EGT72:EGY72"/>
    <mergeCell ref="EGZ72:EHE72"/>
    <mergeCell ref="EEL72:EEQ72"/>
    <mergeCell ref="EER72:EEW72"/>
    <mergeCell ref="EEX72:EFC72"/>
    <mergeCell ref="EFD72:EFI72"/>
    <mergeCell ref="EFJ72:EFO72"/>
    <mergeCell ref="EFP72:EFU72"/>
    <mergeCell ref="EDB72:EDG72"/>
    <mergeCell ref="EDH72:EDM72"/>
    <mergeCell ref="EDN72:EDS72"/>
    <mergeCell ref="EDT72:EDY72"/>
    <mergeCell ref="EDZ72:EEE72"/>
    <mergeCell ref="EEF72:EEK72"/>
    <mergeCell ref="EBR72:EBW72"/>
    <mergeCell ref="EBX72:ECC72"/>
    <mergeCell ref="ECD72:ECI72"/>
    <mergeCell ref="ECJ72:ECO72"/>
    <mergeCell ref="ECP72:ECU72"/>
    <mergeCell ref="ECV72:EDA72"/>
    <mergeCell ref="EAH72:EAM72"/>
    <mergeCell ref="EAN72:EAS72"/>
    <mergeCell ref="EAT72:EAY72"/>
    <mergeCell ref="EAZ72:EBE72"/>
    <mergeCell ref="EBF72:EBK72"/>
    <mergeCell ref="EBL72:EBQ72"/>
    <mergeCell ref="DYX72:DZC72"/>
    <mergeCell ref="DZD72:DZI72"/>
    <mergeCell ref="DZJ72:DZO72"/>
    <mergeCell ref="DZP72:DZU72"/>
    <mergeCell ref="DZV72:EAA72"/>
    <mergeCell ref="EAB72:EAG72"/>
    <mergeCell ref="DXN72:DXS72"/>
    <mergeCell ref="DXT72:DXY72"/>
    <mergeCell ref="DXZ72:DYE72"/>
    <mergeCell ref="DYF72:DYK72"/>
    <mergeCell ref="DYL72:DYQ72"/>
    <mergeCell ref="DYR72:DYW72"/>
    <mergeCell ref="DWD72:DWI72"/>
    <mergeCell ref="DWJ72:DWO72"/>
    <mergeCell ref="DWP72:DWU72"/>
    <mergeCell ref="DWV72:DXA72"/>
    <mergeCell ref="DXB72:DXG72"/>
    <mergeCell ref="DXH72:DXM72"/>
    <mergeCell ref="DUT72:DUY72"/>
    <mergeCell ref="DUZ72:DVE72"/>
    <mergeCell ref="DVF72:DVK72"/>
    <mergeCell ref="DVL72:DVQ72"/>
    <mergeCell ref="DVR72:DVW72"/>
    <mergeCell ref="DVX72:DWC72"/>
    <mergeCell ref="DTJ72:DTO72"/>
    <mergeCell ref="DTP72:DTU72"/>
    <mergeCell ref="DTV72:DUA72"/>
    <mergeCell ref="DUB72:DUG72"/>
    <mergeCell ref="DUH72:DUM72"/>
    <mergeCell ref="DUN72:DUS72"/>
    <mergeCell ref="DRZ72:DSE72"/>
    <mergeCell ref="DSF72:DSK72"/>
    <mergeCell ref="DSL72:DSQ72"/>
    <mergeCell ref="DSR72:DSW72"/>
    <mergeCell ref="DSX72:DTC72"/>
    <mergeCell ref="DTD72:DTI72"/>
    <mergeCell ref="DQP72:DQU72"/>
    <mergeCell ref="DQV72:DRA72"/>
    <mergeCell ref="DRB72:DRG72"/>
    <mergeCell ref="DRH72:DRM72"/>
    <mergeCell ref="DRN72:DRS72"/>
    <mergeCell ref="DRT72:DRY72"/>
    <mergeCell ref="DPF72:DPK72"/>
    <mergeCell ref="DPL72:DPQ72"/>
    <mergeCell ref="DPR72:DPW72"/>
    <mergeCell ref="DPX72:DQC72"/>
    <mergeCell ref="DQD72:DQI72"/>
    <mergeCell ref="DQJ72:DQO72"/>
    <mergeCell ref="DNV72:DOA72"/>
    <mergeCell ref="DOB72:DOG72"/>
    <mergeCell ref="DOH72:DOM72"/>
    <mergeCell ref="DON72:DOS72"/>
    <mergeCell ref="DOT72:DOY72"/>
    <mergeCell ref="DOZ72:DPE72"/>
    <mergeCell ref="DML72:DMQ72"/>
    <mergeCell ref="DMR72:DMW72"/>
    <mergeCell ref="DMX72:DNC72"/>
    <mergeCell ref="DND72:DNI72"/>
    <mergeCell ref="DNJ72:DNO72"/>
    <mergeCell ref="DNP72:DNU72"/>
    <mergeCell ref="DLB72:DLG72"/>
    <mergeCell ref="DLH72:DLM72"/>
    <mergeCell ref="DLN72:DLS72"/>
    <mergeCell ref="DLT72:DLY72"/>
    <mergeCell ref="DLZ72:DME72"/>
    <mergeCell ref="DMF72:DMK72"/>
    <mergeCell ref="DJR72:DJW72"/>
    <mergeCell ref="DJX72:DKC72"/>
    <mergeCell ref="DKD72:DKI72"/>
    <mergeCell ref="DKJ72:DKO72"/>
    <mergeCell ref="DKP72:DKU72"/>
    <mergeCell ref="DKV72:DLA72"/>
    <mergeCell ref="DIH72:DIM72"/>
    <mergeCell ref="DIN72:DIS72"/>
    <mergeCell ref="DIT72:DIY72"/>
    <mergeCell ref="DIZ72:DJE72"/>
    <mergeCell ref="DJF72:DJK72"/>
    <mergeCell ref="DJL72:DJQ72"/>
    <mergeCell ref="DGX72:DHC72"/>
    <mergeCell ref="DHD72:DHI72"/>
    <mergeCell ref="DHJ72:DHO72"/>
    <mergeCell ref="DHP72:DHU72"/>
    <mergeCell ref="DHV72:DIA72"/>
    <mergeCell ref="DIB72:DIG72"/>
    <mergeCell ref="DFN72:DFS72"/>
    <mergeCell ref="DFT72:DFY72"/>
    <mergeCell ref="DFZ72:DGE72"/>
    <mergeCell ref="DGF72:DGK72"/>
    <mergeCell ref="DGL72:DGQ72"/>
    <mergeCell ref="DGR72:DGW72"/>
    <mergeCell ref="DED72:DEI72"/>
    <mergeCell ref="DEJ72:DEO72"/>
    <mergeCell ref="DEP72:DEU72"/>
    <mergeCell ref="DEV72:DFA72"/>
    <mergeCell ref="DFB72:DFG72"/>
    <mergeCell ref="DFH72:DFM72"/>
    <mergeCell ref="DCT72:DCY72"/>
    <mergeCell ref="DCZ72:DDE72"/>
    <mergeCell ref="DDF72:DDK72"/>
    <mergeCell ref="DDL72:DDQ72"/>
    <mergeCell ref="DDR72:DDW72"/>
    <mergeCell ref="DDX72:DEC72"/>
    <mergeCell ref="DBJ72:DBO72"/>
    <mergeCell ref="DBP72:DBU72"/>
    <mergeCell ref="DBV72:DCA72"/>
    <mergeCell ref="DCB72:DCG72"/>
    <mergeCell ref="DCH72:DCM72"/>
    <mergeCell ref="DCN72:DCS72"/>
    <mergeCell ref="CZZ72:DAE72"/>
    <mergeCell ref="DAF72:DAK72"/>
    <mergeCell ref="DAL72:DAQ72"/>
    <mergeCell ref="DAR72:DAW72"/>
    <mergeCell ref="DAX72:DBC72"/>
    <mergeCell ref="DBD72:DBI72"/>
    <mergeCell ref="CYP72:CYU72"/>
    <mergeCell ref="CYV72:CZA72"/>
    <mergeCell ref="CZB72:CZG72"/>
    <mergeCell ref="CZH72:CZM72"/>
    <mergeCell ref="CZN72:CZS72"/>
    <mergeCell ref="CZT72:CZY72"/>
    <mergeCell ref="CXF72:CXK72"/>
    <mergeCell ref="CXL72:CXQ72"/>
    <mergeCell ref="CXR72:CXW72"/>
    <mergeCell ref="CXX72:CYC72"/>
    <mergeCell ref="CYD72:CYI72"/>
    <mergeCell ref="CYJ72:CYO72"/>
    <mergeCell ref="CVV72:CWA72"/>
    <mergeCell ref="CWB72:CWG72"/>
    <mergeCell ref="CWH72:CWM72"/>
    <mergeCell ref="CWN72:CWS72"/>
    <mergeCell ref="CWT72:CWY72"/>
    <mergeCell ref="CWZ72:CXE72"/>
    <mergeCell ref="CUL72:CUQ72"/>
    <mergeCell ref="CUR72:CUW72"/>
    <mergeCell ref="CUX72:CVC72"/>
    <mergeCell ref="CVD72:CVI72"/>
    <mergeCell ref="CVJ72:CVO72"/>
    <mergeCell ref="CVP72:CVU72"/>
    <mergeCell ref="CTB72:CTG72"/>
    <mergeCell ref="CTH72:CTM72"/>
    <mergeCell ref="CTN72:CTS72"/>
    <mergeCell ref="CTT72:CTY72"/>
    <mergeCell ref="CTZ72:CUE72"/>
    <mergeCell ref="CUF72:CUK72"/>
    <mergeCell ref="CRR72:CRW72"/>
    <mergeCell ref="CRX72:CSC72"/>
    <mergeCell ref="CSD72:CSI72"/>
    <mergeCell ref="CSJ72:CSO72"/>
    <mergeCell ref="CSP72:CSU72"/>
    <mergeCell ref="CSV72:CTA72"/>
    <mergeCell ref="CQH72:CQM72"/>
    <mergeCell ref="CQN72:CQS72"/>
    <mergeCell ref="CQT72:CQY72"/>
    <mergeCell ref="CQZ72:CRE72"/>
    <mergeCell ref="CRF72:CRK72"/>
    <mergeCell ref="CRL72:CRQ72"/>
    <mergeCell ref="COX72:CPC72"/>
    <mergeCell ref="CPD72:CPI72"/>
    <mergeCell ref="CPJ72:CPO72"/>
    <mergeCell ref="CPP72:CPU72"/>
    <mergeCell ref="CPV72:CQA72"/>
    <mergeCell ref="CQB72:CQG72"/>
    <mergeCell ref="CNN72:CNS72"/>
    <mergeCell ref="CNT72:CNY72"/>
    <mergeCell ref="CNZ72:COE72"/>
    <mergeCell ref="COF72:COK72"/>
    <mergeCell ref="COL72:COQ72"/>
    <mergeCell ref="COR72:COW72"/>
    <mergeCell ref="CMD72:CMI72"/>
    <mergeCell ref="CMJ72:CMO72"/>
    <mergeCell ref="CMP72:CMU72"/>
    <mergeCell ref="CMV72:CNA72"/>
    <mergeCell ref="CNB72:CNG72"/>
    <mergeCell ref="CNH72:CNM72"/>
    <mergeCell ref="CKT72:CKY72"/>
    <mergeCell ref="CKZ72:CLE72"/>
    <mergeCell ref="CLF72:CLK72"/>
    <mergeCell ref="CLL72:CLQ72"/>
    <mergeCell ref="CLR72:CLW72"/>
    <mergeCell ref="CLX72:CMC72"/>
    <mergeCell ref="CJJ72:CJO72"/>
    <mergeCell ref="CJP72:CJU72"/>
    <mergeCell ref="CJV72:CKA72"/>
    <mergeCell ref="CKB72:CKG72"/>
    <mergeCell ref="CKH72:CKM72"/>
    <mergeCell ref="CKN72:CKS72"/>
    <mergeCell ref="CHZ72:CIE72"/>
    <mergeCell ref="CIF72:CIK72"/>
    <mergeCell ref="CIL72:CIQ72"/>
    <mergeCell ref="CIR72:CIW72"/>
    <mergeCell ref="CIX72:CJC72"/>
    <mergeCell ref="CJD72:CJI72"/>
    <mergeCell ref="CGP72:CGU72"/>
    <mergeCell ref="CGV72:CHA72"/>
    <mergeCell ref="CHB72:CHG72"/>
    <mergeCell ref="CHH72:CHM72"/>
    <mergeCell ref="CHN72:CHS72"/>
    <mergeCell ref="CHT72:CHY72"/>
    <mergeCell ref="CFF72:CFK72"/>
    <mergeCell ref="CFL72:CFQ72"/>
    <mergeCell ref="CFR72:CFW72"/>
    <mergeCell ref="CFX72:CGC72"/>
    <mergeCell ref="CGD72:CGI72"/>
    <mergeCell ref="CGJ72:CGO72"/>
    <mergeCell ref="CDV72:CEA72"/>
    <mergeCell ref="CEB72:CEG72"/>
    <mergeCell ref="CEH72:CEM72"/>
    <mergeCell ref="CEN72:CES72"/>
    <mergeCell ref="CET72:CEY72"/>
    <mergeCell ref="CEZ72:CFE72"/>
    <mergeCell ref="CCL72:CCQ72"/>
    <mergeCell ref="CCR72:CCW72"/>
    <mergeCell ref="CCX72:CDC72"/>
    <mergeCell ref="CDD72:CDI72"/>
    <mergeCell ref="CDJ72:CDO72"/>
    <mergeCell ref="CDP72:CDU72"/>
    <mergeCell ref="CBB72:CBG72"/>
    <mergeCell ref="CBH72:CBM72"/>
    <mergeCell ref="CBN72:CBS72"/>
    <mergeCell ref="CBT72:CBY72"/>
    <mergeCell ref="CBZ72:CCE72"/>
    <mergeCell ref="CCF72:CCK72"/>
    <mergeCell ref="BZR72:BZW72"/>
    <mergeCell ref="BZX72:CAC72"/>
    <mergeCell ref="CAD72:CAI72"/>
    <mergeCell ref="CAJ72:CAO72"/>
    <mergeCell ref="CAP72:CAU72"/>
    <mergeCell ref="CAV72:CBA72"/>
    <mergeCell ref="BYH72:BYM72"/>
    <mergeCell ref="BYN72:BYS72"/>
    <mergeCell ref="BYT72:BYY72"/>
    <mergeCell ref="BYZ72:BZE72"/>
    <mergeCell ref="BZF72:BZK72"/>
    <mergeCell ref="BZL72:BZQ72"/>
    <mergeCell ref="BWX72:BXC72"/>
    <mergeCell ref="BXD72:BXI72"/>
    <mergeCell ref="BXJ72:BXO72"/>
    <mergeCell ref="BXP72:BXU72"/>
    <mergeCell ref="BXV72:BYA72"/>
    <mergeCell ref="BYB72:BYG72"/>
    <mergeCell ref="BVN72:BVS72"/>
    <mergeCell ref="BVT72:BVY72"/>
    <mergeCell ref="BVZ72:BWE72"/>
    <mergeCell ref="BWF72:BWK72"/>
    <mergeCell ref="BWL72:BWQ72"/>
    <mergeCell ref="BWR72:BWW72"/>
    <mergeCell ref="BUD72:BUI72"/>
    <mergeCell ref="BUJ72:BUO72"/>
    <mergeCell ref="BUP72:BUU72"/>
    <mergeCell ref="BUV72:BVA72"/>
    <mergeCell ref="BVB72:BVG72"/>
    <mergeCell ref="BVH72:BVM72"/>
    <mergeCell ref="BST72:BSY72"/>
    <mergeCell ref="BSZ72:BTE72"/>
    <mergeCell ref="BTF72:BTK72"/>
    <mergeCell ref="BTL72:BTQ72"/>
    <mergeCell ref="BTR72:BTW72"/>
    <mergeCell ref="BTX72:BUC72"/>
    <mergeCell ref="BRJ72:BRO72"/>
    <mergeCell ref="BRP72:BRU72"/>
    <mergeCell ref="BRV72:BSA72"/>
    <mergeCell ref="BSB72:BSG72"/>
    <mergeCell ref="BSH72:BSM72"/>
    <mergeCell ref="BSN72:BSS72"/>
    <mergeCell ref="BPZ72:BQE72"/>
    <mergeCell ref="BQF72:BQK72"/>
    <mergeCell ref="BQL72:BQQ72"/>
    <mergeCell ref="BQR72:BQW72"/>
    <mergeCell ref="BQX72:BRC72"/>
    <mergeCell ref="BRD72:BRI72"/>
    <mergeCell ref="BOP72:BOU72"/>
    <mergeCell ref="BOV72:BPA72"/>
    <mergeCell ref="BPB72:BPG72"/>
    <mergeCell ref="BPH72:BPM72"/>
    <mergeCell ref="BPN72:BPS72"/>
    <mergeCell ref="BPT72:BPY72"/>
    <mergeCell ref="BNF72:BNK72"/>
    <mergeCell ref="BNL72:BNQ72"/>
    <mergeCell ref="BNR72:BNW72"/>
    <mergeCell ref="BNX72:BOC72"/>
    <mergeCell ref="BOD72:BOI72"/>
    <mergeCell ref="BOJ72:BOO72"/>
    <mergeCell ref="BLV72:BMA72"/>
    <mergeCell ref="BMB72:BMG72"/>
    <mergeCell ref="BMH72:BMM72"/>
    <mergeCell ref="BMN72:BMS72"/>
    <mergeCell ref="BMT72:BMY72"/>
    <mergeCell ref="BMZ72:BNE72"/>
    <mergeCell ref="BKL72:BKQ72"/>
    <mergeCell ref="BKR72:BKW72"/>
    <mergeCell ref="BKX72:BLC72"/>
    <mergeCell ref="BLD72:BLI72"/>
    <mergeCell ref="BLJ72:BLO72"/>
    <mergeCell ref="BLP72:BLU72"/>
    <mergeCell ref="BJB72:BJG72"/>
    <mergeCell ref="BJH72:BJM72"/>
    <mergeCell ref="BJN72:BJS72"/>
    <mergeCell ref="BJT72:BJY72"/>
    <mergeCell ref="BJZ72:BKE72"/>
    <mergeCell ref="BKF72:BKK72"/>
    <mergeCell ref="BHR72:BHW72"/>
    <mergeCell ref="BHX72:BIC72"/>
    <mergeCell ref="BID72:BII72"/>
    <mergeCell ref="BIJ72:BIO72"/>
    <mergeCell ref="BIP72:BIU72"/>
    <mergeCell ref="BIV72:BJA72"/>
    <mergeCell ref="BGH72:BGM72"/>
    <mergeCell ref="BGN72:BGS72"/>
    <mergeCell ref="BGT72:BGY72"/>
    <mergeCell ref="BGZ72:BHE72"/>
    <mergeCell ref="BHF72:BHK72"/>
    <mergeCell ref="BHL72:BHQ72"/>
    <mergeCell ref="BEX72:BFC72"/>
    <mergeCell ref="BFD72:BFI72"/>
    <mergeCell ref="BFJ72:BFO72"/>
    <mergeCell ref="BFP72:BFU72"/>
    <mergeCell ref="BFV72:BGA72"/>
    <mergeCell ref="BGB72:BGG72"/>
    <mergeCell ref="BDN72:BDS72"/>
    <mergeCell ref="BDT72:BDY72"/>
    <mergeCell ref="BDZ72:BEE72"/>
    <mergeCell ref="BEF72:BEK72"/>
    <mergeCell ref="BEL72:BEQ72"/>
    <mergeCell ref="BER72:BEW72"/>
    <mergeCell ref="BCD72:BCI72"/>
    <mergeCell ref="BCJ72:BCO72"/>
    <mergeCell ref="BCP72:BCU72"/>
    <mergeCell ref="BCV72:BDA72"/>
    <mergeCell ref="BDB72:BDG72"/>
    <mergeCell ref="BDH72:BDM72"/>
    <mergeCell ref="BAT72:BAY72"/>
    <mergeCell ref="BAZ72:BBE72"/>
    <mergeCell ref="BBF72:BBK72"/>
    <mergeCell ref="BBL72:BBQ72"/>
    <mergeCell ref="BBR72:BBW72"/>
    <mergeCell ref="BBX72:BCC72"/>
    <mergeCell ref="AZJ72:AZO72"/>
    <mergeCell ref="AZP72:AZU72"/>
    <mergeCell ref="AZV72:BAA72"/>
    <mergeCell ref="BAB72:BAG72"/>
    <mergeCell ref="BAH72:BAM72"/>
    <mergeCell ref="BAN72:BAS72"/>
    <mergeCell ref="AXZ72:AYE72"/>
    <mergeCell ref="AYF72:AYK72"/>
    <mergeCell ref="AYL72:AYQ72"/>
    <mergeCell ref="AYR72:AYW72"/>
    <mergeCell ref="AYX72:AZC72"/>
    <mergeCell ref="AZD72:AZI72"/>
    <mergeCell ref="AWP72:AWU72"/>
    <mergeCell ref="AWV72:AXA72"/>
    <mergeCell ref="AXB72:AXG72"/>
    <mergeCell ref="AXH72:AXM72"/>
    <mergeCell ref="AXN72:AXS72"/>
    <mergeCell ref="AXT72:AXY72"/>
    <mergeCell ref="AVF72:AVK72"/>
    <mergeCell ref="AVL72:AVQ72"/>
    <mergeCell ref="AVR72:AVW72"/>
    <mergeCell ref="AVX72:AWC72"/>
    <mergeCell ref="AWD72:AWI72"/>
    <mergeCell ref="AWJ72:AWO72"/>
    <mergeCell ref="ATV72:AUA72"/>
    <mergeCell ref="AUB72:AUG72"/>
    <mergeCell ref="AUH72:AUM72"/>
    <mergeCell ref="AUN72:AUS72"/>
    <mergeCell ref="AUT72:AUY72"/>
    <mergeCell ref="AUZ72:AVE72"/>
    <mergeCell ref="ASL72:ASQ72"/>
    <mergeCell ref="ASR72:ASW72"/>
    <mergeCell ref="ASX72:ATC72"/>
    <mergeCell ref="ATD72:ATI72"/>
    <mergeCell ref="ATJ72:ATO72"/>
    <mergeCell ref="ATP72:ATU72"/>
    <mergeCell ref="ARB72:ARG72"/>
    <mergeCell ref="ARH72:ARM72"/>
    <mergeCell ref="ARN72:ARS72"/>
    <mergeCell ref="ART72:ARY72"/>
    <mergeCell ref="ARZ72:ASE72"/>
    <mergeCell ref="ASF72:ASK72"/>
    <mergeCell ref="APR72:APW72"/>
    <mergeCell ref="APX72:AQC72"/>
    <mergeCell ref="AQD72:AQI72"/>
    <mergeCell ref="AQJ72:AQO72"/>
    <mergeCell ref="AQP72:AQU72"/>
    <mergeCell ref="AQV72:ARA72"/>
    <mergeCell ref="AOH72:AOM72"/>
    <mergeCell ref="AON72:AOS72"/>
    <mergeCell ref="AOT72:AOY72"/>
    <mergeCell ref="AOZ72:APE72"/>
    <mergeCell ref="APF72:APK72"/>
    <mergeCell ref="APL72:APQ72"/>
    <mergeCell ref="AMX72:ANC72"/>
    <mergeCell ref="AND72:ANI72"/>
    <mergeCell ref="ANJ72:ANO72"/>
    <mergeCell ref="ANP72:ANU72"/>
    <mergeCell ref="ANV72:AOA72"/>
    <mergeCell ref="AOB72:AOG72"/>
    <mergeCell ref="ALN72:ALS72"/>
    <mergeCell ref="ALT72:ALY72"/>
    <mergeCell ref="ALZ72:AME72"/>
    <mergeCell ref="AMF72:AMK72"/>
    <mergeCell ref="AML72:AMQ72"/>
    <mergeCell ref="AMR72:AMW72"/>
    <mergeCell ref="AKD72:AKI72"/>
    <mergeCell ref="AKJ72:AKO72"/>
    <mergeCell ref="AKP72:AKU72"/>
    <mergeCell ref="AKV72:ALA72"/>
    <mergeCell ref="ALB72:ALG72"/>
    <mergeCell ref="ALH72:ALM72"/>
    <mergeCell ref="AIT72:AIY72"/>
    <mergeCell ref="AIZ72:AJE72"/>
    <mergeCell ref="AJF72:AJK72"/>
    <mergeCell ref="AJL72:AJQ72"/>
    <mergeCell ref="AJR72:AJW72"/>
    <mergeCell ref="AJX72:AKC72"/>
    <mergeCell ref="AHJ72:AHO72"/>
    <mergeCell ref="AHP72:AHU72"/>
    <mergeCell ref="AHV72:AIA72"/>
    <mergeCell ref="AIB72:AIG72"/>
    <mergeCell ref="AIH72:AIM72"/>
    <mergeCell ref="AIN72:AIS72"/>
    <mergeCell ref="AFZ72:AGE72"/>
    <mergeCell ref="AGF72:AGK72"/>
    <mergeCell ref="AGL72:AGQ72"/>
    <mergeCell ref="AGR72:AGW72"/>
    <mergeCell ref="AGX72:AHC72"/>
    <mergeCell ref="AHD72:AHI72"/>
    <mergeCell ref="AEP72:AEU72"/>
    <mergeCell ref="AEV72:AFA72"/>
    <mergeCell ref="AFB72:AFG72"/>
    <mergeCell ref="AFH72:AFM72"/>
    <mergeCell ref="AFN72:AFS72"/>
    <mergeCell ref="AFT72:AFY72"/>
    <mergeCell ref="ADF72:ADK72"/>
    <mergeCell ref="ADL72:ADQ72"/>
    <mergeCell ref="ADR72:ADW72"/>
    <mergeCell ref="ADX72:AEC72"/>
    <mergeCell ref="AED72:AEI72"/>
    <mergeCell ref="AEJ72:AEO72"/>
    <mergeCell ref="ABV72:ACA72"/>
    <mergeCell ref="ACB72:ACG72"/>
    <mergeCell ref="ACH72:ACM72"/>
    <mergeCell ref="ACN72:ACS72"/>
    <mergeCell ref="ACT72:ACY72"/>
    <mergeCell ref="ACZ72:ADE72"/>
    <mergeCell ref="AAL72:AAQ72"/>
    <mergeCell ref="AAR72:AAW72"/>
    <mergeCell ref="AAX72:ABC72"/>
    <mergeCell ref="ABD72:ABI72"/>
    <mergeCell ref="ABJ72:ABO72"/>
    <mergeCell ref="ABP72:ABU72"/>
    <mergeCell ref="ZB72:ZG72"/>
    <mergeCell ref="ZH72:ZM72"/>
    <mergeCell ref="ZN72:ZS72"/>
    <mergeCell ref="ZT72:ZY72"/>
    <mergeCell ref="ZZ72:AAE72"/>
    <mergeCell ref="AAF72:AAK72"/>
    <mergeCell ref="XR72:XW72"/>
    <mergeCell ref="XX72:YC72"/>
    <mergeCell ref="YD72:YI72"/>
    <mergeCell ref="YJ72:YO72"/>
    <mergeCell ref="YP72:YU72"/>
    <mergeCell ref="YV72:ZA72"/>
    <mergeCell ref="WH72:WM72"/>
    <mergeCell ref="WN72:WS72"/>
    <mergeCell ref="WT72:WY72"/>
    <mergeCell ref="WZ72:XE72"/>
    <mergeCell ref="XF72:XK72"/>
    <mergeCell ref="XL72:XQ72"/>
    <mergeCell ref="UX72:VC72"/>
    <mergeCell ref="VD72:VI72"/>
    <mergeCell ref="VJ72:VO72"/>
    <mergeCell ref="VP72:VU72"/>
    <mergeCell ref="VV72:WA72"/>
    <mergeCell ref="WB72:WG72"/>
    <mergeCell ref="TN72:TS72"/>
    <mergeCell ref="TT72:TY72"/>
    <mergeCell ref="TZ72:UE72"/>
    <mergeCell ref="UF72:UK72"/>
    <mergeCell ref="UL72:UQ72"/>
    <mergeCell ref="UR72:UW72"/>
    <mergeCell ref="SD72:SI72"/>
    <mergeCell ref="SJ72:SO72"/>
    <mergeCell ref="SP72:SU72"/>
    <mergeCell ref="SV72:TA72"/>
    <mergeCell ref="TB72:TG72"/>
    <mergeCell ref="TH72:TM72"/>
    <mergeCell ref="QT72:QY72"/>
    <mergeCell ref="QZ72:RE72"/>
    <mergeCell ref="RF72:RK72"/>
    <mergeCell ref="RL72:RQ72"/>
    <mergeCell ref="RR72:RW72"/>
    <mergeCell ref="RX72:SC72"/>
    <mergeCell ref="PJ72:PO72"/>
    <mergeCell ref="PP72:PU72"/>
    <mergeCell ref="PV72:QA72"/>
    <mergeCell ref="QB72:QG72"/>
    <mergeCell ref="QH72:QM72"/>
    <mergeCell ref="QN72:QS72"/>
    <mergeCell ref="NZ72:OE72"/>
    <mergeCell ref="OF72:OK72"/>
    <mergeCell ref="OL72:OQ72"/>
    <mergeCell ref="OR72:OW72"/>
    <mergeCell ref="OX72:PC72"/>
    <mergeCell ref="PD72:PI72"/>
    <mergeCell ref="MP72:MU72"/>
    <mergeCell ref="MV72:NA72"/>
    <mergeCell ref="NB72:NG72"/>
    <mergeCell ref="NH72:NM72"/>
    <mergeCell ref="NN72:NS72"/>
    <mergeCell ref="NT72:NY72"/>
    <mergeCell ref="LF72:LK72"/>
    <mergeCell ref="LL72:LQ72"/>
    <mergeCell ref="LR72:LW72"/>
    <mergeCell ref="LX72:MC72"/>
    <mergeCell ref="MD72:MI72"/>
    <mergeCell ref="MJ72:MO72"/>
    <mergeCell ref="JV72:KA72"/>
    <mergeCell ref="KB72:KG72"/>
    <mergeCell ref="KH72:KM72"/>
    <mergeCell ref="KN72:KS72"/>
    <mergeCell ref="KT72:KY72"/>
    <mergeCell ref="KZ72:LE72"/>
    <mergeCell ref="IL72:IQ72"/>
    <mergeCell ref="IR72:IW72"/>
    <mergeCell ref="IX72:JC72"/>
    <mergeCell ref="JD72:JI72"/>
    <mergeCell ref="JJ72:JO72"/>
    <mergeCell ref="JP72:JU72"/>
    <mergeCell ref="HB72:HG72"/>
    <mergeCell ref="HH72:HM72"/>
    <mergeCell ref="HN72:HS72"/>
    <mergeCell ref="HT72:HY72"/>
    <mergeCell ref="HZ72:IE72"/>
    <mergeCell ref="IF72:IK72"/>
    <mergeCell ref="FR72:FW72"/>
    <mergeCell ref="FX72:GC72"/>
    <mergeCell ref="GD72:GI72"/>
    <mergeCell ref="GJ72:GO72"/>
    <mergeCell ref="GP72:GU72"/>
    <mergeCell ref="GV72:HA72"/>
    <mergeCell ref="EH72:EM72"/>
    <mergeCell ref="EN72:ES72"/>
    <mergeCell ref="ET72:EY72"/>
    <mergeCell ref="EZ72:FE72"/>
    <mergeCell ref="FF72:FK72"/>
    <mergeCell ref="FL72:FQ72"/>
    <mergeCell ref="CX72:DC72"/>
    <mergeCell ref="DD72:DI72"/>
    <mergeCell ref="DJ72:DO72"/>
    <mergeCell ref="DP72:DU72"/>
    <mergeCell ref="DV72:EA72"/>
    <mergeCell ref="EB72:EG72"/>
    <mergeCell ref="BN72:BS72"/>
    <mergeCell ref="BT72:BY72"/>
    <mergeCell ref="BZ72:CE72"/>
    <mergeCell ref="CF72:CK72"/>
    <mergeCell ref="CL72:CQ72"/>
    <mergeCell ref="CR72:CW72"/>
    <mergeCell ref="AD72:AI72"/>
    <mergeCell ref="AJ72:AO72"/>
    <mergeCell ref="AP72:AU72"/>
    <mergeCell ref="AV72:BA72"/>
    <mergeCell ref="BB72:BG72"/>
    <mergeCell ref="BH72:BM72"/>
    <mergeCell ref="XEH54:XEM54"/>
    <mergeCell ref="XEN54:XES54"/>
    <mergeCell ref="XET54:XEY54"/>
    <mergeCell ref="XEZ54:XFC54"/>
    <mergeCell ref="A56:E56"/>
    <mergeCell ref="A72:E72"/>
    <mergeCell ref="F72:K72"/>
    <mergeCell ref="L72:Q72"/>
    <mergeCell ref="R72:W72"/>
    <mergeCell ref="X72:AC72"/>
    <mergeCell ref="XCX54:XDC54"/>
    <mergeCell ref="XDD54:XDI54"/>
    <mergeCell ref="XDJ54:XDO54"/>
    <mergeCell ref="XDP54:XDU54"/>
    <mergeCell ref="XDV54:XEA54"/>
    <mergeCell ref="XEB54:XEG54"/>
    <mergeCell ref="XBN54:XBS54"/>
    <mergeCell ref="XBT54:XBY54"/>
    <mergeCell ref="XBZ54:XCE54"/>
    <mergeCell ref="XCF54:XCK54"/>
    <mergeCell ref="XCL54:XCQ54"/>
    <mergeCell ref="XCR54:XCW54"/>
    <mergeCell ref="XAD54:XAI54"/>
    <mergeCell ref="XAJ54:XAO54"/>
    <mergeCell ref="XAP54:XAU54"/>
    <mergeCell ref="XAV54:XBA54"/>
    <mergeCell ref="XBB54:XBG54"/>
    <mergeCell ref="XBH54:XBM54"/>
    <mergeCell ref="WYT54:WYY54"/>
    <mergeCell ref="WYZ54:WZE54"/>
    <mergeCell ref="WZF54:WZK54"/>
    <mergeCell ref="WZL54:WZQ54"/>
    <mergeCell ref="WZR54:WZW54"/>
    <mergeCell ref="WZX54:XAC54"/>
    <mergeCell ref="WXJ54:WXO54"/>
    <mergeCell ref="WXP54:WXU54"/>
    <mergeCell ref="WXV54:WYA54"/>
    <mergeCell ref="WYB54:WYG54"/>
    <mergeCell ref="WYH54:WYM54"/>
    <mergeCell ref="WYN54:WYS54"/>
    <mergeCell ref="WVZ54:WWE54"/>
    <mergeCell ref="WWF54:WWK54"/>
    <mergeCell ref="WWL54:WWQ54"/>
    <mergeCell ref="WWR54:WWW54"/>
    <mergeCell ref="WWX54:WXC54"/>
    <mergeCell ref="WXD54:WXI54"/>
    <mergeCell ref="WUP54:WUU54"/>
    <mergeCell ref="WUV54:WVA54"/>
    <mergeCell ref="WVB54:WVG54"/>
    <mergeCell ref="WVH54:WVM54"/>
    <mergeCell ref="WVN54:WVS54"/>
    <mergeCell ref="WVT54:WVY54"/>
    <mergeCell ref="WTF54:WTK54"/>
    <mergeCell ref="WTL54:WTQ54"/>
    <mergeCell ref="WTR54:WTW54"/>
    <mergeCell ref="WTX54:WUC54"/>
    <mergeCell ref="WUD54:WUI54"/>
    <mergeCell ref="WUJ54:WUO54"/>
    <mergeCell ref="WRV54:WSA54"/>
    <mergeCell ref="WSB54:WSG54"/>
    <mergeCell ref="WSH54:WSM54"/>
    <mergeCell ref="WSN54:WSS54"/>
    <mergeCell ref="WST54:WSY54"/>
    <mergeCell ref="WSZ54:WTE54"/>
    <mergeCell ref="WQL54:WQQ54"/>
    <mergeCell ref="WQR54:WQW54"/>
    <mergeCell ref="WQX54:WRC54"/>
    <mergeCell ref="WRD54:WRI54"/>
    <mergeCell ref="WRJ54:WRO54"/>
    <mergeCell ref="WRP54:WRU54"/>
    <mergeCell ref="WPB54:WPG54"/>
    <mergeCell ref="WPH54:WPM54"/>
    <mergeCell ref="WPN54:WPS54"/>
    <mergeCell ref="WPT54:WPY54"/>
    <mergeCell ref="WPZ54:WQE54"/>
    <mergeCell ref="WQF54:WQK54"/>
    <mergeCell ref="WNR54:WNW54"/>
    <mergeCell ref="WNX54:WOC54"/>
    <mergeCell ref="WOD54:WOI54"/>
    <mergeCell ref="WOJ54:WOO54"/>
    <mergeCell ref="WOP54:WOU54"/>
    <mergeCell ref="WOV54:WPA54"/>
    <mergeCell ref="WMH54:WMM54"/>
    <mergeCell ref="WMN54:WMS54"/>
    <mergeCell ref="WMT54:WMY54"/>
    <mergeCell ref="WMZ54:WNE54"/>
    <mergeCell ref="WNF54:WNK54"/>
    <mergeCell ref="WNL54:WNQ54"/>
    <mergeCell ref="WKX54:WLC54"/>
    <mergeCell ref="WLD54:WLI54"/>
    <mergeCell ref="WLJ54:WLO54"/>
    <mergeCell ref="WLP54:WLU54"/>
    <mergeCell ref="WLV54:WMA54"/>
    <mergeCell ref="WMB54:WMG54"/>
    <mergeCell ref="WJN54:WJS54"/>
    <mergeCell ref="WJT54:WJY54"/>
    <mergeCell ref="WJZ54:WKE54"/>
    <mergeCell ref="WKF54:WKK54"/>
    <mergeCell ref="WKL54:WKQ54"/>
    <mergeCell ref="WKR54:WKW54"/>
    <mergeCell ref="WID54:WII54"/>
    <mergeCell ref="WIJ54:WIO54"/>
    <mergeCell ref="WIP54:WIU54"/>
    <mergeCell ref="WIV54:WJA54"/>
    <mergeCell ref="WJB54:WJG54"/>
    <mergeCell ref="WJH54:WJM54"/>
    <mergeCell ref="WGT54:WGY54"/>
    <mergeCell ref="WGZ54:WHE54"/>
    <mergeCell ref="WHF54:WHK54"/>
    <mergeCell ref="WHL54:WHQ54"/>
    <mergeCell ref="WHR54:WHW54"/>
    <mergeCell ref="WHX54:WIC54"/>
    <mergeCell ref="WFJ54:WFO54"/>
    <mergeCell ref="WFP54:WFU54"/>
    <mergeCell ref="WFV54:WGA54"/>
    <mergeCell ref="WGB54:WGG54"/>
    <mergeCell ref="WGH54:WGM54"/>
    <mergeCell ref="WGN54:WGS54"/>
    <mergeCell ref="WDZ54:WEE54"/>
    <mergeCell ref="WEF54:WEK54"/>
    <mergeCell ref="WEL54:WEQ54"/>
    <mergeCell ref="WER54:WEW54"/>
    <mergeCell ref="WEX54:WFC54"/>
    <mergeCell ref="WFD54:WFI54"/>
    <mergeCell ref="WCP54:WCU54"/>
    <mergeCell ref="WCV54:WDA54"/>
    <mergeCell ref="WDB54:WDG54"/>
    <mergeCell ref="WDH54:WDM54"/>
    <mergeCell ref="WDN54:WDS54"/>
    <mergeCell ref="WDT54:WDY54"/>
    <mergeCell ref="WBF54:WBK54"/>
    <mergeCell ref="WBL54:WBQ54"/>
    <mergeCell ref="WBR54:WBW54"/>
    <mergeCell ref="WBX54:WCC54"/>
    <mergeCell ref="WCD54:WCI54"/>
    <mergeCell ref="WCJ54:WCO54"/>
    <mergeCell ref="VZV54:WAA54"/>
    <mergeCell ref="WAB54:WAG54"/>
    <mergeCell ref="WAH54:WAM54"/>
    <mergeCell ref="WAN54:WAS54"/>
    <mergeCell ref="WAT54:WAY54"/>
    <mergeCell ref="WAZ54:WBE54"/>
    <mergeCell ref="VYL54:VYQ54"/>
    <mergeCell ref="VYR54:VYW54"/>
    <mergeCell ref="VYX54:VZC54"/>
    <mergeCell ref="VZD54:VZI54"/>
    <mergeCell ref="VZJ54:VZO54"/>
    <mergeCell ref="VZP54:VZU54"/>
    <mergeCell ref="VXB54:VXG54"/>
    <mergeCell ref="VXH54:VXM54"/>
    <mergeCell ref="VXN54:VXS54"/>
    <mergeCell ref="VXT54:VXY54"/>
    <mergeCell ref="VXZ54:VYE54"/>
    <mergeCell ref="VYF54:VYK54"/>
    <mergeCell ref="VVR54:VVW54"/>
    <mergeCell ref="VVX54:VWC54"/>
    <mergeCell ref="VWD54:VWI54"/>
    <mergeCell ref="VWJ54:VWO54"/>
    <mergeCell ref="VWP54:VWU54"/>
    <mergeCell ref="VWV54:VXA54"/>
    <mergeCell ref="VUH54:VUM54"/>
    <mergeCell ref="VUN54:VUS54"/>
    <mergeCell ref="VUT54:VUY54"/>
    <mergeCell ref="VUZ54:VVE54"/>
    <mergeCell ref="VVF54:VVK54"/>
    <mergeCell ref="VVL54:VVQ54"/>
    <mergeCell ref="VSX54:VTC54"/>
    <mergeCell ref="VTD54:VTI54"/>
    <mergeCell ref="VTJ54:VTO54"/>
    <mergeCell ref="VTP54:VTU54"/>
    <mergeCell ref="VTV54:VUA54"/>
    <mergeCell ref="VUB54:VUG54"/>
    <mergeCell ref="VRN54:VRS54"/>
    <mergeCell ref="VRT54:VRY54"/>
    <mergeCell ref="VRZ54:VSE54"/>
    <mergeCell ref="VSF54:VSK54"/>
    <mergeCell ref="VSL54:VSQ54"/>
    <mergeCell ref="VSR54:VSW54"/>
    <mergeCell ref="VQD54:VQI54"/>
    <mergeCell ref="VQJ54:VQO54"/>
    <mergeCell ref="VQP54:VQU54"/>
    <mergeCell ref="VQV54:VRA54"/>
    <mergeCell ref="VRB54:VRG54"/>
    <mergeCell ref="VRH54:VRM54"/>
    <mergeCell ref="VOT54:VOY54"/>
    <mergeCell ref="VOZ54:VPE54"/>
    <mergeCell ref="VPF54:VPK54"/>
    <mergeCell ref="VPL54:VPQ54"/>
    <mergeCell ref="VPR54:VPW54"/>
    <mergeCell ref="VPX54:VQC54"/>
    <mergeCell ref="VNJ54:VNO54"/>
    <mergeCell ref="VNP54:VNU54"/>
    <mergeCell ref="VNV54:VOA54"/>
    <mergeCell ref="VOB54:VOG54"/>
    <mergeCell ref="VOH54:VOM54"/>
    <mergeCell ref="VON54:VOS54"/>
    <mergeCell ref="VLZ54:VME54"/>
    <mergeCell ref="VMF54:VMK54"/>
    <mergeCell ref="VML54:VMQ54"/>
    <mergeCell ref="VMR54:VMW54"/>
    <mergeCell ref="VMX54:VNC54"/>
    <mergeCell ref="VND54:VNI54"/>
    <mergeCell ref="VKP54:VKU54"/>
    <mergeCell ref="VKV54:VLA54"/>
    <mergeCell ref="VLB54:VLG54"/>
    <mergeCell ref="VLH54:VLM54"/>
    <mergeCell ref="VLN54:VLS54"/>
    <mergeCell ref="VLT54:VLY54"/>
    <mergeCell ref="VJF54:VJK54"/>
    <mergeCell ref="VJL54:VJQ54"/>
    <mergeCell ref="VJR54:VJW54"/>
    <mergeCell ref="VJX54:VKC54"/>
    <mergeCell ref="VKD54:VKI54"/>
    <mergeCell ref="VKJ54:VKO54"/>
    <mergeCell ref="VHV54:VIA54"/>
    <mergeCell ref="VIB54:VIG54"/>
    <mergeCell ref="VIH54:VIM54"/>
    <mergeCell ref="VIN54:VIS54"/>
    <mergeCell ref="VIT54:VIY54"/>
    <mergeCell ref="VIZ54:VJE54"/>
    <mergeCell ref="VGL54:VGQ54"/>
    <mergeCell ref="VGR54:VGW54"/>
    <mergeCell ref="VGX54:VHC54"/>
    <mergeCell ref="VHD54:VHI54"/>
    <mergeCell ref="VHJ54:VHO54"/>
    <mergeCell ref="VHP54:VHU54"/>
    <mergeCell ref="VFB54:VFG54"/>
    <mergeCell ref="VFH54:VFM54"/>
    <mergeCell ref="VFN54:VFS54"/>
    <mergeCell ref="VFT54:VFY54"/>
    <mergeCell ref="VFZ54:VGE54"/>
    <mergeCell ref="VGF54:VGK54"/>
    <mergeCell ref="VDR54:VDW54"/>
    <mergeCell ref="VDX54:VEC54"/>
    <mergeCell ref="VED54:VEI54"/>
    <mergeCell ref="VEJ54:VEO54"/>
    <mergeCell ref="VEP54:VEU54"/>
    <mergeCell ref="VEV54:VFA54"/>
    <mergeCell ref="VCH54:VCM54"/>
    <mergeCell ref="VCN54:VCS54"/>
    <mergeCell ref="VCT54:VCY54"/>
    <mergeCell ref="VCZ54:VDE54"/>
    <mergeCell ref="VDF54:VDK54"/>
    <mergeCell ref="VDL54:VDQ54"/>
    <mergeCell ref="VAX54:VBC54"/>
    <mergeCell ref="VBD54:VBI54"/>
    <mergeCell ref="VBJ54:VBO54"/>
    <mergeCell ref="VBP54:VBU54"/>
    <mergeCell ref="VBV54:VCA54"/>
    <mergeCell ref="VCB54:VCG54"/>
    <mergeCell ref="UZN54:UZS54"/>
    <mergeCell ref="UZT54:UZY54"/>
    <mergeCell ref="UZZ54:VAE54"/>
    <mergeCell ref="VAF54:VAK54"/>
    <mergeCell ref="VAL54:VAQ54"/>
    <mergeCell ref="VAR54:VAW54"/>
    <mergeCell ref="UYD54:UYI54"/>
    <mergeCell ref="UYJ54:UYO54"/>
    <mergeCell ref="UYP54:UYU54"/>
    <mergeCell ref="UYV54:UZA54"/>
    <mergeCell ref="UZB54:UZG54"/>
    <mergeCell ref="UZH54:UZM54"/>
    <mergeCell ref="UWT54:UWY54"/>
    <mergeCell ref="UWZ54:UXE54"/>
    <mergeCell ref="UXF54:UXK54"/>
    <mergeCell ref="UXL54:UXQ54"/>
    <mergeCell ref="UXR54:UXW54"/>
    <mergeCell ref="UXX54:UYC54"/>
    <mergeCell ref="UVJ54:UVO54"/>
    <mergeCell ref="UVP54:UVU54"/>
    <mergeCell ref="UVV54:UWA54"/>
    <mergeCell ref="UWB54:UWG54"/>
    <mergeCell ref="UWH54:UWM54"/>
    <mergeCell ref="UWN54:UWS54"/>
    <mergeCell ref="UTZ54:UUE54"/>
    <mergeCell ref="UUF54:UUK54"/>
    <mergeCell ref="UUL54:UUQ54"/>
    <mergeCell ref="UUR54:UUW54"/>
    <mergeCell ref="UUX54:UVC54"/>
    <mergeCell ref="UVD54:UVI54"/>
    <mergeCell ref="USP54:USU54"/>
    <mergeCell ref="USV54:UTA54"/>
    <mergeCell ref="UTB54:UTG54"/>
    <mergeCell ref="UTH54:UTM54"/>
    <mergeCell ref="UTN54:UTS54"/>
    <mergeCell ref="UTT54:UTY54"/>
    <mergeCell ref="URF54:URK54"/>
    <mergeCell ref="URL54:URQ54"/>
    <mergeCell ref="URR54:URW54"/>
    <mergeCell ref="URX54:USC54"/>
    <mergeCell ref="USD54:USI54"/>
    <mergeCell ref="USJ54:USO54"/>
    <mergeCell ref="UPV54:UQA54"/>
    <mergeCell ref="UQB54:UQG54"/>
    <mergeCell ref="UQH54:UQM54"/>
    <mergeCell ref="UQN54:UQS54"/>
    <mergeCell ref="UQT54:UQY54"/>
    <mergeCell ref="UQZ54:URE54"/>
    <mergeCell ref="UOL54:UOQ54"/>
    <mergeCell ref="UOR54:UOW54"/>
    <mergeCell ref="UOX54:UPC54"/>
    <mergeCell ref="UPD54:UPI54"/>
    <mergeCell ref="UPJ54:UPO54"/>
    <mergeCell ref="UPP54:UPU54"/>
    <mergeCell ref="UNB54:UNG54"/>
    <mergeCell ref="UNH54:UNM54"/>
    <mergeCell ref="UNN54:UNS54"/>
    <mergeCell ref="UNT54:UNY54"/>
    <mergeCell ref="UNZ54:UOE54"/>
    <mergeCell ref="UOF54:UOK54"/>
    <mergeCell ref="ULR54:ULW54"/>
    <mergeCell ref="ULX54:UMC54"/>
    <mergeCell ref="UMD54:UMI54"/>
    <mergeCell ref="UMJ54:UMO54"/>
    <mergeCell ref="UMP54:UMU54"/>
    <mergeCell ref="UMV54:UNA54"/>
    <mergeCell ref="UKH54:UKM54"/>
    <mergeCell ref="UKN54:UKS54"/>
    <mergeCell ref="UKT54:UKY54"/>
    <mergeCell ref="UKZ54:ULE54"/>
    <mergeCell ref="ULF54:ULK54"/>
    <mergeCell ref="ULL54:ULQ54"/>
    <mergeCell ref="UIX54:UJC54"/>
    <mergeCell ref="UJD54:UJI54"/>
    <mergeCell ref="UJJ54:UJO54"/>
    <mergeCell ref="UJP54:UJU54"/>
    <mergeCell ref="UJV54:UKA54"/>
    <mergeCell ref="UKB54:UKG54"/>
    <mergeCell ref="UHN54:UHS54"/>
    <mergeCell ref="UHT54:UHY54"/>
    <mergeCell ref="UHZ54:UIE54"/>
    <mergeCell ref="UIF54:UIK54"/>
    <mergeCell ref="UIL54:UIQ54"/>
    <mergeCell ref="UIR54:UIW54"/>
    <mergeCell ref="UGD54:UGI54"/>
    <mergeCell ref="UGJ54:UGO54"/>
    <mergeCell ref="UGP54:UGU54"/>
    <mergeCell ref="UGV54:UHA54"/>
    <mergeCell ref="UHB54:UHG54"/>
    <mergeCell ref="UHH54:UHM54"/>
    <mergeCell ref="UET54:UEY54"/>
    <mergeCell ref="UEZ54:UFE54"/>
    <mergeCell ref="UFF54:UFK54"/>
    <mergeCell ref="UFL54:UFQ54"/>
    <mergeCell ref="UFR54:UFW54"/>
    <mergeCell ref="UFX54:UGC54"/>
    <mergeCell ref="UDJ54:UDO54"/>
    <mergeCell ref="UDP54:UDU54"/>
    <mergeCell ref="UDV54:UEA54"/>
    <mergeCell ref="UEB54:UEG54"/>
    <mergeCell ref="UEH54:UEM54"/>
    <mergeCell ref="UEN54:UES54"/>
    <mergeCell ref="UBZ54:UCE54"/>
    <mergeCell ref="UCF54:UCK54"/>
    <mergeCell ref="UCL54:UCQ54"/>
    <mergeCell ref="UCR54:UCW54"/>
    <mergeCell ref="UCX54:UDC54"/>
    <mergeCell ref="UDD54:UDI54"/>
    <mergeCell ref="UAP54:UAU54"/>
    <mergeCell ref="UAV54:UBA54"/>
    <mergeCell ref="UBB54:UBG54"/>
    <mergeCell ref="UBH54:UBM54"/>
    <mergeCell ref="UBN54:UBS54"/>
    <mergeCell ref="UBT54:UBY54"/>
    <mergeCell ref="TZF54:TZK54"/>
    <mergeCell ref="TZL54:TZQ54"/>
    <mergeCell ref="TZR54:TZW54"/>
    <mergeCell ref="TZX54:UAC54"/>
    <mergeCell ref="UAD54:UAI54"/>
    <mergeCell ref="UAJ54:UAO54"/>
    <mergeCell ref="TXV54:TYA54"/>
    <mergeCell ref="TYB54:TYG54"/>
    <mergeCell ref="TYH54:TYM54"/>
    <mergeCell ref="TYN54:TYS54"/>
    <mergeCell ref="TYT54:TYY54"/>
    <mergeCell ref="TYZ54:TZE54"/>
    <mergeCell ref="TWL54:TWQ54"/>
    <mergeCell ref="TWR54:TWW54"/>
    <mergeCell ref="TWX54:TXC54"/>
    <mergeCell ref="TXD54:TXI54"/>
    <mergeCell ref="TXJ54:TXO54"/>
    <mergeCell ref="TXP54:TXU54"/>
    <mergeCell ref="TVB54:TVG54"/>
    <mergeCell ref="TVH54:TVM54"/>
    <mergeCell ref="TVN54:TVS54"/>
    <mergeCell ref="TVT54:TVY54"/>
    <mergeCell ref="TVZ54:TWE54"/>
    <mergeCell ref="TWF54:TWK54"/>
    <mergeCell ref="TTR54:TTW54"/>
    <mergeCell ref="TTX54:TUC54"/>
    <mergeCell ref="TUD54:TUI54"/>
    <mergeCell ref="TUJ54:TUO54"/>
    <mergeCell ref="TUP54:TUU54"/>
    <mergeCell ref="TUV54:TVA54"/>
    <mergeCell ref="TSH54:TSM54"/>
    <mergeCell ref="TSN54:TSS54"/>
    <mergeCell ref="TST54:TSY54"/>
    <mergeCell ref="TSZ54:TTE54"/>
    <mergeCell ref="TTF54:TTK54"/>
    <mergeCell ref="TTL54:TTQ54"/>
    <mergeCell ref="TQX54:TRC54"/>
    <mergeCell ref="TRD54:TRI54"/>
    <mergeCell ref="TRJ54:TRO54"/>
    <mergeCell ref="TRP54:TRU54"/>
    <mergeCell ref="TRV54:TSA54"/>
    <mergeCell ref="TSB54:TSG54"/>
    <mergeCell ref="TPN54:TPS54"/>
    <mergeCell ref="TPT54:TPY54"/>
    <mergeCell ref="TPZ54:TQE54"/>
    <mergeCell ref="TQF54:TQK54"/>
    <mergeCell ref="TQL54:TQQ54"/>
    <mergeCell ref="TQR54:TQW54"/>
    <mergeCell ref="TOD54:TOI54"/>
    <mergeCell ref="TOJ54:TOO54"/>
    <mergeCell ref="TOP54:TOU54"/>
    <mergeCell ref="TOV54:TPA54"/>
    <mergeCell ref="TPB54:TPG54"/>
    <mergeCell ref="TPH54:TPM54"/>
    <mergeCell ref="TMT54:TMY54"/>
    <mergeCell ref="TMZ54:TNE54"/>
    <mergeCell ref="TNF54:TNK54"/>
    <mergeCell ref="TNL54:TNQ54"/>
    <mergeCell ref="TNR54:TNW54"/>
    <mergeCell ref="TNX54:TOC54"/>
    <mergeCell ref="TLJ54:TLO54"/>
    <mergeCell ref="TLP54:TLU54"/>
    <mergeCell ref="TLV54:TMA54"/>
    <mergeCell ref="TMB54:TMG54"/>
    <mergeCell ref="TMH54:TMM54"/>
    <mergeCell ref="TMN54:TMS54"/>
    <mergeCell ref="TJZ54:TKE54"/>
    <mergeCell ref="TKF54:TKK54"/>
    <mergeCell ref="TKL54:TKQ54"/>
    <mergeCell ref="TKR54:TKW54"/>
    <mergeCell ref="TKX54:TLC54"/>
    <mergeCell ref="TLD54:TLI54"/>
    <mergeCell ref="TIP54:TIU54"/>
    <mergeCell ref="TIV54:TJA54"/>
    <mergeCell ref="TJB54:TJG54"/>
    <mergeCell ref="TJH54:TJM54"/>
    <mergeCell ref="TJN54:TJS54"/>
    <mergeCell ref="TJT54:TJY54"/>
    <mergeCell ref="THF54:THK54"/>
    <mergeCell ref="THL54:THQ54"/>
    <mergeCell ref="THR54:THW54"/>
    <mergeCell ref="THX54:TIC54"/>
    <mergeCell ref="TID54:TII54"/>
    <mergeCell ref="TIJ54:TIO54"/>
    <mergeCell ref="TFV54:TGA54"/>
    <mergeCell ref="TGB54:TGG54"/>
    <mergeCell ref="TGH54:TGM54"/>
    <mergeCell ref="TGN54:TGS54"/>
    <mergeCell ref="TGT54:TGY54"/>
    <mergeCell ref="TGZ54:THE54"/>
    <mergeCell ref="TEL54:TEQ54"/>
    <mergeCell ref="TER54:TEW54"/>
    <mergeCell ref="TEX54:TFC54"/>
    <mergeCell ref="TFD54:TFI54"/>
    <mergeCell ref="TFJ54:TFO54"/>
    <mergeCell ref="TFP54:TFU54"/>
    <mergeCell ref="TDB54:TDG54"/>
    <mergeCell ref="TDH54:TDM54"/>
    <mergeCell ref="TDN54:TDS54"/>
    <mergeCell ref="TDT54:TDY54"/>
    <mergeCell ref="TDZ54:TEE54"/>
    <mergeCell ref="TEF54:TEK54"/>
    <mergeCell ref="TBR54:TBW54"/>
    <mergeCell ref="TBX54:TCC54"/>
    <mergeCell ref="TCD54:TCI54"/>
    <mergeCell ref="TCJ54:TCO54"/>
    <mergeCell ref="TCP54:TCU54"/>
    <mergeCell ref="TCV54:TDA54"/>
    <mergeCell ref="TAH54:TAM54"/>
    <mergeCell ref="TAN54:TAS54"/>
    <mergeCell ref="TAT54:TAY54"/>
    <mergeCell ref="TAZ54:TBE54"/>
    <mergeCell ref="TBF54:TBK54"/>
    <mergeCell ref="TBL54:TBQ54"/>
    <mergeCell ref="SYX54:SZC54"/>
    <mergeCell ref="SZD54:SZI54"/>
    <mergeCell ref="SZJ54:SZO54"/>
    <mergeCell ref="SZP54:SZU54"/>
    <mergeCell ref="SZV54:TAA54"/>
    <mergeCell ref="TAB54:TAG54"/>
    <mergeCell ref="SXN54:SXS54"/>
    <mergeCell ref="SXT54:SXY54"/>
    <mergeCell ref="SXZ54:SYE54"/>
    <mergeCell ref="SYF54:SYK54"/>
    <mergeCell ref="SYL54:SYQ54"/>
    <mergeCell ref="SYR54:SYW54"/>
    <mergeCell ref="SWD54:SWI54"/>
    <mergeCell ref="SWJ54:SWO54"/>
    <mergeCell ref="SWP54:SWU54"/>
    <mergeCell ref="SWV54:SXA54"/>
    <mergeCell ref="SXB54:SXG54"/>
    <mergeCell ref="SXH54:SXM54"/>
    <mergeCell ref="SUT54:SUY54"/>
    <mergeCell ref="SUZ54:SVE54"/>
    <mergeCell ref="SVF54:SVK54"/>
    <mergeCell ref="SVL54:SVQ54"/>
    <mergeCell ref="SVR54:SVW54"/>
    <mergeCell ref="SVX54:SWC54"/>
    <mergeCell ref="STJ54:STO54"/>
    <mergeCell ref="STP54:STU54"/>
    <mergeCell ref="STV54:SUA54"/>
    <mergeCell ref="SUB54:SUG54"/>
    <mergeCell ref="SUH54:SUM54"/>
    <mergeCell ref="SUN54:SUS54"/>
    <mergeCell ref="SRZ54:SSE54"/>
    <mergeCell ref="SSF54:SSK54"/>
    <mergeCell ref="SSL54:SSQ54"/>
    <mergeCell ref="SSR54:SSW54"/>
    <mergeCell ref="SSX54:STC54"/>
    <mergeCell ref="STD54:STI54"/>
    <mergeCell ref="SQP54:SQU54"/>
    <mergeCell ref="SQV54:SRA54"/>
    <mergeCell ref="SRB54:SRG54"/>
    <mergeCell ref="SRH54:SRM54"/>
    <mergeCell ref="SRN54:SRS54"/>
    <mergeCell ref="SRT54:SRY54"/>
    <mergeCell ref="SPF54:SPK54"/>
    <mergeCell ref="SPL54:SPQ54"/>
    <mergeCell ref="SPR54:SPW54"/>
    <mergeCell ref="SPX54:SQC54"/>
    <mergeCell ref="SQD54:SQI54"/>
    <mergeCell ref="SQJ54:SQO54"/>
    <mergeCell ref="SNV54:SOA54"/>
    <mergeCell ref="SOB54:SOG54"/>
    <mergeCell ref="SOH54:SOM54"/>
    <mergeCell ref="SON54:SOS54"/>
    <mergeCell ref="SOT54:SOY54"/>
    <mergeCell ref="SOZ54:SPE54"/>
    <mergeCell ref="SML54:SMQ54"/>
    <mergeCell ref="SMR54:SMW54"/>
    <mergeCell ref="SMX54:SNC54"/>
    <mergeCell ref="SND54:SNI54"/>
    <mergeCell ref="SNJ54:SNO54"/>
    <mergeCell ref="SNP54:SNU54"/>
    <mergeCell ref="SLB54:SLG54"/>
    <mergeCell ref="SLH54:SLM54"/>
    <mergeCell ref="SLN54:SLS54"/>
    <mergeCell ref="SLT54:SLY54"/>
    <mergeCell ref="SLZ54:SME54"/>
    <mergeCell ref="SMF54:SMK54"/>
    <mergeCell ref="SJR54:SJW54"/>
    <mergeCell ref="SJX54:SKC54"/>
    <mergeCell ref="SKD54:SKI54"/>
    <mergeCell ref="SKJ54:SKO54"/>
    <mergeCell ref="SKP54:SKU54"/>
    <mergeCell ref="SKV54:SLA54"/>
    <mergeCell ref="SIH54:SIM54"/>
    <mergeCell ref="SIN54:SIS54"/>
    <mergeCell ref="SIT54:SIY54"/>
    <mergeCell ref="SIZ54:SJE54"/>
    <mergeCell ref="SJF54:SJK54"/>
    <mergeCell ref="SJL54:SJQ54"/>
    <mergeCell ref="SGX54:SHC54"/>
    <mergeCell ref="SHD54:SHI54"/>
    <mergeCell ref="SHJ54:SHO54"/>
    <mergeCell ref="SHP54:SHU54"/>
    <mergeCell ref="SHV54:SIA54"/>
    <mergeCell ref="SIB54:SIG54"/>
    <mergeCell ref="SFN54:SFS54"/>
    <mergeCell ref="SFT54:SFY54"/>
    <mergeCell ref="SFZ54:SGE54"/>
    <mergeCell ref="SGF54:SGK54"/>
    <mergeCell ref="SGL54:SGQ54"/>
    <mergeCell ref="SGR54:SGW54"/>
    <mergeCell ref="SED54:SEI54"/>
    <mergeCell ref="SEJ54:SEO54"/>
    <mergeCell ref="SEP54:SEU54"/>
    <mergeCell ref="SEV54:SFA54"/>
    <mergeCell ref="SFB54:SFG54"/>
    <mergeCell ref="SFH54:SFM54"/>
    <mergeCell ref="SCT54:SCY54"/>
    <mergeCell ref="SCZ54:SDE54"/>
    <mergeCell ref="SDF54:SDK54"/>
    <mergeCell ref="SDL54:SDQ54"/>
    <mergeCell ref="SDR54:SDW54"/>
    <mergeCell ref="SDX54:SEC54"/>
    <mergeCell ref="SBJ54:SBO54"/>
    <mergeCell ref="SBP54:SBU54"/>
    <mergeCell ref="SBV54:SCA54"/>
    <mergeCell ref="SCB54:SCG54"/>
    <mergeCell ref="SCH54:SCM54"/>
    <mergeCell ref="SCN54:SCS54"/>
    <mergeCell ref="RZZ54:SAE54"/>
    <mergeCell ref="SAF54:SAK54"/>
    <mergeCell ref="SAL54:SAQ54"/>
    <mergeCell ref="SAR54:SAW54"/>
    <mergeCell ref="SAX54:SBC54"/>
    <mergeCell ref="SBD54:SBI54"/>
    <mergeCell ref="RYP54:RYU54"/>
    <mergeCell ref="RYV54:RZA54"/>
    <mergeCell ref="RZB54:RZG54"/>
    <mergeCell ref="RZH54:RZM54"/>
    <mergeCell ref="RZN54:RZS54"/>
    <mergeCell ref="RZT54:RZY54"/>
    <mergeCell ref="RXF54:RXK54"/>
    <mergeCell ref="RXL54:RXQ54"/>
    <mergeCell ref="RXR54:RXW54"/>
    <mergeCell ref="RXX54:RYC54"/>
    <mergeCell ref="RYD54:RYI54"/>
    <mergeCell ref="RYJ54:RYO54"/>
    <mergeCell ref="RVV54:RWA54"/>
    <mergeCell ref="RWB54:RWG54"/>
    <mergeCell ref="RWH54:RWM54"/>
    <mergeCell ref="RWN54:RWS54"/>
    <mergeCell ref="RWT54:RWY54"/>
    <mergeCell ref="RWZ54:RXE54"/>
    <mergeCell ref="RUL54:RUQ54"/>
    <mergeCell ref="RUR54:RUW54"/>
    <mergeCell ref="RUX54:RVC54"/>
    <mergeCell ref="RVD54:RVI54"/>
    <mergeCell ref="RVJ54:RVO54"/>
    <mergeCell ref="RVP54:RVU54"/>
    <mergeCell ref="RTB54:RTG54"/>
    <mergeCell ref="RTH54:RTM54"/>
    <mergeCell ref="RTN54:RTS54"/>
    <mergeCell ref="RTT54:RTY54"/>
    <mergeCell ref="RTZ54:RUE54"/>
    <mergeCell ref="RUF54:RUK54"/>
    <mergeCell ref="RRR54:RRW54"/>
    <mergeCell ref="RRX54:RSC54"/>
    <mergeCell ref="RSD54:RSI54"/>
    <mergeCell ref="RSJ54:RSO54"/>
    <mergeCell ref="RSP54:RSU54"/>
    <mergeCell ref="RSV54:RTA54"/>
    <mergeCell ref="RQH54:RQM54"/>
    <mergeCell ref="RQN54:RQS54"/>
    <mergeCell ref="RQT54:RQY54"/>
    <mergeCell ref="RQZ54:RRE54"/>
    <mergeCell ref="RRF54:RRK54"/>
    <mergeCell ref="RRL54:RRQ54"/>
    <mergeCell ref="ROX54:RPC54"/>
    <mergeCell ref="RPD54:RPI54"/>
    <mergeCell ref="RPJ54:RPO54"/>
    <mergeCell ref="RPP54:RPU54"/>
    <mergeCell ref="RPV54:RQA54"/>
    <mergeCell ref="RQB54:RQG54"/>
    <mergeCell ref="RNN54:RNS54"/>
    <mergeCell ref="RNT54:RNY54"/>
    <mergeCell ref="RNZ54:ROE54"/>
    <mergeCell ref="ROF54:ROK54"/>
    <mergeCell ref="ROL54:ROQ54"/>
    <mergeCell ref="ROR54:ROW54"/>
    <mergeCell ref="RMD54:RMI54"/>
    <mergeCell ref="RMJ54:RMO54"/>
    <mergeCell ref="RMP54:RMU54"/>
    <mergeCell ref="RMV54:RNA54"/>
    <mergeCell ref="RNB54:RNG54"/>
    <mergeCell ref="RNH54:RNM54"/>
    <mergeCell ref="RKT54:RKY54"/>
    <mergeCell ref="RKZ54:RLE54"/>
    <mergeCell ref="RLF54:RLK54"/>
    <mergeCell ref="RLL54:RLQ54"/>
    <mergeCell ref="RLR54:RLW54"/>
    <mergeCell ref="RLX54:RMC54"/>
    <mergeCell ref="RJJ54:RJO54"/>
    <mergeCell ref="RJP54:RJU54"/>
    <mergeCell ref="RJV54:RKA54"/>
    <mergeCell ref="RKB54:RKG54"/>
    <mergeCell ref="RKH54:RKM54"/>
    <mergeCell ref="RKN54:RKS54"/>
    <mergeCell ref="RHZ54:RIE54"/>
    <mergeCell ref="RIF54:RIK54"/>
    <mergeCell ref="RIL54:RIQ54"/>
    <mergeCell ref="RIR54:RIW54"/>
    <mergeCell ref="RIX54:RJC54"/>
    <mergeCell ref="RJD54:RJI54"/>
    <mergeCell ref="RGP54:RGU54"/>
    <mergeCell ref="RGV54:RHA54"/>
    <mergeCell ref="RHB54:RHG54"/>
    <mergeCell ref="RHH54:RHM54"/>
    <mergeCell ref="RHN54:RHS54"/>
    <mergeCell ref="RHT54:RHY54"/>
    <mergeCell ref="RFF54:RFK54"/>
    <mergeCell ref="RFL54:RFQ54"/>
    <mergeCell ref="RFR54:RFW54"/>
    <mergeCell ref="RFX54:RGC54"/>
    <mergeCell ref="RGD54:RGI54"/>
    <mergeCell ref="RGJ54:RGO54"/>
    <mergeCell ref="RDV54:REA54"/>
    <mergeCell ref="REB54:REG54"/>
    <mergeCell ref="REH54:REM54"/>
    <mergeCell ref="REN54:RES54"/>
    <mergeCell ref="RET54:REY54"/>
    <mergeCell ref="REZ54:RFE54"/>
    <mergeCell ref="RCL54:RCQ54"/>
    <mergeCell ref="RCR54:RCW54"/>
    <mergeCell ref="RCX54:RDC54"/>
    <mergeCell ref="RDD54:RDI54"/>
    <mergeCell ref="RDJ54:RDO54"/>
    <mergeCell ref="RDP54:RDU54"/>
    <mergeCell ref="RBB54:RBG54"/>
    <mergeCell ref="RBH54:RBM54"/>
    <mergeCell ref="RBN54:RBS54"/>
    <mergeCell ref="RBT54:RBY54"/>
    <mergeCell ref="RBZ54:RCE54"/>
    <mergeCell ref="RCF54:RCK54"/>
    <mergeCell ref="QZR54:QZW54"/>
    <mergeCell ref="QZX54:RAC54"/>
    <mergeCell ref="RAD54:RAI54"/>
    <mergeCell ref="RAJ54:RAO54"/>
    <mergeCell ref="RAP54:RAU54"/>
    <mergeCell ref="RAV54:RBA54"/>
    <mergeCell ref="QYH54:QYM54"/>
    <mergeCell ref="QYN54:QYS54"/>
    <mergeCell ref="QYT54:QYY54"/>
    <mergeCell ref="QYZ54:QZE54"/>
    <mergeCell ref="QZF54:QZK54"/>
    <mergeCell ref="QZL54:QZQ54"/>
    <mergeCell ref="QWX54:QXC54"/>
    <mergeCell ref="QXD54:QXI54"/>
    <mergeCell ref="QXJ54:QXO54"/>
    <mergeCell ref="QXP54:QXU54"/>
    <mergeCell ref="QXV54:QYA54"/>
    <mergeCell ref="QYB54:QYG54"/>
    <mergeCell ref="QVN54:QVS54"/>
    <mergeCell ref="QVT54:QVY54"/>
    <mergeCell ref="QVZ54:QWE54"/>
    <mergeCell ref="QWF54:QWK54"/>
    <mergeCell ref="QWL54:QWQ54"/>
    <mergeCell ref="QWR54:QWW54"/>
    <mergeCell ref="QUD54:QUI54"/>
    <mergeCell ref="QUJ54:QUO54"/>
    <mergeCell ref="QUP54:QUU54"/>
    <mergeCell ref="QUV54:QVA54"/>
    <mergeCell ref="QVB54:QVG54"/>
    <mergeCell ref="QVH54:QVM54"/>
    <mergeCell ref="QST54:QSY54"/>
    <mergeCell ref="QSZ54:QTE54"/>
    <mergeCell ref="QTF54:QTK54"/>
    <mergeCell ref="QTL54:QTQ54"/>
    <mergeCell ref="QTR54:QTW54"/>
    <mergeCell ref="QTX54:QUC54"/>
    <mergeCell ref="QRJ54:QRO54"/>
    <mergeCell ref="QRP54:QRU54"/>
    <mergeCell ref="QRV54:QSA54"/>
    <mergeCell ref="QSB54:QSG54"/>
    <mergeCell ref="QSH54:QSM54"/>
    <mergeCell ref="QSN54:QSS54"/>
    <mergeCell ref="QPZ54:QQE54"/>
    <mergeCell ref="QQF54:QQK54"/>
    <mergeCell ref="QQL54:QQQ54"/>
    <mergeCell ref="QQR54:QQW54"/>
    <mergeCell ref="QQX54:QRC54"/>
    <mergeCell ref="QRD54:QRI54"/>
    <mergeCell ref="QOP54:QOU54"/>
    <mergeCell ref="QOV54:QPA54"/>
    <mergeCell ref="QPB54:QPG54"/>
    <mergeCell ref="QPH54:QPM54"/>
    <mergeCell ref="QPN54:QPS54"/>
    <mergeCell ref="QPT54:QPY54"/>
    <mergeCell ref="QNF54:QNK54"/>
    <mergeCell ref="QNL54:QNQ54"/>
    <mergeCell ref="QNR54:QNW54"/>
    <mergeCell ref="QNX54:QOC54"/>
    <mergeCell ref="QOD54:QOI54"/>
    <mergeCell ref="QOJ54:QOO54"/>
    <mergeCell ref="QLV54:QMA54"/>
    <mergeCell ref="QMB54:QMG54"/>
    <mergeCell ref="QMH54:QMM54"/>
    <mergeCell ref="QMN54:QMS54"/>
    <mergeCell ref="QMT54:QMY54"/>
    <mergeCell ref="QMZ54:QNE54"/>
    <mergeCell ref="QKL54:QKQ54"/>
    <mergeCell ref="QKR54:QKW54"/>
    <mergeCell ref="QKX54:QLC54"/>
    <mergeCell ref="QLD54:QLI54"/>
    <mergeCell ref="QLJ54:QLO54"/>
    <mergeCell ref="QLP54:QLU54"/>
    <mergeCell ref="QJB54:QJG54"/>
    <mergeCell ref="QJH54:QJM54"/>
    <mergeCell ref="QJN54:QJS54"/>
    <mergeCell ref="QJT54:QJY54"/>
    <mergeCell ref="QJZ54:QKE54"/>
    <mergeCell ref="QKF54:QKK54"/>
    <mergeCell ref="QHR54:QHW54"/>
    <mergeCell ref="QHX54:QIC54"/>
    <mergeCell ref="QID54:QII54"/>
    <mergeCell ref="QIJ54:QIO54"/>
    <mergeCell ref="QIP54:QIU54"/>
    <mergeCell ref="QIV54:QJA54"/>
    <mergeCell ref="QGH54:QGM54"/>
    <mergeCell ref="QGN54:QGS54"/>
    <mergeCell ref="QGT54:QGY54"/>
    <mergeCell ref="QGZ54:QHE54"/>
    <mergeCell ref="QHF54:QHK54"/>
    <mergeCell ref="QHL54:QHQ54"/>
    <mergeCell ref="QEX54:QFC54"/>
    <mergeCell ref="QFD54:QFI54"/>
    <mergeCell ref="QFJ54:QFO54"/>
    <mergeCell ref="QFP54:QFU54"/>
    <mergeCell ref="QFV54:QGA54"/>
    <mergeCell ref="QGB54:QGG54"/>
    <mergeCell ref="QDN54:QDS54"/>
    <mergeCell ref="QDT54:QDY54"/>
    <mergeCell ref="QDZ54:QEE54"/>
    <mergeCell ref="QEF54:QEK54"/>
    <mergeCell ref="QEL54:QEQ54"/>
    <mergeCell ref="QER54:QEW54"/>
    <mergeCell ref="QCD54:QCI54"/>
    <mergeCell ref="QCJ54:QCO54"/>
    <mergeCell ref="QCP54:QCU54"/>
    <mergeCell ref="QCV54:QDA54"/>
    <mergeCell ref="QDB54:QDG54"/>
    <mergeCell ref="QDH54:QDM54"/>
    <mergeCell ref="QAT54:QAY54"/>
    <mergeCell ref="QAZ54:QBE54"/>
    <mergeCell ref="QBF54:QBK54"/>
    <mergeCell ref="QBL54:QBQ54"/>
    <mergeCell ref="QBR54:QBW54"/>
    <mergeCell ref="QBX54:QCC54"/>
    <mergeCell ref="PZJ54:PZO54"/>
    <mergeCell ref="PZP54:PZU54"/>
    <mergeCell ref="PZV54:QAA54"/>
    <mergeCell ref="QAB54:QAG54"/>
    <mergeCell ref="QAH54:QAM54"/>
    <mergeCell ref="QAN54:QAS54"/>
    <mergeCell ref="PXZ54:PYE54"/>
    <mergeCell ref="PYF54:PYK54"/>
    <mergeCell ref="PYL54:PYQ54"/>
    <mergeCell ref="PYR54:PYW54"/>
    <mergeCell ref="PYX54:PZC54"/>
    <mergeCell ref="PZD54:PZI54"/>
    <mergeCell ref="PWP54:PWU54"/>
    <mergeCell ref="PWV54:PXA54"/>
    <mergeCell ref="PXB54:PXG54"/>
    <mergeCell ref="PXH54:PXM54"/>
    <mergeCell ref="PXN54:PXS54"/>
    <mergeCell ref="PXT54:PXY54"/>
    <mergeCell ref="PVF54:PVK54"/>
    <mergeCell ref="PVL54:PVQ54"/>
    <mergeCell ref="PVR54:PVW54"/>
    <mergeCell ref="PVX54:PWC54"/>
    <mergeCell ref="PWD54:PWI54"/>
    <mergeCell ref="PWJ54:PWO54"/>
    <mergeCell ref="PTV54:PUA54"/>
    <mergeCell ref="PUB54:PUG54"/>
    <mergeCell ref="PUH54:PUM54"/>
    <mergeCell ref="PUN54:PUS54"/>
    <mergeCell ref="PUT54:PUY54"/>
    <mergeCell ref="PUZ54:PVE54"/>
    <mergeCell ref="PSL54:PSQ54"/>
    <mergeCell ref="PSR54:PSW54"/>
    <mergeCell ref="PSX54:PTC54"/>
    <mergeCell ref="PTD54:PTI54"/>
    <mergeCell ref="PTJ54:PTO54"/>
    <mergeCell ref="PTP54:PTU54"/>
    <mergeCell ref="PRB54:PRG54"/>
    <mergeCell ref="PRH54:PRM54"/>
    <mergeCell ref="PRN54:PRS54"/>
    <mergeCell ref="PRT54:PRY54"/>
    <mergeCell ref="PRZ54:PSE54"/>
    <mergeCell ref="PSF54:PSK54"/>
    <mergeCell ref="PPR54:PPW54"/>
    <mergeCell ref="PPX54:PQC54"/>
    <mergeCell ref="PQD54:PQI54"/>
    <mergeCell ref="PQJ54:PQO54"/>
    <mergeCell ref="PQP54:PQU54"/>
    <mergeCell ref="PQV54:PRA54"/>
    <mergeCell ref="POH54:POM54"/>
    <mergeCell ref="PON54:POS54"/>
    <mergeCell ref="POT54:POY54"/>
    <mergeCell ref="POZ54:PPE54"/>
    <mergeCell ref="PPF54:PPK54"/>
    <mergeCell ref="PPL54:PPQ54"/>
    <mergeCell ref="PMX54:PNC54"/>
    <mergeCell ref="PND54:PNI54"/>
    <mergeCell ref="PNJ54:PNO54"/>
    <mergeCell ref="PNP54:PNU54"/>
    <mergeCell ref="PNV54:POA54"/>
    <mergeCell ref="POB54:POG54"/>
    <mergeCell ref="PLN54:PLS54"/>
    <mergeCell ref="PLT54:PLY54"/>
    <mergeCell ref="PLZ54:PME54"/>
    <mergeCell ref="PMF54:PMK54"/>
    <mergeCell ref="PML54:PMQ54"/>
    <mergeCell ref="PMR54:PMW54"/>
    <mergeCell ref="PKD54:PKI54"/>
    <mergeCell ref="PKJ54:PKO54"/>
    <mergeCell ref="PKP54:PKU54"/>
    <mergeCell ref="PKV54:PLA54"/>
    <mergeCell ref="PLB54:PLG54"/>
    <mergeCell ref="PLH54:PLM54"/>
    <mergeCell ref="PIT54:PIY54"/>
    <mergeCell ref="PIZ54:PJE54"/>
    <mergeCell ref="PJF54:PJK54"/>
    <mergeCell ref="PJL54:PJQ54"/>
    <mergeCell ref="PJR54:PJW54"/>
    <mergeCell ref="PJX54:PKC54"/>
    <mergeCell ref="PHJ54:PHO54"/>
    <mergeCell ref="PHP54:PHU54"/>
    <mergeCell ref="PHV54:PIA54"/>
    <mergeCell ref="PIB54:PIG54"/>
    <mergeCell ref="PIH54:PIM54"/>
    <mergeCell ref="PIN54:PIS54"/>
    <mergeCell ref="PFZ54:PGE54"/>
    <mergeCell ref="PGF54:PGK54"/>
    <mergeCell ref="PGL54:PGQ54"/>
    <mergeCell ref="PGR54:PGW54"/>
    <mergeCell ref="PGX54:PHC54"/>
    <mergeCell ref="PHD54:PHI54"/>
    <mergeCell ref="PEP54:PEU54"/>
    <mergeCell ref="PEV54:PFA54"/>
    <mergeCell ref="PFB54:PFG54"/>
    <mergeCell ref="PFH54:PFM54"/>
    <mergeCell ref="PFN54:PFS54"/>
    <mergeCell ref="PFT54:PFY54"/>
    <mergeCell ref="PDF54:PDK54"/>
    <mergeCell ref="PDL54:PDQ54"/>
    <mergeCell ref="PDR54:PDW54"/>
    <mergeCell ref="PDX54:PEC54"/>
    <mergeCell ref="PED54:PEI54"/>
    <mergeCell ref="PEJ54:PEO54"/>
    <mergeCell ref="PBV54:PCA54"/>
    <mergeCell ref="PCB54:PCG54"/>
    <mergeCell ref="PCH54:PCM54"/>
    <mergeCell ref="PCN54:PCS54"/>
    <mergeCell ref="PCT54:PCY54"/>
    <mergeCell ref="PCZ54:PDE54"/>
    <mergeCell ref="PAL54:PAQ54"/>
    <mergeCell ref="PAR54:PAW54"/>
    <mergeCell ref="PAX54:PBC54"/>
    <mergeCell ref="PBD54:PBI54"/>
    <mergeCell ref="PBJ54:PBO54"/>
    <mergeCell ref="PBP54:PBU54"/>
    <mergeCell ref="OZB54:OZG54"/>
    <mergeCell ref="OZH54:OZM54"/>
    <mergeCell ref="OZN54:OZS54"/>
    <mergeCell ref="OZT54:OZY54"/>
    <mergeCell ref="OZZ54:PAE54"/>
    <mergeCell ref="PAF54:PAK54"/>
    <mergeCell ref="OXR54:OXW54"/>
    <mergeCell ref="OXX54:OYC54"/>
    <mergeCell ref="OYD54:OYI54"/>
    <mergeCell ref="OYJ54:OYO54"/>
    <mergeCell ref="OYP54:OYU54"/>
    <mergeCell ref="OYV54:OZA54"/>
    <mergeCell ref="OWH54:OWM54"/>
    <mergeCell ref="OWN54:OWS54"/>
    <mergeCell ref="OWT54:OWY54"/>
    <mergeCell ref="OWZ54:OXE54"/>
    <mergeCell ref="OXF54:OXK54"/>
    <mergeCell ref="OXL54:OXQ54"/>
    <mergeCell ref="OUX54:OVC54"/>
    <mergeCell ref="OVD54:OVI54"/>
    <mergeCell ref="OVJ54:OVO54"/>
    <mergeCell ref="OVP54:OVU54"/>
    <mergeCell ref="OVV54:OWA54"/>
    <mergeCell ref="OWB54:OWG54"/>
    <mergeCell ref="OTN54:OTS54"/>
    <mergeCell ref="OTT54:OTY54"/>
    <mergeCell ref="OTZ54:OUE54"/>
    <mergeCell ref="OUF54:OUK54"/>
    <mergeCell ref="OUL54:OUQ54"/>
    <mergeCell ref="OUR54:OUW54"/>
    <mergeCell ref="OSD54:OSI54"/>
    <mergeCell ref="OSJ54:OSO54"/>
    <mergeCell ref="OSP54:OSU54"/>
    <mergeCell ref="OSV54:OTA54"/>
    <mergeCell ref="OTB54:OTG54"/>
    <mergeCell ref="OTH54:OTM54"/>
    <mergeCell ref="OQT54:OQY54"/>
    <mergeCell ref="OQZ54:ORE54"/>
    <mergeCell ref="ORF54:ORK54"/>
    <mergeCell ref="ORL54:ORQ54"/>
    <mergeCell ref="ORR54:ORW54"/>
    <mergeCell ref="ORX54:OSC54"/>
    <mergeCell ref="OPJ54:OPO54"/>
    <mergeCell ref="OPP54:OPU54"/>
    <mergeCell ref="OPV54:OQA54"/>
    <mergeCell ref="OQB54:OQG54"/>
    <mergeCell ref="OQH54:OQM54"/>
    <mergeCell ref="OQN54:OQS54"/>
    <mergeCell ref="ONZ54:OOE54"/>
    <mergeCell ref="OOF54:OOK54"/>
    <mergeCell ref="OOL54:OOQ54"/>
    <mergeCell ref="OOR54:OOW54"/>
    <mergeCell ref="OOX54:OPC54"/>
    <mergeCell ref="OPD54:OPI54"/>
    <mergeCell ref="OMP54:OMU54"/>
    <mergeCell ref="OMV54:ONA54"/>
    <mergeCell ref="ONB54:ONG54"/>
    <mergeCell ref="ONH54:ONM54"/>
    <mergeCell ref="ONN54:ONS54"/>
    <mergeCell ref="ONT54:ONY54"/>
    <mergeCell ref="OLF54:OLK54"/>
    <mergeCell ref="OLL54:OLQ54"/>
    <mergeCell ref="OLR54:OLW54"/>
    <mergeCell ref="OLX54:OMC54"/>
    <mergeCell ref="OMD54:OMI54"/>
    <mergeCell ref="OMJ54:OMO54"/>
    <mergeCell ref="OJV54:OKA54"/>
    <mergeCell ref="OKB54:OKG54"/>
    <mergeCell ref="OKH54:OKM54"/>
    <mergeCell ref="OKN54:OKS54"/>
    <mergeCell ref="OKT54:OKY54"/>
    <mergeCell ref="OKZ54:OLE54"/>
    <mergeCell ref="OIL54:OIQ54"/>
    <mergeCell ref="OIR54:OIW54"/>
    <mergeCell ref="OIX54:OJC54"/>
    <mergeCell ref="OJD54:OJI54"/>
    <mergeCell ref="OJJ54:OJO54"/>
    <mergeCell ref="OJP54:OJU54"/>
    <mergeCell ref="OHB54:OHG54"/>
    <mergeCell ref="OHH54:OHM54"/>
    <mergeCell ref="OHN54:OHS54"/>
    <mergeCell ref="OHT54:OHY54"/>
    <mergeCell ref="OHZ54:OIE54"/>
    <mergeCell ref="OIF54:OIK54"/>
    <mergeCell ref="OFR54:OFW54"/>
    <mergeCell ref="OFX54:OGC54"/>
    <mergeCell ref="OGD54:OGI54"/>
    <mergeCell ref="OGJ54:OGO54"/>
    <mergeCell ref="OGP54:OGU54"/>
    <mergeCell ref="OGV54:OHA54"/>
    <mergeCell ref="OEH54:OEM54"/>
    <mergeCell ref="OEN54:OES54"/>
    <mergeCell ref="OET54:OEY54"/>
    <mergeCell ref="OEZ54:OFE54"/>
    <mergeCell ref="OFF54:OFK54"/>
    <mergeCell ref="OFL54:OFQ54"/>
    <mergeCell ref="OCX54:ODC54"/>
    <mergeCell ref="ODD54:ODI54"/>
    <mergeCell ref="ODJ54:ODO54"/>
    <mergeCell ref="ODP54:ODU54"/>
    <mergeCell ref="ODV54:OEA54"/>
    <mergeCell ref="OEB54:OEG54"/>
    <mergeCell ref="OBN54:OBS54"/>
    <mergeCell ref="OBT54:OBY54"/>
    <mergeCell ref="OBZ54:OCE54"/>
    <mergeCell ref="OCF54:OCK54"/>
    <mergeCell ref="OCL54:OCQ54"/>
    <mergeCell ref="OCR54:OCW54"/>
    <mergeCell ref="OAD54:OAI54"/>
    <mergeCell ref="OAJ54:OAO54"/>
    <mergeCell ref="OAP54:OAU54"/>
    <mergeCell ref="OAV54:OBA54"/>
    <mergeCell ref="OBB54:OBG54"/>
    <mergeCell ref="OBH54:OBM54"/>
    <mergeCell ref="NYT54:NYY54"/>
    <mergeCell ref="NYZ54:NZE54"/>
    <mergeCell ref="NZF54:NZK54"/>
    <mergeCell ref="NZL54:NZQ54"/>
    <mergeCell ref="NZR54:NZW54"/>
    <mergeCell ref="NZX54:OAC54"/>
    <mergeCell ref="NXJ54:NXO54"/>
    <mergeCell ref="NXP54:NXU54"/>
    <mergeCell ref="NXV54:NYA54"/>
    <mergeCell ref="NYB54:NYG54"/>
    <mergeCell ref="NYH54:NYM54"/>
    <mergeCell ref="NYN54:NYS54"/>
    <mergeCell ref="NVZ54:NWE54"/>
    <mergeCell ref="NWF54:NWK54"/>
    <mergeCell ref="NWL54:NWQ54"/>
    <mergeCell ref="NWR54:NWW54"/>
    <mergeCell ref="NWX54:NXC54"/>
    <mergeCell ref="NXD54:NXI54"/>
    <mergeCell ref="NUP54:NUU54"/>
    <mergeCell ref="NUV54:NVA54"/>
    <mergeCell ref="NVB54:NVG54"/>
    <mergeCell ref="NVH54:NVM54"/>
    <mergeCell ref="NVN54:NVS54"/>
    <mergeCell ref="NVT54:NVY54"/>
    <mergeCell ref="NTF54:NTK54"/>
    <mergeCell ref="NTL54:NTQ54"/>
    <mergeCell ref="NTR54:NTW54"/>
    <mergeCell ref="NTX54:NUC54"/>
    <mergeCell ref="NUD54:NUI54"/>
    <mergeCell ref="NUJ54:NUO54"/>
    <mergeCell ref="NRV54:NSA54"/>
    <mergeCell ref="NSB54:NSG54"/>
    <mergeCell ref="NSH54:NSM54"/>
    <mergeCell ref="NSN54:NSS54"/>
    <mergeCell ref="NST54:NSY54"/>
    <mergeCell ref="NSZ54:NTE54"/>
    <mergeCell ref="NQL54:NQQ54"/>
    <mergeCell ref="NQR54:NQW54"/>
    <mergeCell ref="NQX54:NRC54"/>
    <mergeCell ref="NRD54:NRI54"/>
    <mergeCell ref="NRJ54:NRO54"/>
    <mergeCell ref="NRP54:NRU54"/>
    <mergeCell ref="NPB54:NPG54"/>
    <mergeCell ref="NPH54:NPM54"/>
    <mergeCell ref="NPN54:NPS54"/>
    <mergeCell ref="NPT54:NPY54"/>
    <mergeCell ref="NPZ54:NQE54"/>
    <mergeCell ref="NQF54:NQK54"/>
    <mergeCell ref="NNR54:NNW54"/>
    <mergeCell ref="NNX54:NOC54"/>
    <mergeCell ref="NOD54:NOI54"/>
    <mergeCell ref="NOJ54:NOO54"/>
    <mergeCell ref="NOP54:NOU54"/>
    <mergeCell ref="NOV54:NPA54"/>
    <mergeCell ref="NMH54:NMM54"/>
    <mergeCell ref="NMN54:NMS54"/>
    <mergeCell ref="NMT54:NMY54"/>
    <mergeCell ref="NMZ54:NNE54"/>
    <mergeCell ref="NNF54:NNK54"/>
    <mergeCell ref="NNL54:NNQ54"/>
    <mergeCell ref="NKX54:NLC54"/>
    <mergeCell ref="NLD54:NLI54"/>
    <mergeCell ref="NLJ54:NLO54"/>
    <mergeCell ref="NLP54:NLU54"/>
    <mergeCell ref="NLV54:NMA54"/>
    <mergeCell ref="NMB54:NMG54"/>
    <mergeCell ref="NJN54:NJS54"/>
    <mergeCell ref="NJT54:NJY54"/>
    <mergeCell ref="NJZ54:NKE54"/>
    <mergeCell ref="NKF54:NKK54"/>
    <mergeCell ref="NKL54:NKQ54"/>
    <mergeCell ref="NKR54:NKW54"/>
    <mergeCell ref="NID54:NII54"/>
    <mergeCell ref="NIJ54:NIO54"/>
    <mergeCell ref="NIP54:NIU54"/>
    <mergeCell ref="NIV54:NJA54"/>
    <mergeCell ref="NJB54:NJG54"/>
    <mergeCell ref="NJH54:NJM54"/>
    <mergeCell ref="NGT54:NGY54"/>
    <mergeCell ref="NGZ54:NHE54"/>
    <mergeCell ref="NHF54:NHK54"/>
    <mergeCell ref="NHL54:NHQ54"/>
    <mergeCell ref="NHR54:NHW54"/>
    <mergeCell ref="NHX54:NIC54"/>
    <mergeCell ref="NFJ54:NFO54"/>
    <mergeCell ref="NFP54:NFU54"/>
    <mergeCell ref="NFV54:NGA54"/>
    <mergeCell ref="NGB54:NGG54"/>
    <mergeCell ref="NGH54:NGM54"/>
    <mergeCell ref="NGN54:NGS54"/>
    <mergeCell ref="NDZ54:NEE54"/>
    <mergeCell ref="NEF54:NEK54"/>
    <mergeCell ref="NEL54:NEQ54"/>
    <mergeCell ref="NER54:NEW54"/>
    <mergeCell ref="NEX54:NFC54"/>
    <mergeCell ref="NFD54:NFI54"/>
    <mergeCell ref="NCP54:NCU54"/>
    <mergeCell ref="NCV54:NDA54"/>
    <mergeCell ref="NDB54:NDG54"/>
    <mergeCell ref="NDH54:NDM54"/>
    <mergeCell ref="NDN54:NDS54"/>
    <mergeCell ref="NDT54:NDY54"/>
    <mergeCell ref="NBF54:NBK54"/>
    <mergeCell ref="NBL54:NBQ54"/>
    <mergeCell ref="NBR54:NBW54"/>
    <mergeCell ref="NBX54:NCC54"/>
    <mergeCell ref="NCD54:NCI54"/>
    <mergeCell ref="NCJ54:NCO54"/>
    <mergeCell ref="MZV54:NAA54"/>
    <mergeCell ref="NAB54:NAG54"/>
    <mergeCell ref="NAH54:NAM54"/>
    <mergeCell ref="NAN54:NAS54"/>
    <mergeCell ref="NAT54:NAY54"/>
    <mergeCell ref="NAZ54:NBE54"/>
    <mergeCell ref="MYL54:MYQ54"/>
    <mergeCell ref="MYR54:MYW54"/>
    <mergeCell ref="MYX54:MZC54"/>
    <mergeCell ref="MZD54:MZI54"/>
    <mergeCell ref="MZJ54:MZO54"/>
    <mergeCell ref="MZP54:MZU54"/>
    <mergeCell ref="MXB54:MXG54"/>
    <mergeCell ref="MXH54:MXM54"/>
    <mergeCell ref="MXN54:MXS54"/>
    <mergeCell ref="MXT54:MXY54"/>
    <mergeCell ref="MXZ54:MYE54"/>
    <mergeCell ref="MYF54:MYK54"/>
    <mergeCell ref="MVR54:MVW54"/>
    <mergeCell ref="MVX54:MWC54"/>
    <mergeCell ref="MWD54:MWI54"/>
    <mergeCell ref="MWJ54:MWO54"/>
    <mergeCell ref="MWP54:MWU54"/>
    <mergeCell ref="MWV54:MXA54"/>
    <mergeCell ref="MUH54:MUM54"/>
    <mergeCell ref="MUN54:MUS54"/>
    <mergeCell ref="MUT54:MUY54"/>
    <mergeCell ref="MUZ54:MVE54"/>
    <mergeCell ref="MVF54:MVK54"/>
    <mergeCell ref="MVL54:MVQ54"/>
    <mergeCell ref="MSX54:MTC54"/>
    <mergeCell ref="MTD54:MTI54"/>
    <mergeCell ref="MTJ54:MTO54"/>
    <mergeCell ref="MTP54:MTU54"/>
    <mergeCell ref="MTV54:MUA54"/>
    <mergeCell ref="MUB54:MUG54"/>
    <mergeCell ref="MRN54:MRS54"/>
    <mergeCell ref="MRT54:MRY54"/>
    <mergeCell ref="MRZ54:MSE54"/>
    <mergeCell ref="MSF54:MSK54"/>
    <mergeCell ref="MSL54:MSQ54"/>
    <mergeCell ref="MSR54:MSW54"/>
    <mergeCell ref="MQD54:MQI54"/>
    <mergeCell ref="MQJ54:MQO54"/>
    <mergeCell ref="MQP54:MQU54"/>
    <mergeCell ref="MQV54:MRA54"/>
    <mergeCell ref="MRB54:MRG54"/>
    <mergeCell ref="MRH54:MRM54"/>
    <mergeCell ref="MOT54:MOY54"/>
    <mergeCell ref="MOZ54:MPE54"/>
    <mergeCell ref="MPF54:MPK54"/>
    <mergeCell ref="MPL54:MPQ54"/>
    <mergeCell ref="MPR54:MPW54"/>
    <mergeCell ref="MPX54:MQC54"/>
    <mergeCell ref="MNJ54:MNO54"/>
    <mergeCell ref="MNP54:MNU54"/>
    <mergeCell ref="MNV54:MOA54"/>
    <mergeCell ref="MOB54:MOG54"/>
    <mergeCell ref="MOH54:MOM54"/>
    <mergeCell ref="MON54:MOS54"/>
    <mergeCell ref="MLZ54:MME54"/>
    <mergeCell ref="MMF54:MMK54"/>
    <mergeCell ref="MML54:MMQ54"/>
    <mergeCell ref="MMR54:MMW54"/>
    <mergeCell ref="MMX54:MNC54"/>
    <mergeCell ref="MND54:MNI54"/>
    <mergeCell ref="MKP54:MKU54"/>
    <mergeCell ref="MKV54:MLA54"/>
    <mergeCell ref="MLB54:MLG54"/>
    <mergeCell ref="MLH54:MLM54"/>
    <mergeCell ref="MLN54:MLS54"/>
    <mergeCell ref="MLT54:MLY54"/>
    <mergeCell ref="MJF54:MJK54"/>
    <mergeCell ref="MJL54:MJQ54"/>
    <mergeCell ref="MJR54:MJW54"/>
    <mergeCell ref="MJX54:MKC54"/>
    <mergeCell ref="MKD54:MKI54"/>
    <mergeCell ref="MKJ54:MKO54"/>
    <mergeCell ref="MHV54:MIA54"/>
    <mergeCell ref="MIB54:MIG54"/>
    <mergeCell ref="MIH54:MIM54"/>
    <mergeCell ref="MIN54:MIS54"/>
    <mergeCell ref="MIT54:MIY54"/>
    <mergeCell ref="MIZ54:MJE54"/>
    <mergeCell ref="MGL54:MGQ54"/>
    <mergeCell ref="MGR54:MGW54"/>
    <mergeCell ref="MGX54:MHC54"/>
    <mergeCell ref="MHD54:MHI54"/>
    <mergeCell ref="MHJ54:MHO54"/>
    <mergeCell ref="MHP54:MHU54"/>
    <mergeCell ref="MFB54:MFG54"/>
    <mergeCell ref="MFH54:MFM54"/>
    <mergeCell ref="MFN54:MFS54"/>
    <mergeCell ref="MFT54:MFY54"/>
    <mergeCell ref="MFZ54:MGE54"/>
    <mergeCell ref="MGF54:MGK54"/>
    <mergeCell ref="MDR54:MDW54"/>
    <mergeCell ref="MDX54:MEC54"/>
    <mergeCell ref="MED54:MEI54"/>
    <mergeCell ref="MEJ54:MEO54"/>
    <mergeCell ref="MEP54:MEU54"/>
    <mergeCell ref="MEV54:MFA54"/>
    <mergeCell ref="MCH54:MCM54"/>
    <mergeCell ref="MCN54:MCS54"/>
    <mergeCell ref="MCT54:MCY54"/>
    <mergeCell ref="MCZ54:MDE54"/>
    <mergeCell ref="MDF54:MDK54"/>
    <mergeCell ref="MDL54:MDQ54"/>
    <mergeCell ref="MAX54:MBC54"/>
    <mergeCell ref="MBD54:MBI54"/>
    <mergeCell ref="MBJ54:MBO54"/>
    <mergeCell ref="MBP54:MBU54"/>
    <mergeCell ref="MBV54:MCA54"/>
    <mergeCell ref="MCB54:MCG54"/>
    <mergeCell ref="LZN54:LZS54"/>
    <mergeCell ref="LZT54:LZY54"/>
    <mergeCell ref="LZZ54:MAE54"/>
    <mergeCell ref="MAF54:MAK54"/>
    <mergeCell ref="MAL54:MAQ54"/>
    <mergeCell ref="MAR54:MAW54"/>
    <mergeCell ref="LYD54:LYI54"/>
    <mergeCell ref="LYJ54:LYO54"/>
    <mergeCell ref="LYP54:LYU54"/>
    <mergeCell ref="LYV54:LZA54"/>
    <mergeCell ref="LZB54:LZG54"/>
    <mergeCell ref="LZH54:LZM54"/>
    <mergeCell ref="LWT54:LWY54"/>
    <mergeCell ref="LWZ54:LXE54"/>
    <mergeCell ref="LXF54:LXK54"/>
    <mergeCell ref="LXL54:LXQ54"/>
    <mergeCell ref="LXR54:LXW54"/>
    <mergeCell ref="LXX54:LYC54"/>
    <mergeCell ref="LVJ54:LVO54"/>
    <mergeCell ref="LVP54:LVU54"/>
    <mergeCell ref="LVV54:LWA54"/>
    <mergeCell ref="LWB54:LWG54"/>
    <mergeCell ref="LWH54:LWM54"/>
    <mergeCell ref="LWN54:LWS54"/>
    <mergeCell ref="LTZ54:LUE54"/>
    <mergeCell ref="LUF54:LUK54"/>
    <mergeCell ref="LUL54:LUQ54"/>
    <mergeCell ref="LUR54:LUW54"/>
    <mergeCell ref="LUX54:LVC54"/>
    <mergeCell ref="LVD54:LVI54"/>
    <mergeCell ref="LSP54:LSU54"/>
    <mergeCell ref="LSV54:LTA54"/>
    <mergeCell ref="LTB54:LTG54"/>
    <mergeCell ref="LTH54:LTM54"/>
    <mergeCell ref="LTN54:LTS54"/>
    <mergeCell ref="LTT54:LTY54"/>
    <mergeCell ref="LRF54:LRK54"/>
    <mergeCell ref="LRL54:LRQ54"/>
    <mergeCell ref="LRR54:LRW54"/>
    <mergeCell ref="LRX54:LSC54"/>
    <mergeCell ref="LSD54:LSI54"/>
    <mergeCell ref="LSJ54:LSO54"/>
    <mergeCell ref="LPV54:LQA54"/>
    <mergeCell ref="LQB54:LQG54"/>
    <mergeCell ref="LQH54:LQM54"/>
    <mergeCell ref="LQN54:LQS54"/>
    <mergeCell ref="LQT54:LQY54"/>
    <mergeCell ref="LQZ54:LRE54"/>
    <mergeCell ref="LOL54:LOQ54"/>
    <mergeCell ref="LOR54:LOW54"/>
    <mergeCell ref="LOX54:LPC54"/>
    <mergeCell ref="LPD54:LPI54"/>
    <mergeCell ref="LPJ54:LPO54"/>
    <mergeCell ref="LPP54:LPU54"/>
    <mergeCell ref="LNB54:LNG54"/>
    <mergeCell ref="LNH54:LNM54"/>
    <mergeCell ref="LNN54:LNS54"/>
    <mergeCell ref="LNT54:LNY54"/>
    <mergeCell ref="LNZ54:LOE54"/>
    <mergeCell ref="LOF54:LOK54"/>
    <mergeCell ref="LLR54:LLW54"/>
    <mergeCell ref="LLX54:LMC54"/>
    <mergeCell ref="LMD54:LMI54"/>
    <mergeCell ref="LMJ54:LMO54"/>
    <mergeCell ref="LMP54:LMU54"/>
    <mergeCell ref="LMV54:LNA54"/>
    <mergeCell ref="LKH54:LKM54"/>
    <mergeCell ref="LKN54:LKS54"/>
    <mergeCell ref="LKT54:LKY54"/>
    <mergeCell ref="LKZ54:LLE54"/>
    <mergeCell ref="LLF54:LLK54"/>
    <mergeCell ref="LLL54:LLQ54"/>
    <mergeCell ref="LIX54:LJC54"/>
    <mergeCell ref="LJD54:LJI54"/>
    <mergeCell ref="LJJ54:LJO54"/>
    <mergeCell ref="LJP54:LJU54"/>
    <mergeCell ref="LJV54:LKA54"/>
    <mergeCell ref="LKB54:LKG54"/>
    <mergeCell ref="LHN54:LHS54"/>
    <mergeCell ref="LHT54:LHY54"/>
    <mergeCell ref="LHZ54:LIE54"/>
    <mergeCell ref="LIF54:LIK54"/>
    <mergeCell ref="LIL54:LIQ54"/>
    <mergeCell ref="LIR54:LIW54"/>
    <mergeCell ref="LGD54:LGI54"/>
    <mergeCell ref="LGJ54:LGO54"/>
    <mergeCell ref="LGP54:LGU54"/>
    <mergeCell ref="LGV54:LHA54"/>
    <mergeCell ref="LHB54:LHG54"/>
    <mergeCell ref="LHH54:LHM54"/>
    <mergeCell ref="LET54:LEY54"/>
    <mergeCell ref="LEZ54:LFE54"/>
    <mergeCell ref="LFF54:LFK54"/>
    <mergeCell ref="LFL54:LFQ54"/>
    <mergeCell ref="LFR54:LFW54"/>
    <mergeCell ref="LFX54:LGC54"/>
    <mergeCell ref="LDJ54:LDO54"/>
    <mergeCell ref="LDP54:LDU54"/>
    <mergeCell ref="LDV54:LEA54"/>
    <mergeCell ref="LEB54:LEG54"/>
    <mergeCell ref="LEH54:LEM54"/>
    <mergeCell ref="LEN54:LES54"/>
    <mergeCell ref="LBZ54:LCE54"/>
    <mergeCell ref="LCF54:LCK54"/>
    <mergeCell ref="LCL54:LCQ54"/>
    <mergeCell ref="LCR54:LCW54"/>
    <mergeCell ref="LCX54:LDC54"/>
    <mergeCell ref="LDD54:LDI54"/>
    <mergeCell ref="LAP54:LAU54"/>
    <mergeCell ref="LAV54:LBA54"/>
    <mergeCell ref="LBB54:LBG54"/>
    <mergeCell ref="LBH54:LBM54"/>
    <mergeCell ref="LBN54:LBS54"/>
    <mergeCell ref="LBT54:LBY54"/>
    <mergeCell ref="KZF54:KZK54"/>
    <mergeCell ref="KZL54:KZQ54"/>
    <mergeCell ref="KZR54:KZW54"/>
    <mergeCell ref="KZX54:LAC54"/>
    <mergeCell ref="LAD54:LAI54"/>
    <mergeCell ref="LAJ54:LAO54"/>
    <mergeCell ref="KXV54:KYA54"/>
    <mergeCell ref="KYB54:KYG54"/>
    <mergeCell ref="KYH54:KYM54"/>
    <mergeCell ref="KYN54:KYS54"/>
    <mergeCell ref="KYT54:KYY54"/>
    <mergeCell ref="KYZ54:KZE54"/>
    <mergeCell ref="KWL54:KWQ54"/>
    <mergeCell ref="KWR54:KWW54"/>
    <mergeCell ref="KWX54:KXC54"/>
    <mergeCell ref="KXD54:KXI54"/>
    <mergeCell ref="KXJ54:KXO54"/>
    <mergeCell ref="KXP54:KXU54"/>
    <mergeCell ref="KVB54:KVG54"/>
    <mergeCell ref="KVH54:KVM54"/>
    <mergeCell ref="KVN54:KVS54"/>
    <mergeCell ref="KVT54:KVY54"/>
    <mergeCell ref="KVZ54:KWE54"/>
    <mergeCell ref="KWF54:KWK54"/>
    <mergeCell ref="KTR54:KTW54"/>
    <mergeCell ref="KTX54:KUC54"/>
    <mergeCell ref="KUD54:KUI54"/>
    <mergeCell ref="KUJ54:KUO54"/>
    <mergeCell ref="KUP54:KUU54"/>
    <mergeCell ref="KUV54:KVA54"/>
    <mergeCell ref="KSH54:KSM54"/>
    <mergeCell ref="KSN54:KSS54"/>
    <mergeCell ref="KST54:KSY54"/>
    <mergeCell ref="KSZ54:KTE54"/>
    <mergeCell ref="KTF54:KTK54"/>
    <mergeCell ref="KTL54:KTQ54"/>
    <mergeCell ref="KQX54:KRC54"/>
    <mergeCell ref="KRD54:KRI54"/>
    <mergeCell ref="KRJ54:KRO54"/>
    <mergeCell ref="KRP54:KRU54"/>
    <mergeCell ref="KRV54:KSA54"/>
    <mergeCell ref="KSB54:KSG54"/>
    <mergeCell ref="KPN54:KPS54"/>
    <mergeCell ref="KPT54:KPY54"/>
    <mergeCell ref="KPZ54:KQE54"/>
    <mergeCell ref="KQF54:KQK54"/>
    <mergeCell ref="KQL54:KQQ54"/>
    <mergeCell ref="KQR54:KQW54"/>
    <mergeCell ref="KOD54:KOI54"/>
    <mergeCell ref="KOJ54:KOO54"/>
    <mergeCell ref="KOP54:KOU54"/>
    <mergeCell ref="KOV54:KPA54"/>
    <mergeCell ref="KPB54:KPG54"/>
    <mergeCell ref="KPH54:KPM54"/>
    <mergeCell ref="KMT54:KMY54"/>
    <mergeCell ref="KMZ54:KNE54"/>
    <mergeCell ref="KNF54:KNK54"/>
    <mergeCell ref="KNL54:KNQ54"/>
    <mergeCell ref="KNR54:KNW54"/>
    <mergeCell ref="KNX54:KOC54"/>
    <mergeCell ref="KLJ54:KLO54"/>
    <mergeCell ref="KLP54:KLU54"/>
    <mergeCell ref="KLV54:KMA54"/>
    <mergeCell ref="KMB54:KMG54"/>
    <mergeCell ref="KMH54:KMM54"/>
    <mergeCell ref="KMN54:KMS54"/>
    <mergeCell ref="KJZ54:KKE54"/>
    <mergeCell ref="KKF54:KKK54"/>
    <mergeCell ref="KKL54:KKQ54"/>
    <mergeCell ref="KKR54:KKW54"/>
    <mergeCell ref="KKX54:KLC54"/>
    <mergeCell ref="KLD54:KLI54"/>
    <mergeCell ref="KIP54:KIU54"/>
    <mergeCell ref="KIV54:KJA54"/>
    <mergeCell ref="KJB54:KJG54"/>
    <mergeCell ref="KJH54:KJM54"/>
    <mergeCell ref="KJN54:KJS54"/>
    <mergeCell ref="KJT54:KJY54"/>
    <mergeCell ref="KHF54:KHK54"/>
    <mergeCell ref="KHL54:KHQ54"/>
    <mergeCell ref="KHR54:KHW54"/>
    <mergeCell ref="KHX54:KIC54"/>
    <mergeCell ref="KID54:KII54"/>
    <mergeCell ref="KIJ54:KIO54"/>
    <mergeCell ref="KFV54:KGA54"/>
    <mergeCell ref="KGB54:KGG54"/>
    <mergeCell ref="KGH54:KGM54"/>
    <mergeCell ref="KGN54:KGS54"/>
    <mergeCell ref="KGT54:KGY54"/>
    <mergeCell ref="KGZ54:KHE54"/>
    <mergeCell ref="KEL54:KEQ54"/>
    <mergeCell ref="KER54:KEW54"/>
    <mergeCell ref="KEX54:KFC54"/>
    <mergeCell ref="KFD54:KFI54"/>
    <mergeCell ref="KFJ54:KFO54"/>
    <mergeCell ref="KFP54:KFU54"/>
    <mergeCell ref="KDB54:KDG54"/>
    <mergeCell ref="KDH54:KDM54"/>
    <mergeCell ref="KDN54:KDS54"/>
    <mergeCell ref="KDT54:KDY54"/>
    <mergeCell ref="KDZ54:KEE54"/>
    <mergeCell ref="KEF54:KEK54"/>
    <mergeCell ref="KBR54:KBW54"/>
    <mergeCell ref="KBX54:KCC54"/>
    <mergeCell ref="KCD54:KCI54"/>
    <mergeCell ref="KCJ54:KCO54"/>
    <mergeCell ref="KCP54:KCU54"/>
    <mergeCell ref="KCV54:KDA54"/>
    <mergeCell ref="KAH54:KAM54"/>
    <mergeCell ref="KAN54:KAS54"/>
    <mergeCell ref="KAT54:KAY54"/>
    <mergeCell ref="KAZ54:KBE54"/>
    <mergeCell ref="KBF54:KBK54"/>
    <mergeCell ref="KBL54:KBQ54"/>
    <mergeCell ref="JYX54:JZC54"/>
    <mergeCell ref="JZD54:JZI54"/>
    <mergeCell ref="JZJ54:JZO54"/>
    <mergeCell ref="JZP54:JZU54"/>
    <mergeCell ref="JZV54:KAA54"/>
    <mergeCell ref="KAB54:KAG54"/>
    <mergeCell ref="JXN54:JXS54"/>
    <mergeCell ref="JXT54:JXY54"/>
    <mergeCell ref="JXZ54:JYE54"/>
    <mergeCell ref="JYF54:JYK54"/>
    <mergeCell ref="JYL54:JYQ54"/>
    <mergeCell ref="JYR54:JYW54"/>
    <mergeCell ref="JWD54:JWI54"/>
    <mergeCell ref="JWJ54:JWO54"/>
    <mergeCell ref="JWP54:JWU54"/>
    <mergeCell ref="JWV54:JXA54"/>
    <mergeCell ref="JXB54:JXG54"/>
    <mergeCell ref="JXH54:JXM54"/>
    <mergeCell ref="JUT54:JUY54"/>
    <mergeCell ref="JUZ54:JVE54"/>
    <mergeCell ref="JVF54:JVK54"/>
    <mergeCell ref="JVL54:JVQ54"/>
    <mergeCell ref="JVR54:JVW54"/>
    <mergeCell ref="JVX54:JWC54"/>
    <mergeCell ref="JTJ54:JTO54"/>
    <mergeCell ref="JTP54:JTU54"/>
    <mergeCell ref="JTV54:JUA54"/>
    <mergeCell ref="JUB54:JUG54"/>
    <mergeCell ref="JUH54:JUM54"/>
    <mergeCell ref="JUN54:JUS54"/>
    <mergeCell ref="JRZ54:JSE54"/>
    <mergeCell ref="JSF54:JSK54"/>
    <mergeCell ref="JSL54:JSQ54"/>
    <mergeCell ref="JSR54:JSW54"/>
    <mergeCell ref="JSX54:JTC54"/>
    <mergeCell ref="JTD54:JTI54"/>
    <mergeCell ref="JQP54:JQU54"/>
    <mergeCell ref="JQV54:JRA54"/>
    <mergeCell ref="JRB54:JRG54"/>
    <mergeCell ref="JRH54:JRM54"/>
    <mergeCell ref="JRN54:JRS54"/>
    <mergeCell ref="JRT54:JRY54"/>
    <mergeCell ref="JPF54:JPK54"/>
    <mergeCell ref="JPL54:JPQ54"/>
    <mergeCell ref="JPR54:JPW54"/>
    <mergeCell ref="JPX54:JQC54"/>
    <mergeCell ref="JQD54:JQI54"/>
    <mergeCell ref="JQJ54:JQO54"/>
    <mergeCell ref="JNV54:JOA54"/>
    <mergeCell ref="JOB54:JOG54"/>
    <mergeCell ref="JOH54:JOM54"/>
    <mergeCell ref="JON54:JOS54"/>
    <mergeCell ref="JOT54:JOY54"/>
    <mergeCell ref="JOZ54:JPE54"/>
    <mergeCell ref="JML54:JMQ54"/>
    <mergeCell ref="JMR54:JMW54"/>
    <mergeCell ref="JMX54:JNC54"/>
    <mergeCell ref="JND54:JNI54"/>
    <mergeCell ref="JNJ54:JNO54"/>
    <mergeCell ref="JNP54:JNU54"/>
    <mergeCell ref="JLB54:JLG54"/>
    <mergeCell ref="JLH54:JLM54"/>
    <mergeCell ref="JLN54:JLS54"/>
    <mergeCell ref="JLT54:JLY54"/>
    <mergeCell ref="JLZ54:JME54"/>
    <mergeCell ref="JMF54:JMK54"/>
    <mergeCell ref="JJR54:JJW54"/>
    <mergeCell ref="JJX54:JKC54"/>
    <mergeCell ref="JKD54:JKI54"/>
    <mergeCell ref="JKJ54:JKO54"/>
    <mergeCell ref="JKP54:JKU54"/>
    <mergeCell ref="JKV54:JLA54"/>
    <mergeCell ref="JIH54:JIM54"/>
    <mergeCell ref="JIN54:JIS54"/>
    <mergeCell ref="JIT54:JIY54"/>
    <mergeCell ref="JIZ54:JJE54"/>
    <mergeCell ref="JJF54:JJK54"/>
    <mergeCell ref="JJL54:JJQ54"/>
    <mergeCell ref="JGX54:JHC54"/>
    <mergeCell ref="JHD54:JHI54"/>
    <mergeCell ref="JHJ54:JHO54"/>
    <mergeCell ref="JHP54:JHU54"/>
    <mergeCell ref="JHV54:JIA54"/>
    <mergeCell ref="JIB54:JIG54"/>
    <mergeCell ref="JFN54:JFS54"/>
    <mergeCell ref="JFT54:JFY54"/>
    <mergeCell ref="JFZ54:JGE54"/>
    <mergeCell ref="JGF54:JGK54"/>
    <mergeCell ref="JGL54:JGQ54"/>
    <mergeCell ref="JGR54:JGW54"/>
    <mergeCell ref="JED54:JEI54"/>
    <mergeCell ref="JEJ54:JEO54"/>
    <mergeCell ref="JEP54:JEU54"/>
    <mergeCell ref="JEV54:JFA54"/>
    <mergeCell ref="JFB54:JFG54"/>
    <mergeCell ref="JFH54:JFM54"/>
    <mergeCell ref="JCT54:JCY54"/>
    <mergeCell ref="JCZ54:JDE54"/>
    <mergeCell ref="JDF54:JDK54"/>
    <mergeCell ref="JDL54:JDQ54"/>
    <mergeCell ref="JDR54:JDW54"/>
    <mergeCell ref="JDX54:JEC54"/>
    <mergeCell ref="JBJ54:JBO54"/>
    <mergeCell ref="JBP54:JBU54"/>
    <mergeCell ref="JBV54:JCA54"/>
    <mergeCell ref="JCB54:JCG54"/>
    <mergeCell ref="JCH54:JCM54"/>
    <mergeCell ref="JCN54:JCS54"/>
    <mergeCell ref="IZZ54:JAE54"/>
    <mergeCell ref="JAF54:JAK54"/>
    <mergeCell ref="JAL54:JAQ54"/>
    <mergeCell ref="JAR54:JAW54"/>
    <mergeCell ref="JAX54:JBC54"/>
    <mergeCell ref="JBD54:JBI54"/>
    <mergeCell ref="IYP54:IYU54"/>
    <mergeCell ref="IYV54:IZA54"/>
    <mergeCell ref="IZB54:IZG54"/>
    <mergeCell ref="IZH54:IZM54"/>
    <mergeCell ref="IZN54:IZS54"/>
    <mergeCell ref="IZT54:IZY54"/>
    <mergeCell ref="IXF54:IXK54"/>
    <mergeCell ref="IXL54:IXQ54"/>
    <mergeCell ref="IXR54:IXW54"/>
    <mergeCell ref="IXX54:IYC54"/>
    <mergeCell ref="IYD54:IYI54"/>
    <mergeCell ref="IYJ54:IYO54"/>
    <mergeCell ref="IVV54:IWA54"/>
    <mergeCell ref="IWB54:IWG54"/>
    <mergeCell ref="IWH54:IWM54"/>
    <mergeCell ref="IWN54:IWS54"/>
    <mergeCell ref="IWT54:IWY54"/>
    <mergeCell ref="IWZ54:IXE54"/>
    <mergeCell ref="IUL54:IUQ54"/>
    <mergeCell ref="IUR54:IUW54"/>
    <mergeCell ref="IUX54:IVC54"/>
    <mergeCell ref="IVD54:IVI54"/>
    <mergeCell ref="IVJ54:IVO54"/>
    <mergeCell ref="IVP54:IVU54"/>
    <mergeCell ref="ITB54:ITG54"/>
    <mergeCell ref="ITH54:ITM54"/>
    <mergeCell ref="ITN54:ITS54"/>
    <mergeCell ref="ITT54:ITY54"/>
    <mergeCell ref="ITZ54:IUE54"/>
    <mergeCell ref="IUF54:IUK54"/>
    <mergeCell ref="IRR54:IRW54"/>
    <mergeCell ref="IRX54:ISC54"/>
    <mergeCell ref="ISD54:ISI54"/>
    <mergeCell ref="ISJ54:ISO54"/>
    <mergeCell ref="ISP54:ISU54"/>
    <mergeCell ref="ISV54:ITA54"/>
    <mergeCell ref="IQH54:IQM54"/>
    <mergeCell ref="IQN54:IQS54"/>
    <mergeCell ref="IQT54:IQY54"/>
    <mergeCell ref="IQZ54:IRE54"/>
    <mergeCell ref="IRF54:IRK54"/>
    <mergeCell ref="IRL54:IRQ54"/>
    <mergeCell ref="IOX54:IPC54"/>
    <mergeCell ref="IPD54:IPI54"/>
    <mergeCell ref="IPJ54:IPO54"/>
    <mergeCell ref="IPP54:IPU54"/>
    <mergeCell ref="IPV54:IQA54"/>
    <mergeCell ref="IQB54:IQG54"/>
    <mergeCell ref="INN54:INS54"/>
    <mergeCell ref="INT54:INY54"/>
    <mergeCell ref="INZ54:IOE54"/>
    <mergeCell ref="IOF54:IOK54"/>
    <mergeCell ref="IOL54:IOQ54"/>
    <mergeCell ref="IOR54:IOW54"/>
    <mergeCell ref="IMD54:IMI54"/>
    <mergeCell ref="IMJ54:IMO54"/>
    <mergeCell ref="IMP54:IMU54"/>
    <mergeCell ref="IMV54:INA54"/>
    <mergeCell ref="INB54:ING54"/>
    <mergeCell ref="INH54:INM54"/>
    <mergeCell ref="IKT54:IKY54"/>
    <mergeCell ref="IKZ54:ILE54"/>
    <mergeCell ref="ILF54:ILK54"/>
    <mergeCell ref="ILL54:ILQ54"/>
    <mergeCell ref="ILR54:ILW54"/>
    <mergeCell ref="ILX54:IMC54"/>
    <mergeCell ref="IJJ54:IJO54"/>
    <mergeCell ref="IJP54:IJU54"/>
    <mergeCell ref="IJV54:IKA54"/>
    <mergeCell ref="IKB54:IKG54"/>
    <mergeCell ref="IKH54:IKM54"/>
    <mergeCell ref="IKN54:IKS54"/>
    <mergeCell ref="IHZ54:IIE54"/>
    <mergeCell ref="IIF54:IIK54"/>
    <mergeCell ref="IIL54:IIQ54"/>
    <mergeCell ref="IIR54:IIW54"/>
    <mergeCell ref="IIX54:IJC54"/>
    <mergeCell ref="IJD54:IJI54"/>
    <mergeCell ref="IGP54:IGU54"/>
    <mergeCell ref="IGV54:IHA54"/>
    <mergeCell ref="IHB54:IHG54"/>
    <mergeCell ref="IHH54:IHM54"/>
    <mergeCell ref="IHN54:IHS54"/>
    <mergeCell ref="IHT54:IHY54"/>
    <mergeCell ref="IFF54:IFK54"/>
    <mergeCell ref="IFL54:IFQ54"/>
    <mergeCell ref="IFR54:IFW54"/>
    <mergeCell ref="IFX54:IGC54"/>
    <mergeCell ref="IGD54:IGI54"/>
    <mergeCell ref="IGJ54:IGO54"/>
    <mergeCell ref="IDV54:IEA54"/>
    <mergeCell ref="IEB54:IEG54"/>
    <mergeCell ref="IEH54:IEM54"/>
    <mergeCell ref="IEN54:IES54"/>
    <mergeCell ref="IET54:IEY54"/>
    <mergeCell ref="IEZ54:IFE54"/>
    <mergeCell ref="ICL54:ICQ54"/>
    <mergeCell ref="ICR54:ICW54"/>
    <mergeCell ref="ICX54:IDC54"/>
    <mergeCell ref="IDD54:IDI54"/>
    <mergeCell ref="IDJ54:IDO54"/>
    <mergeCell ref="IDP54:IDU54"/>
    <mergeCell ref="IBB54:IBG54"/>
    <mergeCell ref="IBH54:IBM54"/>
    <mergeCell ref="IBN54:IBS54"/>
    <mergeCell ref="IBT54:IBY54"/>
    <mergeCell ref="IBZ54:ICE54"/>
    <mergeCell ref="ICF54:ICK54"/>
    <mergeCell ref="HZR54:HZW54"/>
    <mergeCell ref="HZX54:IAC54"/>
    <mergeCell ref="IAD54:IAI54"/>
    <mergeCell ref="IAJ54:IAO54"/>
    <mergeCell ref="IAP54:IAU54"/>
    <mergeCell ref="IAV54:IBA54"/>
    <mergeCell ref="HYH54:HYM54"/>
    <mergeCell ref="HYN54:HYS54"/>
    <mergeCell ref="HYT54:HYY54"/>
    <mergeCell ref="HYZ54:HZE54"/>
    <mergeCell ref="HZF54:HZK54"/>
    <mergeCell ref="HZL54:HZQ54"/>
    <mergeCell ref="HWX54:HXC54"/>
    <mergeCell ref="HXD54:HXI54"/>
    <mergeCell ref="HXJ54:HXO54"/>
    <mergeCell ref="HXP54:HXU54"/>
    <mergeCell ref="HXV54:HYA54"/>
    <mergeCell ref="HYB54:HYG54"/>
    <mergeCell ref="HVN54:HVS54"/>
    <mergeCell ref="HVT54:HVY54"/>
    <mergeCell ref="HVZ54:HWE54"/>
    <mergeCell ref="HWF54:HWK54"/>
    <mergeCell ref="HWL54:HWQ54"/>
    <mergeCell ref="HWR54:HWW54"/>
    <mergeCell ref="HUD54:HUI54"/>
    <mergeCell ref="HUJ54:HUO54"/>
    <mergeCell ref="HUP54:HUU54"/>
    <mergeCell ref="HUV54:HVA54"/>
    <mergeCell ref="HVB54:HVG54"/>
    <mergeCell ref="HVH54:HVM54"/>
    <mergeCell ref="HST54:HSY54"/>
    <mergeCell ref="HSZ54:HTE54"/>
    <mergeCell ref="HTF54:HTK54"/>
    <mergeCell ref="HTL54:HTQ54"/>
    <mergeCell ref="HTR54:HTW54"/>
    <mergeCell ref="HTX54:HUC54"/>
    <mergeCell ref="HRJ54:HRO54"/>
    <mergeCell ref="HRP54:HRU54"/>
    <mergeCell ref="HRV54:HSA54"/>
    <mergeCell ref="HSB54:HSG54"/>
    <mergeCell ref="HSH54:HSM54"/>
    <mergeCell ref="HSN54:HSS54"/>
    <mergeCell ref="HPZ54:HQE54"/>
    <mergeCell ref="HQF54:HQK54"/>
    <mergeCell ref="HQL54:HQQ54"/>
    <mergeCell ref="HQR54:HQW54"/>
    <mergeCell ref="HQX54:HRC54"/>
    <mergeCell ref="HRD54:HRI54"/>
    <mergeCell ref="HOP54:HOU54"/>
    <mergeCell ref="HOV54:HPA54"/>
    <mergeCell ref="HPB54:HPG54"/>
    <mergeCell ref="HPH54:HPM54"/>
    <mergeCell ref="HPN54:HPS54"/>
    <mergeCell ref="HPT54:HPY54"/>
    <mergeCell ref="HNF54:HNK54"/>
    <mergeCell ref="HNL54:HNQ54"/>
    <mergeCell ref="HNR54:HNW54"/>
    <mergeCell ref="HNX54:HOC54"/>
    <mergeCell ref="HOD54:HOI54"/>
    <mergeCell ref="HOJ54:HOO54"/>
    <mergeCell ref="HLV54:HMA54"/>
    <mergeCell ref="HMB54:HMG54"/>
    <mergeCell ref="HMH54:HMM54"/>
    <mergeCell ref="HMN54:HMS54"/>
    <mergeCell ref="HMT54:HMY54"/>
    <mergeCell ref="HMZ54:HNE54"/>
    <mergeCell ref="HKL54:HKQ54"/>
    <mergeCell ref="HKR54:HKW54"/>
    <mergeCell ref="HKX54:HLC54"/>
    <mergeCell ref="HLD54:HLI54"/>
    <mergeCell ref="HLJ54:HLO54"/>
    <mergeCell ref="HLP54:HLU54"/>
    <mergeCell ref="HJB54:HJG54"/>
    <mergeCell ref="HJH54:HJM54"/>
    <mergeCell ref="HJN54:HJS54"/>
    <mergeCell ref="HJT54:HJY54"/>
    <mergeCell ref="HJZ54:HKE54"/>
    <mergeCell ref="HKF54:HKK54"/>
    <mergeCell ref="HHR54:HHW54"/>
    <mergeCell ref="HHX54:HIC54"/>
    <mergeCell ref="HID54:HII54"/>
    <mergeCell ref="HIJ54:HIO54"/>
    <mergeCell ref="HIP54:HIU54"/>
    <mergeCell ref="HIV54:HJA54"/>
    <mergeCell ref="HGH54:HGM54"/>
    <mergeCell ref="HGN54:HGS54"/>
    <mergeCell ref="HGT54:HGY54"/>
    <mergeCell ref="HGZ54:HHE54"/>
    <mergeCell ref="HHF54:HHK54"/>
    <mergeCell ref="HHL54:HHQ54"/>
    <mergeCell ref="HEX54:HFC54"/>
    <mergeCell ref="HFD54:HFI54"/>
    <mergeCell ref="HFJ54:HFO54"/>
    <mergeCell ref="HFP54:HFU54"/>
    <mergeCell ref="HFV54:HGA54"/>
    <mergeCell ref="HGB54:HGG54"/>
    <mergeCell ref="HDN54:HDS54"/>
    <mergeCell ref="HDT54:HDY54"/>
    <mergeCell ref="HDZ54:HEE54"/>
    <mergeCell ref="HEF54:HEK54"/>
    <mergeCell ref="HEL54:HEQ54"/>
    <mergeCell ref="HER54:HEW54"/>
    <mergeCell ref="HCD54:HCI54"/>
    <mergeCell ref="HCJ54:HCO54"/>
    <mergeCell ref="HCP54:HCU54"/>
    <mergeCell ref="HCV54:HDA54"/>
    <mergeCell ref="HDB54:HDG54"/>
    <mergeCell ref="HDH54:HDM54"/>
    <mergeCell ref="HAT54:HAY54"/>
    <mergeCell ref="HAZ54:HBE54"/>
    <mergeCell ref="HBF54:HBK54"/>
    <mergeCell ref="HBL54:HBQ54"/>
    <mergeCell ref="HBR54:HBW54"/>
    <mergeCell ref="HBX54:HCC54"/>
    <mergeCell ref="GZJ54:GZO54"/>
    <mergeCell ref="GZP54:GZU54"/>
    <mergeCell ref="GZV54:HAA54"/>
    <mergeCell ref="HAB54:HAG54"/>
    <mergeCell ref="HAH54:HAM54"/>
    <mergeCell ref="HAN54:HAS54"/>
    <mergeCell ref="GXZ54:GYE54"/>
    <mergeCell ref="GYF54:GYK54"/>
    <mergeCell ref="GYL54:GYQ54"/>
    <mergeCell ref="GYR54:GYW54"/>
    <mergeCell ref="GYX54:GZC54"/>
    <mergeCell ref="GZD54:GZI54"/>
    <mergeCell ref="GWP54:GWU54"/>
    <mergeCell ref="GWV54:GXA54"/>
    <mergeCell ref="GXB54:GXG54"/>
    <mergeCell ref="GXH54:GXM54"/>
    <mergeCell ref="GXN54:GXS54"/>
    <mergeCell ref="GXT54:GXY54"/>
    <mergeCell ref="GVF54:GVK54"/>
    <mergeCell ref="GVL54:GVQ54"/>
    <mergeCell ref="GVR54:GVW54"/>
    <mergeCell ref="GVX54:GWC54"/>
    <mergeCell ref="GWD54:GWI54"/>
    <mergeCell ref="GWJ54:GWO54"/>
    <mergeCell ref="GTV54:GUA54"/>
    <mergeCell ref="GUB54:GUG54"/>
    <mergeCell ref="GUH54:GUM54"/>
    <mergeCell ref="GUN54:GUS54"/>
    <mergeCell ref="GUT54:GUY54"/>
    <mergeCell ref="GUZ54:GVE54"/>
    <mergeCell ref="GSL54:GSQ54"/>
    <mergeCell ref="GSR54:GSW54"/>
    <mergeCell ref="GSX54:GTC54"/>
    <mergeCell ref="GTD54:GTI54"/>
    <mergeCell ref="GTJ54:GTO54"/>
    <mergeCell ref="GTP54:GTU54"/>
    <mergeCell ref="GRB54:GRG54"/>
    <mergeCell ref="GRH54:GRM54"/>
    <mergeCell ref="GRN54:GRS54"/>
    <mergeCell ref="GRT54:GRY54"/>
    <mergeCell ref="GRZ54:GSE54"/>
    <mergeCell ref="GSF54:GSK54"/>
    <mergeCell ref="GPR54:GPW54"/>
    <mergeCell ref="GPX54:GQC54"/>
    <mergeCell ref="GQD54:GQI54"/>
    <mergeCell ref="GQJ54:GQO54"/>
    <mergeCell ref="GQP54:GQU54"/>
    <mergeCell ref="GQV54:GRA54"/>
    <mergeCell ref="GOH54:GOM54"/>
    <mergeCell ref="GON54:GOS54"/>
    <mergeCell ref="GOT54:GOY54"/>
    <mergeCell ref="GOZ54:GPE54"/>
    <mergeCell ref="GPF54:GPK54"/>
    <mergeCell ref="GPL54:GPQ54"/>
    <mergeCell ref="GMX54:GNC54"/>
    <mergeCell ref="GND54:GNI54"/>
    <mergeCell ref="GNJ54:GNO54"/>
    <mergeCell ref="GNP54:GNU54"/>
    <mergeCell ref="GNV54:GOA54"/>
    <mergeCell ref="GOB54:GOG54"/>
    <mergeCell ref="GLN54:GLS54"/>
    <mergeCell ref="GLT54:GLY54"/>
    <mergeCell ref="GLZ54:GME54"/>
    <mergeCell ref="GMF54:GMK54"/>
    <mergeCell ref="GML54:GMQ54"/>
    <mergeCell ref="GMR54:GMW54"/>
    <mergeCell ref="GKD54:GKI54"/>
    <mergeCell ref="GKJ54:GKO54"/>
    <mergeCell ref="GKP54:GKU54"/>
    <mergeCell ref="GKV54:GLA54"/>
    <mergeCell ref="GLB54:GLG54"/>
    <mergeCell ref="GLH54:GLM54"/>
    <mergeCell ref="GIT54:GIY54"/>
    <mergeCell ref="GIZ54:GJE54"/>
    <mergeCell ref="GJF54:GJK54"/>
    <mergeCell ref="GJL54:GJQ54"/>
    <mergeCell ref="GJR54:GJW54"/>
    <mergeCell ref="GJX54:GKC54"/>
    <mergeCell ref="GHJ54:GHO54"/>
    <mergeCell ref="GHP54:GHU54"/>
    <mergeCell ref="GHV54:GIA54"/>
    <mergeCell ref="GIB54:GIG54"/>
    <mergeCell ref="GIH54:GIM54"/>
    <mergeCell ref="GIN54:GIS54"/>
    <mergeCell ref="GFZ54:GGE54"/>
    <mergeCell ref="GGF54:GGK54"/>
    <mergeCell ref="GGL54:GGQ54"/>
    <mergeCell ref="GGR54:GGW54"/>
    <mergeCell ref="GGX54:GHC54"/>
    <mergeCell ref="GHD54:GHI54"/>
    <mergeCell ref="GEP54:GEU54"/>
    <mergeCell ref="GEV54:GFA54"/>
    <mergeCell ref="GFB54:GFG54"/>
    <mergeCell ref="GFH54:GFM54"/>
    <mergeCell ref="GFN54:GFS54"/>
    <mergeCell ref="GFT54:GFY54"/>
    <mergeCell ref="GDF54:GDK54"/>
    <mergeCell ref="GDL54:GDQ54"/>
    <mergeCell ref="GDR54:GDW54"/>
    <mergeCell ref="GDX54:GEC54"/>
    <mergeCell ref="GED54:GEI54"/>
    <mergeCell ref="GEJ54:GEO54"/>
    <mergeCell ref="GBV54:GCA54"/>
    <mergeCell ref="GCB54:GCG54"/>
    <mergeCell ref="GCH54:GCM54"/>
    <mergeCell ref="GCN54:GCS54"/>
    <mergeCell ref="GCT54:GCY54"/>
    <mergeCell ref="GCZ54:GDE54"/>
    <mergeCell ref="GAL54:GAQ54"/>
    <mergeCell ref="GAR54:GAW54"/>
    <mergeCell ref="GAX54:GBC54"/>
    <mergeCell ref="GBD54:GBI54"/>
    <mergeCell ref="GBJ54:GBO54"/>
    <mergeCell ref="GBP54:GBU54"/>
    <mergeCell ref="FZB54:FZG54"/>
    <mergeCell ref="FZH54:FZM54"/>
    <mergeCell ref="FZN54:FZS54"/>
    <mergeCell ref="FZT54:FZY54"/>
    <mergeCell ref="FZZ54:GAE54"/>
    <mergeCell ref="GAF54:GAK54"/>
    <mergeCell ref="FXR54:FXW54"/>
    <mergeCell ref="FXX54:FYC54"/>
    <mergeCell ref="FYD54:FYI54"/>
    <mergeCell ref="FYJ54:FYO54"/>
    <mergeCell ref="FYP54:FYU54"/>
    <mergeCell ref="FYV54:FZA54"/>
    <mergeCell ref="FWH54:FWM54"/>
    <mergeCell ref="FWN54:FWS54"/>
    <mergeCell ref="FWT54:FWY54"/>
    <mergeCell ref="FWZ54:FXE54"/>
    <mergeCell ref="FXF54:FXK54"/>
    <mergeCell ref="FXL54:FXQ54"/>
    <mergeCell ref="FUX54:FVC54"/>
    <mergeCell ref="FVD54:FVI54"/>
    <mergeCell ref="FVJ54:FVO54"/>
    <mergeCell ref="FVP54:FVU54"/>
    <mergeCell ref="FVV54:FWA54"/>
    <mergeCell ref="FWB54:FWG54"/>
    <mergeCell ref="FTN54:FTS54"/>
    <mergeCell ref="FTT54:FTY54"/>
    <mergeCell ref="FTZ54:FUE54"/>
    <mergeCell ref="FUF54:FUK54"/>
    <mergeCell ref="FUL54:FUQ54"/>
    <mergeCell ref="FUR54:FUW54"/>
    <mergeCell ref="FSD54:FSI54"/>
    <mergeCell ref="FSJ54:FSO54"/>
    <mergeCell ref="FSP54:FSU54"/>
    <mergeCell ref="FSV54:FTA54"/>
    <mergeCell ref="FTB54:FTG54"/>
    <mergeCell ref="FTH54:FTM54"/>
    <mergeCell ref="FQT54:FQY54"/>
    <mergeCell ref="FQZ54:FRE54"/>
    <mergeCell ref="FRF54:FRK54"/>
    <mergeCell ref="FRL54:FRQ54"/>
    <mergeCell ref="FRR54:FRW54"/>
    <mergeCell ref="FRX54:FSC54"/>
    <mergeCell ref="FPJ54:FPO54"/>
    <mergeCell ref="FPP54:FPU54"/>
    <mergeCell ref="FPV54:FQA54"/>
    <mergeCell ref="FQB54:FQG54"/>
    <mergeCell ref="FQH54:FQM54"/>
    <mergeCell ref="FQN54:FQS54"/>
    <mergeCell ref="FNZ54:FOE54"/>
    <mergeCell ref="FOF54:FOK54"/>
    <mergeCell ref="FOL54:FOQ54"/>
    <mergeCell ref="FOR54:FOW54"/>
    <mergeCell ref="FOX54:FPC54"/>
    <mergeCell ref="FPD54:FPI54"/>
    <mergeCell ref="FMP54:FMU54"/>
    <mergeCell ref="FMV54:FNA54"/>
    <mergeCell ref="FNB54:FNG54"/>
    <mergeCell ref="FNH54:FNM54"/>
    <mergeCell ref="FNN54:FNS54"/>
    <mergeCell ref="FNT54:FNY54"/>
    <mergeCell ref="FLF54:FLK54"/>
    <mergeCell ref="FLL54:FLQ54"/>
    <mergeCell ref="FLR54:FLW54"/>
    <mergeCell ref="FLX54:FMC54"/>
    <mergeCell ref="FMD54:FMI54"/>
    <mergeCell ref="FMJ54:FMO54"/>
    <mergeCell ref="FJV54:FKA54"/>
    <mergeCell ref="FKB54:FKG54"/>
    <mergeCell ref="FKH54:FKM54"/>
    <mergeCell ref="FKN54:FKS54"/>
    <mergeCell ref="FKT54:FKY54"/>
    <mergeCell ref="FKZ54:FLE54"/>
    <mergeCell ref="FIL54:FIQ54"/>
    <mergeCell ref="FIR54:FIW54"/>
    <mergeCell ref="FIX54:FJC54"/>
    <mergeCell ref="FJD54:FJI54"/>
    <mergeCell ref="FJJ54:FJO54"/>
    <mergeCell ref="FJP54:FJU54"/>
    <mergeCell ref="FHB54:FHG54"/>
    <mergeCell ref="FHH54:FHM54"/>
    <mergeCell ref="FHN54:FHS54"/>
    <mergeCell ref="FHT54:FHY54"/>
    <mergeCell ref="FHZ54:FIE54"/>
    <mergeCell ref="FIF54:FIK54"/>
    <mergeCell ref="FFR54:FFW54"/>
    <mergeCell ref="FFX54:FGC54"/>
    <mergeCell ref="FGD54:FGI54"/>
    <mergeCell ref="FGJ54:FGO54"/>
    <mergeCell ref="FGP54:FGU54"/>
    <mergeCell ref="FGV54:FHA54"/>
    <mergeCell ref="FEH54:FEM54"/>
    <mergeCell ref="FEN54:FES54"/>
    <mergeCell ref="FET54:FEY54"/>
    <mergeCell ref="FEZ54:FFE54"/>
    <mergeCell ref="FFF54:FFK54"/>
    <mergeCell ref="FFL54:FFQ54"/>
    <mergeCell ref="FCX54:FDC54"/>
    <mergeCell ref="FDD54:FDI54"/>
    <mergeCell ref="FDJ54:FDO54"/>
    <mergeCell ref="FDP54:FDU54"/>
    <mergeCell ref="FDV54:FEA54"/>
    <mergeCell ref="FEB54:FEG54"/>
    <mergeCell ref="FBN54:FBS54"/>
    <mergeCell ref="FBT54:FBY54"/>
    <mergeCell ref="FBZ54:FCE54"/>
    <mergeCell ref="FCF54:FCK54"/>
    <mergeCell ref="FCL54:FCQ54"/>
    <mergeCell ref="FCR54:FCW54"/>
    <mergeCell ref="FAD54:FAI54"/>
    <mergeCell ref="FAJ54:FAO54"/>
    <mergeCell ref="FAP54:FAU54"/>
    <mergeCell ref="FAV54:FBA54"/>
    <mergeCell ref="FBB54:FBG54"/>
    <mergeCell ref="FBH54:FBM54"/>
    <mergeCell ref="EYT54:EYY54"/>
    <mergeCell ref="EYZ54:EZE54"/>
    <mergeCell ref="EZF54:EZK54"/>
    <mergeCell ref="EZL54:EZQ54"/>
    <mergeCell ref="EZR54:EZW54"/>
    <mergeCell ref="EZX54:FAC54"/>
    <mergeCell ref="EXJ54:EXO54"/>
    <mergeCell ref="EXP54:EXU54"/>
    <mergeCell ref="EXV54:EYA54"/>
    <mergeCell ref="EYB54:EYG54"/>
    <mergeCell ref="EYH54:EYM54"/>
    <mergeCell ref="EYN54:EYS54"/>
    <mergeCell ref="EVZ54:EWE54"/>
    <mergeCell ref="EWF54:EWK54"/>
    <mergeCell ref="EWL54:EWQ54"/>
    <mergeCell ref="EWR54:EWW54"/>
    <mergeCell ref="EWX54:EXC54"/>
    <mergeCell ref="EXD54:EXI54"/>
    <mergeCell ref="EUP54:EUU54"/>
    <mergeCell ref="EUV54:EVA54"/>
    <mergeCell ref="EVB54:EVG54"/>
    <mergeCell ref="EVH54:EVM54"/>
    <mergeCell ref="EVN54:EVS54"/>
    <mergeCell ref="EVT54:EVY54"/>
    <mergeCell ref="ETF54:ETK54"/>
    <mergeCell ref="ETL54:ETQ54"/>
    <mergeCell ref="ETR54:ETW54"/>
    <mergeCell ref="ETX54:EUC54"/>
    <mergeCell ref="EUD54:EUI54"/>
    <mergeCell ref="EUJ54:EUO54"/>
    <mergeCell ref="ERV54:ESA54"/>
    <mergeCell ref="ESB54:ESG54"/>
    <mergeCell ref="ESH54:ESM54"/>
    <mergeCell ref="ESN54:ESS54"/>
    <mergeCell ref="EST54:ESY54"/>
    <mergeCell ref="ESZ54:ETE54"/>
    <mergeCell ref="EQL54:EQQ54"/>
    <mergeCell ref="EQR54:EQW54"/>
    <mergeCell ref="EQX54:ERC54"/>
    <mergeCell ref="ERD54:ERI54"/>
    <mergeCell ref="ERJ54:ERO54"/>
    <mergeCell ref="ERP54:ERU54"/>
    <mergeCell ref="EPB54:EPG54"/>
    <mergeCell ref="EPH54:EPM54"/>
    <mergeCell ref="EPN54:EPS54"/>
    <mergeCell ref="EPT54:EPY54"/>
    <mergeCell ref="EPZ54:EQE54"/>
    <mergeCell ref="EQF54:EQK54"/>
    <mergeCell ref="ENR54:ENW54"/>
    <mergeCell ref="ENX54:EOC54"/>
    <mergeCell ref="EOD54:EOI54"/>
    <mergeCell ref="EOJ54:EOO54"/>
    <mergeCell ref="EOP54:EOU54"/>
    <mergeCell ref="EOV54:EPA54"/>
    <mergeCell ref="EMH54:EMM54"/>
    <mergeCell ref="EMN54:EMS54"/>
    <mergeCell ref="EMT54:EMY54"/>
    <mergeCell ref="EMZ54:ENE54"/>
    <mergeCell ref="ENF54:ENK54"/>
    <mergeCell ref="ENL54:ENQ54"/>
    <mergeCell ref="EKX54:ELC54"/>
    <mergeCell ref="ELD54:ELI54"/>
    <mergeCell ref="ELJ54:ELO54"/>
    <mergeCell ref="ELP54:ELU54"/>
    <mergeCell ref="ELV54:EMA54"/>
    <mergeCell ref="EMB54:EMG54"/>
    <mergeCell ref="EJN54:EJS54"/>
    <mergeCell ref="EJT54:EJY54"/>
    <mergeCell ref="EJZ54:EKE54"/>
    <mergeCell ref="EKF54:EKK54"/>
    <mergeCell ref="EKL54:EKQ54"/>
    <mergeCell ref="EKR54:EKW54"/>
    <mergeCell ref="EID54:EII54"/>
    <mergeCell ref="EIJ54:EIO54"/>
    <mergeCell ref="EIP54:EIU54"/>
    <mergeCell ref="EIV54:EJA54"/>
    <mergeCell ref="EJB54:EJG54"/>
    <mergeCell ref="EJH54:EJM54"/>
    <mergeCell ref="EGT54:EGY54"/>
    <mergeCell ref="EGZ54:EHE54"/>
    <mergeCell ref="EHF54:EHK54"/>
    <mergeCell ref="EHL54:EHQ54"/>
    <mergeCell ref="EHR54:EHW54"/>
    <mergeCell ref="EHX54:EIC54"/>
    <mergeCell ref="EFJ54:EFO54"/>
    <mergeCell ref="EFP54:EFU54"/>
    <mergeCell ref="EFV54:EGA54"/>
    <mergeCell ref="EGB54:EGG54"/>
    <mergeCell ref="EGH54:EGM54"/>
    <mergeCell ref="EGN54:EGS54"/>
    <mergeCell ref="EDZ54:EEE54"/>
    <mergeCell ref="EEF54:EEK54"/>
    <mergeCell ref="EEL54:EEQ54"/>
    <mergeCell ref="EER54:EEW54"/>
    <mergeCell ref="EEX54:EFC54"/>
    <mergeCell ref="EFD54:EFI54"/>
    <mergeCell ref="ECP54:ECU54"/>
    <mergeCell ref="ECV54:EDA54"/>
    <mergeCell ref="EDB54:EDG54"/>
    <mergeCell ref="EDH54:EDM54"/>
    <mergeCell ref="EDN54:EDS54"/>
    <mergeCell ref="EDT54:EDY54"/>
    <mergeCell ref="EBF54:EBK54"/>
    <mergeCell ref="EBL54:EBQ54"/>
    <mergeCell ref="EBR54:EBW54"/>
    <mergeCell ref="EBX54:ECC54"/>
    <mergeCell ref="ECD54:ECI54"/>
    <mergeCell ref="ECJ54:ECO54"/>
    <mergeCell ref="DZV54:EAA54"/>
    <mergeCell ref="EAB54:EAG54"/>
    <mergeCell ref="EAH54:EAM54"/>
    <mergeCell ref="EAN54:EAS54"/>
    <mergeCell ref="EAT54:EAY54"/>
    <mergeCell ref="EAZ54:EBE54"/>
    <mergeCell ref="DYL54:DYQ54"/>
    <mergeCell ref="DYR54:DYW54"/>
    <mergeCell ref="DYX54:DZC54"/>
    <mergeCell ref="DZD54:DZI54"/>
    <mergeCell ref="DZJ54:DZO54"/>
    <mergeCell ref="DZP54:DZU54"/>
    <mergeCell ref="DXB54:DXG54"/>
    <mergeCell ref="DXH54:DXM54"/>
    <mergeCell ref="DXN54:DXS54"/>
    <mergeCell ref="DXT54:DXY54"/>
    <mergeCell ref="DXZ54:DYE54"/>
    <mergeCell ref="DYF54:DYK54"/>
    <mergeCell ref="DVR54:DVW54"/>
    <mergeCell ref="DVX54:DWC54"/>
    <mergeCell ref="DWD54:DWI54"/>
    <mergeCell ref="DWJ54:DWO54"/>
    <mergeCell ref="DWP54:DWU54"/>
    <mergeCell ref="DWV54:DXA54"/>
    <mergeCell ref="DUH54:DUM54"/>
    <mergeCell ref="DUN54:DUS54"/>
    <mergeCell ref="DUT54:DUY54"/>
    <mergeCell ref="DUZ54:DVE54"/>
    <mergeCell ref="DVF54:DVK54"/>
    <mergeCell ref="DVL54:DVQ54"/>
    <mergeCell ref="DSX54:DTC54"/>
    <mergeCell ref="DTD54:DTI54"/>
    <mergeCell ref="DTJ54:DTO54"/>
    <mergeCell ref="DTP54:DTU54"/>
    <mergeCell ref="DTV54:DUA54"/>
    <mergeCell ref="DUB54:DUG54"/>
    <mergeCell ref="DRN54:DRS54"/>
    <mergeCell ref="DRT54:DRY54"/>
    <mergeCell ref="DRZ54:DSE54"/>
    <mergeCell ref="DSF54:DSK54"/>
    <mergeCell ref="DSL54:DSQ54"/>
    <mergeCell ref="DSR54:DSW54"/>
    <mergeCell ref="DQD54:DQI54"/>
    <mergeCell ref="DQJ54:DQO54"/>
    <mergeCell ref="DQP54:DQU54"/>
    <mergeCell ref="DQV54:DRA54"/>
    <mergeCell ref="DRB54:DRG54"/>
    <mergeCell ref="DRH54:DRM54"/>
    <mergeCell ref="DOT54:DOY54"/>
    <mergeCell ref="DOZ54:DPE54"/>
    <mergeCell ref="DPF54:DPK54"/>
    <mergeCell ref="DPL54:DPQ54"/>
    <mergeCell ref="DPR54:DPW54"/>
    <mergeCell ref="DPX54:DQC54"/>
    <mergeCell ref="DNJ54:DNO54"/>
    <mergeCell ref="DNP54:DNU54"/>
    <mergeCell ref="DNV54:DOA54"/>
    <mergeCell ref="DOB54:DOG54"/>
    <mergeCell ref="DOH54:DOM54"/>
    <mergeCell ref="DON54:DOS54"/>
    <mergeCell ref="DLZ54:DME54"/>
    <mergeCell ref="DMF54:DMK54"/>
    <mergeCell ref="DML54:DMQ54"/>
    <mergeCell ref="DMR54:DMW54"/>
    <mergeCell ref="DMX54:DNC54"/>
    <mergeCell ref="DND54:DNI54"/>
    <mergeCell ref="DKP54:DKU54"/>
    <mergeCell ref="DKV54:DLA54"/>
    <mergeCell ref="DLB54:DLG54"/>
    <mergeCell ref="DLH54:DLM54"/>
    <mergeCell ref="DLN54:DLS54"/>
    <mergeCell ref="DLT54:DLY54"/>
    <mergeCell ref="DJF54:DJK54"/>
    <mergeCell ref="DJL54:DJQ54"/>
    <mergeCell ref="DJR54:DJW54"/>
    <mergeCell ref="DJX54:DKC54"/>
    <mergeCell ref="DKD54:DKI54"/>
    <mergeCell ref="DKJ54:DKO54"/>
    <mergeCell ref="DHV54:DIA54"/>
    <mergeCell ref="DIB54:DIG54"/>
    <mergeCell ref="DIH54:DIM54"/>
    <mergeCell ref="DIN54:DIS54"/>
    <mergeCell ref="DIT54:DIY54"/>
    <mergeCell ref="DIZ54:DJE54"/>
    <mergeCell ref="DGL54:DGQ54"/>
    <mergeCell ref="DGR54:DGW54"/>
    <mergeCell ref="DGX54:DHC54"/>
    <mergeCell ref="DHD54:DHI54"/>
    <mergeCell ref="DHJ54:DHO54"/>
    <mergeCell ref="DHP54:DHU54"/>
    <mergeCell ref="DFB54:DFG54"/>
    <mergeCell ref="DFH54:DFM54"/>
    <mergeCell ref="DFN54:DFS54"/>
    <mergeCell ref="DFT54:DFY54"/>
    <mergeCell ref="DFZ54:DGE54"/>
    <mergeCell ref="DGF54:DGK54"/>
    <mergeCell ref="DDR54:DDW54"/>
    <mergeCell ref="DDX54:DEC54"/>
    <mergeCell ref="DED54:DEI54"/>
    <mergeCell ref="DEJ54:DEO54"/>
    <mergeCell ref="DEP54:DEU54"/>
    <mergeCell ref="DEV54:DFA54"/>
    <mergeCell ref="DCH54:DCM54"/>
    <mergeCell ref="DCN54:DCS54"/>
    <mergeCell ref="DCT54:DCY54"/>
    <mergeCell ref="DCZ54:DDE54"/>
    <mergeCell ref="DDF54:DDK54"/>
    <mergeCell ref="DDL54:DDQ54"/>
    <mergeCell ref="DAX54:DBC54"/>
    <mergeCell ref="DBD54:DBI54"/>
    <mergeCell ref="DBJ54:DBO54"/>
    <mergeCell ref="DBP54:DBU54"/>
    <mergeCell ref="DBV54:DCA54"/>
    <mergeCell ref="DCB54:DCG54"/>
    <mergeCell ref="CZN54:CZS54"/>
    <mergeCell ref="CZT54:CZY54"/>
    <mergeCell ref="CZZ54:DAE54"/>
    <mergeCell ref="DAF54:DAK54"/>
    <mergeCell ref="DAL54:DAQ54"/>
    <mergeCell ref="DAR54:DAW54"/>
    <mergeCell ref="CYD54:CYI54"/>
    <mergeCell ref="CYJ54:CYO54"/>
    <mergeCell ref="CYP54:CYU54"/>
    <mergeCell ref="CYV54:CZA54"/>
    <mergeCell ref="CZB54:CZG54"/>
    <mergeCell ref="CZH54:CZM54"/>
    <mergeCell ref="CWT54:CWY54"/>
    <mergeCell ref="CWZ54:CXE54"/>
    <mergeCell ref="CXF54:CXK54"/>
    <mergeCell ref="CXL54:CXQ54"/>
    <mergeCell ref="CXR54:CXW54"/>
    <mergeCell ref="CXX54:CYC54"/>
    <mergeCell ref="CVJ54:CVO54"/>
    <mergeCell ref="CVP54:CVU54"/>
    <mergeCell ref="CVV54:CWA54"/>
    <mergeCell ref="CWB54:CWG54"/>
    <mergeCell ref="CWH54:CWM54"/>
    <mergeCell ref="CWN54:CWS54"/>
    <mergeCell ref="CTZ54:CUE54"/>
    <mergeCell ref="CUF54:CUK54"/>
    <mergeCell ref="CUL54:CUQ54"/>
    <mergeCell ref="CUR54:CUW54"/>
    <mergeCell ref="CUX54:CVC54"/>
    <mergeCell ref="CVD54:CVI54"/>
    <mergeCell ref="CSP54:CSU54"/>
    <mergeCell ref="CSV54:CTA54"/>
    <mergeCell ref="CTB54:CTG54"/>
    <mergeCell ref="CTH54:CTM54"/>
    <mergeCell ref="CTN54:CTS54"/>
    <mergeCell ref="CTT54:CTY54"/>
    <mergeCell ref="CRF54:CRK54"/>
    <mergeCell ref="CRL54:CRQ54"/>
    <mergeCell ref="CRR54:CRW54"/>
    <mergeCell ref="CRX54:CSC54"/>
    <mergeCell ref="CSD54:CSI54"/>
    <mergeCell ref="CSJ54:CSO54"/>
    <mergeCell ref="CPV54:CQA54"/>
    <mergeCell ref="CQB54:CQG54"/>
    <mergeCell ref="CQH54:CQM54"/>
    <mergeCell ref="CQN54:CQS54"/>
    <mergeCell ref="CQT54:CQY54"/>
    <mergeCell ref="CQZ54:CRE54"/>
    <mergeCell ref="COL54:COQ54"/>
    <mergeCell ref="COR54:COW54"/>
    <mergeCell ref="COX54:CPC54"/>
    <mergeCell ref="CPD54:CPI54"/>
    <mergeCell ref="CPJ54:CPO54"/>
    <mergeCell ref="CPP54:CPU54"/>
    <mergeCell ref="CNB54:CNG54"/>
    <mergeCell ref="CNH54:CNM54"/>
    <mergeCell ref="CNN54:CNS54"/>
    <mergeCell ref="CNT54:CNY54"/>
    <mergeCell ref="CNZ54:COE54"/>
    <mergeCell ref="COF54:COK54"/>
    <mergeCell ref="CLR54:CLW54"/>
    <mergeCell ref="CLX54:CMC54"/>
    <mergeCell ref="CMD54:CMI54"/>
    <mergeCell ref="CMJ54:CMO54"/>
    <mergeCell ref="CMP54:CMU54"/>
    <mergeCell ref="CMV54:CNA54"/>
    <mergeCell ref="CKH54:CKM54"/>
    <mergeCell ref="CKN54:CKS54"/>
    <mergeCell ref="CKT54:CKY54"/>
    <mergeCell ref="CKZ54:CLE54"/>
    <mergeCell ref="CLF54:CLK54"/>
    <mergeCell ref="CLL54:CLQ54"/>
    <mergeCell ref="CIX54:CJC54"/>
    <mergeCell ref="CJD54:CJI54"/>
    <mergeCell ref="CJJ54:CJO54"/>
    <mergeCell ref="CJP54:CJU54"/>
    <mergeCell ref="CJV54:CKA54"/>
    <mergeCell ref="CKB54:CKG54"/>
    <mergeCell ref="CHN54:CHS54"/>
    <mergeCell ref="CHT54:CHY54"/>
    <mergeCell ref="CHZ54:CIE54"/>
    <mergeCell ref="CIF54:CIK54"/>
    <mergeCell ref="CIL54:CIQ54"/>
    <mergeCell ref="CIR54:CIW54"/>
    <mergeCell ref="CGD54:CGI54"/>
    <mergeCell ref="CGJ54:CGO54"/>
    <mergeCell ref="CGP54:CGU54"/>
    <mergeCell ref="CGV54:CHA54"/>
    <mergeCell ref="CHB54:CHG54"/>
    <mergeCell ref="CHH54:CHM54"/>
    <mergeCell ref="CET54:CEY54"/>
    <mergeCell ref="CEZ54:CFE54"/>
    <mergeCell ref="CFF54:CFK54"/>
    <mergeCell ref="CFL54:CFQ54"/>
    <mergeCell ref="CFR54:CFW54"/>
    <mergeCell ref="CFX54:CGC54"/>
    <mergeCell ref="CDJ54:CDO54"/>
    <mergeCell ref="CDP54:CDU54"/>
    <mergeCell ref="CDV54:CEA54"/>
    <mergeCell ref="CEB54:CEG54"/>
    <mergeCell ref="CEH54:CEM54"/>
    <mergeCell ref="CEN54:CES54"/>
    <mergeCell ref="CBZ54:CCE54"/>
    <mergeCell ref="CCF54:CCK54"/>
    <mergeCell ref="CCL54:CCQ54"/>
    <mergeCell ref="CCR54:CCW54"/>
    <mergeCell ref="CCX54:CDC54"/>
    <mergeCell ref="CDD54:CDI54"/>
    <mergeCell ref="CAP54:CAU54"/>
    <mergeCell ref="CAV54:CBA54"/>
    <mergeCell ref="CBB54:CBG54"/>
    <mergeCell ref="CBH54:CBM54"/>
    <mergeCell ref="CBN54:CBS54"/>
    <mergeCell ref="CBT54:CBY54"/>
    <mergeCell ref="BZF54:BZK54"/>
    <mergeCell ref="BZL54:BZQ54"/>
    <mergeCell ref="BZR54:BZW54"/>
    <mergeCell ref="BZX54:CAC54"/>
    <mergeCell ref="CAD54:CAI54"/>
    <mergeCell ref="CAJ54:CAO54"/>
    <mergeCell ref="BXV54:BYA54"/>
    <mergeCell ref="BYB54:BYG54"/>
    <mergeCell ref="BYH54:BYM54"/>
    <mergeCell ref="BYN54:BYS54"/>
    <mergeCell ref="BYT54:BYY54"/>
    <mergeCell ref="BYZ54:BZE54"/>
    <mergeCell ref="BWL54:BWQ54"/>
    <mergeCell ref="BWR54:BWW54"/>
    <mergeCell ref="BWX54:BXC54"/>
    <mergeCell ref="BXD54:BXI54"/>
    <mergeCell ref="BXJ54:BXO54"/>
    <mergeCell ref="BXP54:BXU54"/>
    <mergeCell ref="BVB54:BVG54"/>
    <mergeCell ref="BVH54:BVM54"/>
    <mergeCell ref="BVN54:BVS54"/>
    <mergeCell ref="BVT54:BVY54"/>
    <mergeCell ref="BVZ54:BWE54"/>
    <mergeCell ref="BWF54:BWK54"/>
    <mergeCell ref="BTR54:BTW54"/>
    <mergeCell ref="BTX54:BUC54"/>
    <mergeCell ref="BUD54:BUI54"/>
    <mergeCell ref="BUJ54:BUO54"/>
    <mergeCell ref="BUP54:BUU54"/>
    <mergeCell ref="BUV54:BVA54"/>
    <mergeCell ref="BSH54:BSM54"/>
    <mergeCell ref="BSN54:BSS54"/>
    <mergeCell ref="BST54:BSY54"/>
    <mergeCell ref="BSZ54:BTE54"/>
    <mergeCell ref="BTF54:BTK54"/>
    <mergeCell ref="BTL54:BTQ54"/>
    <mergeCell ref="BQX54:BRC54"/>
    <mergeCell ref="BRD54:BRI54"/>
    <mergeCell ref="BRJ54:BRO54"/>
    <mergeCell ref="BRP54:BRU54"/>
    <mergeCell ref="BRV54:BSA54"/>
    <mergeCell ref="BSB54:BSG54"/>
    <mergeCell ref="BPN54:BPS54"/>
    <mergeCell ref="BPT54:BPY54"/>
    <mergeCell ref="BPZ54:BQE54"/>
    <mergeCell ref="BQF54:BQK54"/>
    <mergeCell ref="BQL54:BQQ54"/>
    <mergeCell ref="BQR54:BQW54"/>
    <mergeCell ref="BOD54:BOI54"/>
    <mergeCell ref="BOJ54:BOO54"/>
    <mergeCell ref="BOP54:BOU54"/>
    <mergeCell ref="BOV54:BPA54"/>
    <mergeCell ref="BPB54:BPG54"/>
    <mergeCell ref="BPH54:BPM54"/>
    <mergeCell ref="BMT54:BMY54"/>
    <mergeCell ref="BMZ54:BNE54"/>
    <mergeCell ref="BNF54:BNK54"/>
    <mergeCell ref="BNL54:BNQ54"/>
    <mergeCell ref="BNR54:BNW54"/>
    <mergeCell ref="BNX54:BOC54"/>
    <mergeCell ref="BLJ54:BLO54"/>
    <mergeCell ref="BLP54:BLU54"/>
    <mergeCell ref="BLV54:BMA54"/>
    <mergeCell ref="BMB54:BMG54"/>
    <mergeCell ref="BMH54:BMM54"/>
    <mergeCell ref="BMN54:BMS54"/>
    <mergeCell ref="BJZ54:BKE54"/>
    <mergeCell ref="BKF54:BKK54"/>
    <mergeCell ref="BKL54:BKQ54"/>
    <mergeCell ref="BKR54:BKW54"/>
    <mergeCell ref="BKX54:BLC54"/>
    <mergeCell ref="BLD54:BLI54"/>
    <mergeCell ref="BIP54:BIU54"/>
    <mergeCell ref="BIV54:BJA54"/>
    <mergeCell ref="BJB54:BJG54"/>
    <mergeCell ref="BJH54:BJM54"/>
    <mergeCell ref="BJN54:BJS54"/>
    <mergeCell ref="BJT54:BJY54"/>
    <mergeCell ref="BHF54:BHK54"/>
    <mergeCell ref="BHL54:BHQ54"/>
    <mergeCell ref="BHR54:BHW54"/>
    <mergeCell ref="BHX54:BIC54"/>
    <mergeCell ref="BID54:BII54"/>
    <mergeCell ref="BIJ54:BIO54"/>
    <mergeCell ref="BFV54:BGA54"/>
    <mergeCell ref="BGB54:BGG54"/>
    <mergeCell ref="BGH54:BGM54"/>
    <mergeCell ref="BGN54:BGS54"/>
    <mergeCell ref="BGT54:BGY54"/>
    <mergeCell ref="BGZ54:BHE54"/>
    <mergeCell ref="BEL54:BEQ54"/>
    <mergeCell ref="BER54:BEW54"/>
    <mergeCell ref="BEX54:BFC54"/>
    <mergeCell ref="BFD54:BFI54"/>
    <mergeCell ref="BFJ54:BFO54"/>
    <mergeCell ref="BFP54:BFU54"/>
    <mergeCell ref="BDB54:BDG54"/>
    <mergeCell ref="BDH54:BDM54"/>
    <mergeCell ref="BDN54:BDS54"/>
    <mergeCell ref="BDT54:BDY54"/>
    <mergeCell ref="BDZ54:BEE54"/>
    <mergeCell ref="BEF54:BEK54"/>
    <mergeCell ref="BBR54:BBW54"/>
    <mergeCell ref="BBX54:BCC54"/>
    <mergeCell ref="BCD54:BCI54"/>
    <mergeCell ref="BCJ54:BCO54"/>
    <mergeCell ref="BCP54:BCU54"/>
    <mergeCell ref="BCV54:BDA54"/>
    <mergeCell ref="BAH54:BAM54"/>
    <mergeCell ref="BAN54:BAS54"/>
    <mergeCell ref="BAT54:BAY54"/>
    <mergeCell ref="BAZ54:BBE54"/>
    <mergeCell ref="BBF54:BBK54"/>
    <mergeCell ref="BBL54:BBQ54"/>
    <mergeCell ref="AYX54:AZC54"/>
    <mergeCell ref="AZD54:AZI54"/>
    <mergeCell ref="AZJ54:AZO54"/>
    <mergeCell ref="AZP54:AZU54"/>
    <mergeCell ref="AZV54:BAA54"/>
    <mergeCell ref="BAB54:BAG54"/>
    <mergeCell ref="AXN54:AXS54"/>
    <mergeCell ref="AXT54:AXY54"/>
    <mergeCell ref="AXZ54:AYE54"/>
    <mergeCell ref="AYF54:AYK54"/>
    <mergeCell ref="AYL54:AYQ54"/>
    <mergeCell ref="AYR54:AYW54"/>
    <mergeCell ref="AWD54:AWI54"/>
    <mergeCell ref="AWJ54:AWO54"/>
    <mergeCell ref="AWP54:AWU54"/>
    <mergeCell ref="AWV54:AXA54"/>
    <mergeCell ref="AXB54:AXG54"/>
    <mergeCell ref="AXH54:AXM54"/>
    <mergeCell ref="AUT54:AUY54"/>
    <mergeCell ref="AUZ54:AVE54"/>
    <mergeCell ref="AVF54:AVK54"/>
    <mergeCell ref="AVL54:AVQ54"/>
    <mergeCell ref="AVR54:AVW54"/>
    <mergeCell ref="AVX54:AWC54"/>
    <mergeCell ref="ATJ54:ATO54"/>
    <mergeCell ref="ATP54:ATU54"/>
    <mergeCell ref="ATV54:AUA54"/>
    <mergeCell ref="AUB54:AUG54"/>
    <mergeCell ref="AUH54:AUM54"/>
    <mergeCell ref="AUN54:AUS54"/>
    <mergeCell ref="ARZ54:ASE54"/>
    <mergeCell ref="ASF54:ASK54"/>
    <mergeCell ref="ASL54:ASQ54"/>
    <mergeCell ref="ASR54:ASW54"/>
    <mergeCell ref="ASX54:ATC54"/>
    <mergeCell ref="ATD54:ATI54"/>
    <mergeCell ref="AQP54:AQU54"/>
    <mergeCell ref="AQV54:ARA54"/>
    <mergeCell ref="ARB54:ARG54"/>
    <mergeCell ref="ARH54:ARM54"/>
    <mergeCell ref="ARN54:ARS54"/>
    <mergeCell ref="ART54:ARY54"/>
    <mergeCell ref="APF54:APK54"/>
    <mergeCell ref="APL54:APQ54"/>
    <mergeCell ref="APR54:APW54"/>
    <mergeCell ref="APX54:AQC54"/>
    <mergeCell ref="AQD54:AQI54"/>
    <mergeCell ref="AQJ54:AQO54"/>
    <mergeCell ref="ANV54:AOA54"/>
    <mergeCell ref="AOB54:AOG54"/>
    <mergeCell ref="AOH54:AOM54"/>
    <mergeCell ref="AON54:AOS54"/>
    <mergeCell ref="AOT54:AOY54"/>
    <mergeCell ref="AOZ54:APE54"/>
    <mergeCell ref="AML54:AMQ54"/>
    <mergeCell ref="AMR54:AMW54"/>
    <mergeCell ref="AMX54:ANC54"/>
    <mergeCell ref="AND54:ANI54"/>
    <mergeCell ref="ANJ54:ANO54"/>
    <mergeCell ref="ANP54:ANU54"/>
    <mergeCell ref="ALB54:ALG54"/>
    <mergeCell ref="ALH54:ALM54"/>
    <mergeCell ref="ALN54:ALS54"/>
    <mergeCell ref="ALT54:ALY54"/>
    <mergeCell ref="ALZ54:AME54"/>
    <mergeCell ref="AMF54:AMK54"/>
    <mergeCell ref="AJR54:AJW54"/>
    <mergeCell ref="AJX54:AKC54"/>
    <mergeCell ref="AKD54:AKI54"/>
    <mergeCell ref="AKJ54:AKO54"/>
    <mergeCell ref="AKP54:AKU54"/>
    <mergeCell ref="AKV54:ALA54"/>
    <mergeCell ref="AIH54:AIM54"/>
    <mergeCell ref="AIN54:AIS54"/>
    <mergeCell ref="AIT54:AIY54"/>
    <mergeCell ref="AIZ54:AJE54"/>
    <mergeCell ref="AJF54:AJK54"/>
    <mergeCell ref="AJL54:AJQ54"/>
    <mergeCell ref="AGX54:AHC54"/>
    <mergeCell ref="AHD54:AHI54"/>
    <mergeCell ref="AHJ54:AHO54"/>
    <mergeCell ref="AHP54:AHU54"/>
    <mergeCell ref="AHV54:AIA54"/>
    <mergeCell ref="AIB54:AIG54"/>
    <mergeCell ref="AFN54:AFS54"/>
    <mergeCell ref="AFT54:AFY54"/>
    <mergeCell ref="AFZ54:AGE54"/>
    <mergeCell ref="AGF54:AGK54"/>
    <mergeCell ref="AGL54:AGQ54"/>
    <mergeCell ref="AGR54:AGW54"/>
    <mergeCell ref="AED54:AEI54"/>
    <mergeCell ref="AEJ54:AEO54"/>
    <mergeCell ref="AEP54:AEU54"/>
    <mergeCell ref="AEV54:AFA54"/>
    <mergeCell ref="AFB54:AFG54"/>
    <mergeCell ref="AFH54:AFM54"/>
    <mergeCell ref="ACT54:ACY54"/>
    <mergeCell ref="ACZ54:ADE54"/>
    <mergeCell ref="ADF54:ADK54"/>
    <mergeCell ref="ADL54:ADQ54"/>
    <mergeCell ref="ADR54:ADW54"/>
    <mergeCell ref="ADX54:AEC54"/>
    <mergeCell ref="ABJ54:ABO54"/>
    <mergeCell ref="ABP54:ABU54"/>
    <mergeCell ref="ABV54:ACA54"/>
    <mergeCell ref="ACB54:ACG54"/>
    <mergeCell ref="ACH54:ACM54"/>
    <mergeCell ref="ACN54:ACS54"/>
    <mergeCell ref="ZZ54:AAE54"/>
    <mergeCell ref="AAF54:AAK54"/>
    <mergeCell ref="AAL54:AAQ54"/>
    <mergeCell ref="AAR54:AAW54"/>
    <mergeCell ref="AAX54:ABC54"/>
    <mergeCell ref="ABD54:ABI54"/>
    <mergeCell ref="YP54:YU54"/>
    <mergeCell ref="YV54:ZA54"/>
    <mergeCell ref="ZB54:ZG54"/>
    <mergeCell ref="ZH54:ZM54"/>
    <mergeCell ref="ZN54:ZS54"/>
    <mergeCell ref="ZT54:ZY54"/>
    <mergeCell ref="XF54:XK54"/>
    <mergeCell ref="XL54:XQ54"/>
    <mergeCell ref="XR54:XW54"/>
    <mergeCell ref="XX54:YC54"/>
    <mergeCell ref="YD54:YI54"/>
    <mergeCell ref="YJ54:YO54"/>
    <mergeCell ref="VV54:WA54"/>
    <mergeCell ref="WB54:WG54"/>
    <mergeCell ref="WH54:WM54"/>
    <mergeCell ref="WN54:WS54"/>
    <mergeCell ref="WT54:WY54"/>
    <mergeCell ref="WZ54:XE54"/>
    <mergeCell ref="UL54:UQ54"/>
    <mergeCell ref="UR54:UW54"/>
    <mergeCell ref="UX54:VC54"/>
    <mergeCell ref="VD54:VI54"/>
    <mergeCell ref="VJ54:VO54"/>
    <mergeCell ref="VP54:VU54"/>
    <mergeCell ref="TB54:TG54"/>
    <mergeCell ref="TH54:TM54"/>
    <mergeCell ref="TN54:TS54"/>
    <mergeCell ref="TT54:TY54"/>
    <mergeCell ref="TZ54:UE54"/>
    <mergeCell ref="UF54:UK54"/>
    <mergeCell ref="RR54:RW54"/>
    <mergeCell ref="RX54:SC54"/>
    <mergeCell ref="SD54:SI54"/>
    <mergeCell ref="SJ54:SO54"/>
    <mergeCell ref="SP54:SU54"/>
    <mergeCell ref="SV54:TA54"/>
    <mergeCell ref="QH54:QM54"/>
    <mergeCell ref="QN54:QS54"/>
    <mergeCell ref="QT54:QY54"/>
    <mergeCell ref="QZ54:RE54"/>
    <mergeCell ref="RF54:RK54"/>
    <mergeCell ref="RL54:RQ54"/>
    <mergeCell ref="OX54:PC54"/>
    <mergeCell ref="PD54:PI54"/>
    <mergeCell ref="PJ54:PO54"/>
    <mergeCell ref="PP54:PU54"/>
    <mergeCell ref="PV54:QA54"/>
    <mergeCell ref="QB54:QG54"/>
    <mergeCell ref="NN54:NS54"/>
    <mergeCell ref="NT54:NY54"/>
    <mergeCell ref="NZ54:OE54"/>
    <mergeCell ref="OF54:OK54"/>
    <mergeCell ref="OL54:OQ54"/>
    <mergeCell ref="OR54:OW54"/>
    <mergeCell ref="MD54:MI54"/>
    <mergeCell ref="MJ54:MO54"/>
    <mergeCell ref="MP54:MU54"/>
    <mergeCell ref="MV54:NA54"/>
    <mergeCell ref="NB54:NG54"/>
    <mergeCell ref="NH54:NM54"/>
    <mergeCell ref="KT54:KY54"/>
    <mergeCell ref="KZ54:LE54"/>
    <mergeCell ref="LF54:LK54"/>
    <mergeCell ref="LL54:LQ54"/>
    <mergeCell ref="LR54:LW54"/>
    <mergeCell ref="LX54:MC54"/>
    <mergeCell ref="JJ54:JO54"/>
    <mergeCell ref="JP54:JU54"/>
    <mergeCell ref="JV54:KA54"/>
    <mergeCell ref="KB54:KG54"/>
    <mergeCell ref="KH54:KM54"/>
    <mergeCell ref="KN54:KS54"/>
    <mergeCell ref="HZ54:IE54"/>
    <mergeCell ref="IF54:IK54"/>
    <mergeCell ref="IL54:IQ54"/>
    <mergeCell ref="IR54:IW54"/>
    <mergeCell ref="IX54:JC54"/>
    <mergeCell ref="JD54:JI54"/>
    <mergeCell ref="GP54:GU54"/>
    <mergeCell ref="GV54:HA54"/>
    <mergeCell ref="HB54:HG54"/>
    <mergeCell ref="HH54:HM54"/>
    <mergeCell ref="HN54:HS54"/>
    <mergeCell ref="HT54:HY54"/>
    <mergeCell ref="FF54:FK54"/>
    <mergeCell ref="FL54:FQ54"/>
    <mergeCell ref="FR54:FW54"/>
    <mergeCell ref="FX54:GC54"/>
    <mergeCell ref="GD54:GI54"/>
    <mergeCell ref="GJ54:GO54"/>
    <mergeCell ref="DV54:EA54"/>
    <mergeCell ref="EB54:EG54"/>
    <mergeCell ref="EH54:EM54"/>
    <mergeCell ref="EN54:ES54"/>
    <mergeCell ref="ET54:EY54"/>
    <mergeCell ref="EZ54:FE54"/>
    <mergeCell ref="CL54:CQ54"/>
    <mergeCell ref="CR54:CW54"/>
    <mergeCell ref="CX54:DC54"/>
    <mergeCell ref="DD54:DI54"/>
    <mergeCell ref="DJ54:DO54"/>
    <mergeCell ref="DP54:DU54"/>
    <mergeCell ref="BB54:BG54"/>
    <mergeCell ref="BH54:BM54"/>
    <mergeCell ref="BN54:BS54"/>
    <mergeCell ref="BT54:BY54"/>
    <mergeCell ref="BZ54:CE54"/>
    <mergeCell ref="CF54:CK54"/>
    <mergeCell ref="XEZ5:XFC5"/>
    <mergeCell ref="A54:E54"/>
    <mergeCell ref="F54:K54"/>
    <mergeCell ref="L54:Q54"/>
    <mergeCell ref="R54:W54"/>
    <mergeCell ref="X54:AC54"/>
    <mergeCell ref="AD54:AI54"/>
    <mergeCell ref="AJ54:AO54"/>
    <mergeCell ref="AP54:AU54"/>
    <mergeCell ref="AV54:BA54"/>
    <mergeCell ref="XDP5:XDU5"/>
    <mergeCell ref="XDV5:XEA5"/>
    <mergeCell ref="XEB5:XEG5"/>
    <mergeCell ref="XEH5:XEM5"/>
    <mergeCell ref="XEN5:XES5"/>
    <mergeCell ref="XET5:XEY5"/>
    <mergeCell ref="XCF5:XCK5"/>
    <mergeCell ref="XCL5:XCQ5"/>
    <mergeCell ref="XCR5:XCW5"/>
    <mergeCell ref="XCX5:XDC5"/>
    <mergeCell ref="XDD5:XDI5"/>
    <mergeCell ref="XDJ5:XDO5"/>
    <mergeCell ref="XAV5:XBA5"/>
    <mergeCell ref="XBB5:XBG5"/>
    <mergeCell ref="XBH5:XBM5"/>
    <mergeCell ref="XBN5:XBS5"/>
    <mergeCell ref="XBT5:XBY5"/>
    <mergeCell ref="XBZ5:XCE5"/>
    <mergeCell ref="WZL5:WZQ5"/>
    <mergeCell ref="WZR5:WZW5"/>
    <mergeCell ref="WZX5:XAC5"/>
    <mergeCell ref="XAD5:XAI5"/>
    <mergeCell ref="XAJ5:XAO5"/>
    <mergeCell ref="XAP5:XAU5"/>
    <mergeCell ref="WYB5:WYG5"/>
    <mergeCell ref="WYH5:WYM5"/>
    <mergeCell ref="WYN5:WYS5"/>
    <mergeCell ref="WYT5:WYY5"/>
    <mergeCell ref="WYZ5:WZE5"/>
    <mergeCell ref="WZF5:WZK5"/>
    <mergeCell ref="WWR5:WWW5"/>
    <mergeCell ref="WWX5:WXC5"/>
    <mergeCell ref="WXD5:WXI5"/>
    <mergeCell ref="WXJ5:WXO5"/>
    <mergeCell ref="WXP5:WXU5"/>
    <mergeCell ref="WXV5:WYA5"/>
    <mergeCell ref="WVH5:WVM5"/>
    <mergeCell ref="WVN5:WVS5"/>
    <mergeCell ref="WVT5:WVY5"/>
    <mergeCell ref="WVZ5:WWE5"/>
    <mergeCell ref="WWF5:WWK5"/>
    <mergeCell ref="WWL5:WWQ5"/>
    <mergeCell ref="WTX5:WUC5"/>
    <mergeCell ref="WUD5:WUI5"/>
    <mergeCell ref="WUJ5:WUO5"/>
    <mergeCell ref="WUP5:WUU5"/>
    <mergeCell ref="WUV5:WVA5"/>
    <mergeCell ref="WVB5:WVG5"/>
    <mergeCell ref="WSN5:WSS5"/>
    <mergeCell ref="WST5:WSY5"/>
    <mergeCell ref="WSZ5:WTE5"/>
    <mergeCell ref="WTF5:WTK5"/>
    <mergeCell ref="WTL5:WTQ5"/>
    <mergeCell ref="WTR5:WTW5"/>
    <mergeCell ref="WRD5:WRI5"/>
    <mergeCell ref="WRJ5:WRO5"/>
    <mergeCell ref="WRP5:WRU5"/>
    <mergeCell ref="WRV5:WSA5"/>
    <mergeCell ref="WSB5:WSG5"/>
    <mergeCell ref="WSH5:WSM5"/>
    <mergeCell ref="WPT5:WPY5"/>
    <mergeCell ref="WPZ5:WQE5"/>
    <mergeCell ref="WQF5:WQK5"/>
    <mergeCell ref="WQL5:WQQ5"/>
    <mergeCell ref="WQR5:WQW5"/>
    <mergeCell ref="WQX5:WRC5"/>
    <mergeCell ref="WOJ5:WOO5"/>
    <mergeCell ref="WOP5:WOU5"/>
    <mergeCell ref="WOV5:WPA5"/>
    <mergeCell ref="WPB5:WPG5"/>
    <mergeCell ref="WPH5:WPM5"/>
    <mergeCell ref="WPN5:WPS5"/>
    <mergeCell ref="WMZ5:WNE5"/>
    <mergeCell ref="WNF5:WNK5"/>
    <mergeCell ref="WNL5:WNQ5"/>
    <mergeCell ref="WNR5:WNW5"/>
    <mergeCell ref="WNX5:WOC5"/>
    <mergeCell ref="WOD5:WOI5"/>
    <mergeCell ref="WLP5:WLU5"/>
    <mergeCell ref="WLV5:WMA5"/>
    <mergeCell ref="WMB5:WMG5"/>
    <mergeCell ref="WMH5:WMM5"/>
    <mergeCell ref="WMN5:WMS5"/>
    <mergeCell ref="WMT5:WMY5"/>
    <mergeCell ref="WKF5:WKK5"/>
    <mergeCell ref="WKL5:WKQ5"/>
    <mergeCell ref="WKR5:WKW5"/>
    <mergeCell ref="WKX5:WLC5"/>
    <mergeCell ref="WLD5:WLI5"/>
    <mergeCell ref="WLJ5:WLO5"/>
    <mergeCell ref="WIV5:WJA5"/>
    <mergeCell ref="WJB5:WJG5"/>
    <mergeCell ref="WJH5:WJM5"/>
    <mergeCell ref="WJN5:WJS5"/>
    <mergeCell ref="WJT5:WJY5"/>
    <mergeCell ref="WJZ5:WKE5"/>
    <mergeCell ref="WHL5:WHQ5"/>
    <mergeCell ref="WHR5:WHW5"/>
    <mergeCell ref="WHX5:WIC5"/>
    <mergeCell ref="WID5:WII5"/>
    <mergeCell ref="WIJ5:WIO5"/>
    <mergeCell ref="WIP5:WIU5"/>
    <mergeCell ref="WGB5:WGG5"/>
    <mergeCell ref="WGH5:WGM5"/>
    <mergeCell ref="WGN5:WGS5"/>
    <mergeCell ref="WGT5:WGY5"/>
    <mergeCell ref="WGZ5:WHE5"/>
    <mergeCell ref="WHF5:WHK5"/>
    <mergeCell ref="WER5:WEW5"/>
    <mergeCell ref="WEX5:WFC5"/>
    <mergeCell ref="WFD5:WFI5"/>
    <mergeCell ref="WFJ5:WFO5"/>
    <mergeCell ref="WFP5:WFU5"/>
    <mergeCell ref="WFV5:WGA5"/>
    <mergeCell ref="WDH5:WDM5"/>
    <mergeCell ref="WDN5:WDS5"/>
    <mergeCell ref="WDT5:WDY5"/>
    <mergeCell ref="WDZ5:WEE5"/>
    <mergeCell ref="WEF5:WEK5"/>
    <mergeCell ref="WEL5:WEQ5"/>
    <mergeCell ref="WBX5:WCC5"/>
    <mergeCell ref="WCD5:WCI5"/>
    <mergeCell ref="WCJ5:WCO5"/>
    <mergeCell ref="WCP5:WCU5"/>
    <mergeCell ref="WCV5:WDA5"/>
    <mergeCell ref="WDB5:WDG5"/>
    <mergeCell ref="WAN5:WAS5"/>
    <mergeCell ref="WAT5:WAY5"/>
    <mergeCell ref="WAZ5:WBE5"/>
    <mergeCell ref="WBF5:WBK5"/>
    <mergeCell ref="WBL5:WBQ5"/>
    <mergeCell ref="WBR5:WBW5"/>
    <mergeCell ref="VZD5:VZI5"/>
    <mergeCell ref="VZJ5:VZO5"/>
    <mergeCell ref="VZP5:VZU5"/>
    <mergeCell ref="VZV5:WAA5"/>
    <mergeCell ref="WAB5:WAG5"/>
    <mergeCell ref="WAH5:WAM5"/>
    <mergeCell ref="VXT5:VXY5"/>
    <mergeCell ref="VXZ5:VYE5"/>
    <mergeCell ref="VYF5:VYK5"/>
    <mergeCell ref="VYL5:VYQ5"/>
    <mergeCell ref="VYR5:VYW5"/>
    <mergeCell ref="VYX5:VZC5"/>
    <mergeCell ref="VWJ5:VWO5"/>
    <mergeCell ref="VWP5:VWU5"/>
    <mergeCell ref="VWV5:VXA5"/>
    <mergeCell ref="VXB5:VXG5"/>
    <mergeCell ref="VXH5:VXM5"/>
    <mergeCell ref="VXN5:VXS5"/>
    <mergeCell ref="VUZ5:VVE5"/>
    <mergeCell ref="VVF5:VVK5"/>
    <mergeCell ref="VVL5:VVQ5"/>
    <mergeCell ref="VVR5:VVW5"/>
    <mergeCell ref="VVX5:VWC5"/>
    <mergeCell ref="VWD5:VWI5"/>
    <mergeCell ref="VTP5:VTU5"/>
    <mergeCell ref="VTV5:VUA5"/>
    <mergeCell ref="VUB5:VUG5"/>
    <mergeCell ref="VUH5:VUM5"/>
    <mergeCell ref="VUN5:VUS5"/>
    <mergeCell ref="VUT5:VUY5"/>
    <mergeCell ref="VSF5:VSK5"/>
    <mergeCell ref="VSL5:VSQ5"/>
    <mergeCell ref="VSR5:VSW5"/>
    <mergeCell ref="VSX5:VTC5"/>
    <mergeCell ref="VTD5:VTI5"/>
    <mergeCell ref="VTJ5:VTO5"/>
    <mergeCell ref="VQV5:VRA5"/>
    <mergeCell ref="VRB5:VRG5"/>
    <mergeCell ref="VRH5:VRM5"/>
    <mergeCell ref="VRN5:VRS5"/>
    <mergeCell ref="VRT5:VRY5"/>
    <mergeCell ref="VRZ5:VSE5"/>
    <mergeCell ref="VPL5:VPQ5"/>
    <mergeCell ref="VPR5:VPW5"/>
    <mergeCell ref="VPX5:VQC5"/>
    <mergeCell ref="VQD5:VQI5"/>
    <mergeCell ref="VQJ5:VQO5"/>
    <mergeCell ref="VQP5:VQU5"/>
    <mergeCell ref="VOB5:VOG5"/>
    <mergeCell ref="VOH5:VOM5"/>
    <mergeCell ref="VON5:VOS5"/>
    <mergeCell ref="VOT5:VOY5"/>
    <mergeCell ref="VOZ5:VPE5"/>
    <mergeCell ref="VPF5:VPK5"/>
    <mergeCell ref="VMR5:VMW5"/>
    <mergeCell ref="VMX5:VNC5"/>
    <mergeCell ref="VND5:VNI5"/>
    <mergeCell ref="VNJ5:VNO5"/>
    <mergeCell ref="VNP5:VNU5"/>
    <mergeCell ref="VNV5:VOA5"/>
    <mergeCell ref="VLH5:VLM5"/>
    <mergeCell ref="VLN5:VLS5"/>
    <mergeCell ref="VLT5:VLY5"/>
    <mergeCell ref="VLZ5:VME5"/>
    <mergeCell ref="VMF5:VMK5"/>
    <mergeCell ref="VML5:VMQ5"/>
    <mergeCell ref="VJX5:VKC5"/>
    <mergeCell ref="VKD5:VKI5"/>
    <mergeCell ref="VKJ5:VKO5"/>
    <mergeCell ref="VKP5:VKU5"/>
    <mergeCell ref="VKV5:VLA5"/>
    <mergeCell ref="VLB5:VLG5"/>
    <mergeCell ref="VIN5:VIS5"/>
    <mergeCell ref="VIT5:VIY5"/>
    <mergeCell ref="VIZ5:VJE5"/>
    <mergeCell ref="VJF5:VJK5"/>
    <mergeCell ref="VJL5:VJQ5"/>
    <mergeCell ref="VJR5:VJW5"/>
    <mergeCell ref="VHD5:VHI5"/>
    <mergeCell ref="VHJ5:VHO5"/>
    <mergeCell ref="VHP5:VHU5"/>
    <mergeCell ref="VHV5:VIA5"/>
    <mergeCell ref="VIB5:VIG5"/>
    <mergeCell ref="VIH5:VIM5"/>
    <mergeCell ref="VFT5:VFY5"/>
    <mergeCell ref="VFZ5:VGE5"/>
    <mergeCell ref="VGF5:VGK5"/>
    <mergeCell ref="VGL5:VGQ5"/>
    <mergeCell ref="VGR5:VGW5"/>
    <mergeCell ref="VGX5:VHC5"/>
    <mergeCell ref="VEJ5:VEO5"/>
    <mergeCell ref="VEP5:VEU5"/>
    <mergeCell ref="VEV5:VFA5"/>
    <mergeCell ref="VFB5:VFG5"/>
    <mergeCell ref="VFH5:VFM5"/>
    <mergeCell ref="VFN5:VFS5"/>
    <mergeCell ref="VCZ5:VDE5"/>
    <mergeCell ref="VDF5:VDK5"/>
    <mergeCell ref="VDL5:VDQ5"/>
    <mergeCell ref="VDR5:VDW5"/>
    <mergeCell ref="VDX5:VEC5"/>
    <mergeCell ref="VED5:VEI5"/>
    <mergeCell ref="VBP5:VBU5"/>
    <mergeCell ref="VBV5:VCA5"/>
    <mergeCell ref="VCB5:VCG5"/>
    <mergeCell ref="VCH5:VCM5"/>
    <mergeCell ref="VCN5:VCS5"/>
    <mergeCell ref="VCT5:VCY5"/>
    <mergeCell ref="VAF5:VAK5"/>
    <mergeCell ref="VAL5:VAQ5"/>
    <mergeCell ref="VAR5:VAW5"/>
    <mergeCell ref="VAX5:VBC5"/>
    <mergeCell ref="VBD5:VBI5"/>
    <mergeCell ref="VBJ5:VBO5"/>
    <mergeCell ref="UYV5:UZA5"/>
    <mergeCell ref="UZB5:UZG5"/>
    <mergeCell ref="UZH5:UZM5"/>
    <mergeCell ref="UZN5:UZS5"/>
    <mergeCell ref="UZT5:UZY5"/>
    <mergeCell ref="UZZ5:VAE5"/>
    <mergeCell ref="UXL5:UXQ5"/>
    <mergeCell ref="UXR5:UXW5"/>
    <mergeCell ref="UXX5:UYC5"/>
    <mergeCell ref="UYD5:UYI5"/>
    <mergeCell ref="UYJ5:UYO5"/>
    <mergeCell ref="UYP5:UYU5"/>
    <mergeCell ref="UWB5:UWG5"/>
    <mergeCell ref="UWH5:UWM5"/>
    <mergeCell ref="UWN5:UWS5"/>
    <mergeCell ref="UWT5:UWY5"/>
    <mergeCell ref="UWZ5:UXE5"/>
    <mergeCell ref="UXF5:UXK5"/>
    <mergeCell ref="UUR5:UUW5"/>
    <mergeCell ref="UUX5:UVC5"/>
    <mergeCell ref="UVD5:UVI5"/>
    <mergeCell ref="UVJ5:UVO5"/>
    <mergeCell ref="UVP5:UVU5"/>
    <mergeCell ref="UVV5:UWA5"/>
    <mergeCell ref="UTH5:UTM5"/>
    <mergeCell ref="UTN5:UTS5"/>
    <mergeCell ref="UTT5:UTY5"/>
    <mergeCell ref="UTZ5:UUE5"/>
    <mergeCell ref="UUF5:UUK5"/>
    <mergeCell ref="UUL5:UUQ5"/>
    <mergeCell ref="URX5:USC5"/>
    <mergeCell ref="USD5:USI5"/>
    <mergeCell ref="USJ5:USO5"/>
    <mergeCell ref="USP5:USU5"/>
    <mergeCell ref="USV5:UTA5"/>
    <mergeCell ref="UTB5:UTG5"/>
    <mergeCell ref="UQN5:UQS5"/>
    <mergeCell ref="UQT5:UQY5"/>
    <mergeCell ref="UQZ5:URE5"/>
    <mergeCell ref="URF5:URK5"/>
    <mergeCell ref="URL5:URQ5"/>
    <mergeCell ref="URR5:URW5"/>
    <mergeCell ref="UPD5:UPI5"/>
    <mergeCell ref="UPJ5:UPO5"/>
    <mergeCell ref="UPP5:UPU5"/>
    <mergeCell ref="UPV5:UQA5"/>
    <mergeCell ref="UQB5:UQG5"/>
    <mergeCell ref="UQH5:UQM5"/>
    <mergeCell ref="UNT5:UNY5"/>
    <mergeCell ref="UNZ5:UOE5"/>
    <mergeCell ref="UOF5:UOK5"/>
    <mergeCell ref="UOL5:UOQ5"/>
    <mergeCell ref="UOR5:UOW5"/>
    <mergeCell ref="UOX5:UPC5"/>
    <mergeCell ref="UMJ5:UMO5"/>
    <mergeCell ref="UMP5:UMU5"/>
    <mergeCell ref="UMV5:UNA5"/>
    <mergeCell ref="UNB5:UNG5"/>
    <mergeCell ref="UNH5:UNM5"/>
    <mergeCell ref="UNN5:UNS5"/>
    <mergeCell ref="UKZ5:ULE5"/>
    <mergeCell ref="ULF5:ULK5"/>
    <mergeCell ref="ULL5:ULQ5"/>
    <mergeCell ref="ULR5:ULW5"/>
    <mergeCell ref="ULX5:UMC5"/>
    <mergeCell ref="UMD5:UMI5"/>
    <mergeCell ref="UJP5:UJU5"/>
    <mergeCell ref="UJV5:UKA5"/>
    <mergeCell ref="UKB5:UKG5"/>
    <mergeCell ref="UKH5:UKM5"/>
    <mergeCell ref="UKN5:UKS5"/>
    <mergeCell ref="UKT5:UKY5"/>
    <mergeCell ref="UIF5:UIK5"/>
    <mergeCell ref="UIL5:UIQ5"/>
    <mergeCell ref="UIR5:UIW5"/>
    <mergeCell ref="UIX5:UJC5"/>
    <mergeCell ref="UJD5:UJI5"/>
    <mergeCell ref="UJJ5:UJO5"/>
    <mergeCell ref="UGV5:UHA5"/>
    <mergeCell ref="UHB5:UHG5"/>
    <mergeCell ref="UHH5:UHM5"/>
    <mergeCell ref="UHN5:UHS5"/>
    <mergeCell ref="UHT5:UHY5"/>
    <mergeCell ref="UHZ5:UIE5"/>
    <mergeCell ref="UFL5:UFQ5"/>
    <mergeCell ref="UFR5:UFW5"/>
    <mergeCell ref="UFX5:UGC5"/>
    <mergeCell ref="UGD5:UGI5"/>
    <mergeCell ref="UGJ5:UGO5"/>
    <mergeCell ref="UGP5:UGU5"/>
    <mergeCell ref="UEB5:UEG5"/>
    <mergeCell ref="UEH5:UEM5"/>
    <mergeCell ref="UEN5:UES5"/>
    <mergeCell ref="UET5:UEY5"/>
    <mergeCell ref="UEZ5:UFE5"/>
    <mergeCell ref="UFF5:UFK5"/>
    <mergeCell ref="UCR5:UCW5"/>
    <mergeCell ref="UCX5:UDC5"/>
    <mergeCell ref="UDD5:UDI5"/>
    <mergeCell ref="UDJ5:UDO5"/>
    <mergeCell ref="UDP5:UDU5"/>
    <mergeCell ref="UDV5:UEA5"/>
    <mergeCell ref="UBH5:UBM5"/>
    <mergeCell ref="UBN5:UBS5"/>
    <mergeCell ref="UBT5:UBY5"/>
    <mergeCell ref="UBZ5:UCE5"/>
    <mergeCell ref="UCF5:UCK5"/>
    <mergeCell ref="UCL5:UCQ5"/>
    <mergeCell ref="TZX5:UAC5"/>
    <mergeCell ref="UAD5:UAI5"/>
    <mergeCell ref="UAJ5:UAO5"/>
    <mergeCell ref="UAP5:UAU5"/>
    <mergeCell ref="UAV5:UBA5"/>
    <mergeCell ref="UBB5:UBG5"/>
    <mergeCell ref="TYN5:TYS5"/>
    <mergeCell ref="TYT5:TYY5"/>
    <mergeCell ref="TYZ5:TZE5"/>
    <mergeCell ref="TZF5:TZK5"/>
    <mergeCell ref="TZL5:TZQ5"/>
    <mergeCell ref="TZR5:TZW5"/>
    <mergeCell ref="TXD5:TXI5"/>
    <mergeCell ref="TXJ5:TXO5"/>
    <mergeCell ref="TXP5:TXU5"/>
    <mergeCell ref="TXV5:TYA5"/>
    <mergeCell ref="TYB5:TYG5"/>
    <mergeCell ref="TYH5:TYM5"/>
    <mergeCell ref="TVT5:TVY5"/>
    <mergeCell ref="TVZ5:TWE5"/>
    <mergeCell ref="TWF5:TWK5"/>
    <mergeCell ref="TWL5:TWQ5"/>
    <mergeCell ref="TWR5:TWW5"/>
    <mergeCell ref="TWX5:TXC5"/>
    <mergeCell ref="TUJ5:TUO5"/>
    <mergeCell ref="TUP5:TUU5"/>
    <mergeCell ref="TUV5:TVA5"/>
    <mergeCell ref="TVB5:TVG5"/>
    <mergeCell ref="TVH5:TVM5"/>
    <mergeCell ref="TVN5:TVS5"/>
    <mergeCell ref="TSZ5:TTE5"/>
    <mergeCell ref="TTF5:TTK5"/>
    <mergeCell ref="TTL5:TTQ5"/>
    <mergeCell ref="TTR5:TTW5"/>
    <mergeCell ref="TTX5:TUC5"/>
    <mergeCell ref="TUD5:TUI5"/>
    <mergeCell ref="TRP5:TRU5"/>
    <mergeCell ref="TRV5:TSA5"/>
    <mergeCell ref="TSB5:TSG5"/>
    <mergeCell ref="TSH5:TSM5"/>
    <mergeCell ref="TSN5:TSS5"/>
    <mergeCell ref="TST5:TSY5"/>
    <mergeCell ref="TQF5:TQK5"/>
    <mergeCell ref="TQL5:TQQ5"/>
    <mergeCell ref="TQR5:TQW5"/>
    <mergeCell ref="TQX5:TRC5"/>
    <mergeCell ref="TRD5:TRI5"/>
    <mergeCell ref="TRJ5:TRO5"/>
    <mergeCell ref="TOV5:TPA5"/>
    <mergeCell ref="TPB5:TPG5"/>
    <mergeCell ref="TPH5:TPM5"/>
    <mergeCell ref="TPN5:TPS5"/>
    <mergeCell ref="TPT5:TPY5"/>
    <mergeCell ref="TPZ5:TQE5"/>
    <mergeCell ref="TNL5:TNQ5"/>
    <mergeCell ref="TNR5:TNW5"/>
    <mergeCell ref="TNX5:TOC5"/>
    <mergeCell ref="TOD5:TOI5"/>
    <mergeCell ref="TOJ5:TOO5"/>
    <mergeCell ref="TOP5:TOU5"/>
    <mergeCell ref="TMB5:TMG5"/>
    <mergeCell ref="TMH5:TMM5"/>
    <mergeCell ref="TMN5:TMS5"/>
    <mergeCell ref="TMT5:TMY5"/>
    <mergeCell ref="TMZ5:TNE5"/>
    <mergeCell ref="TNF5:TNK5"/>
    <mergeCell ref="TKR5:TKW5"/>
    <mergeCell ref="TKX5:TLC5"/>
    <mergeCell ref="TLD5:TLI5"/>
    <mergeCell ref="TLJ5:TLO5"/>
    <mergeCell ref="TLP5:TLU5"/>
    <mergeCell ref="TLV5:TMA5"/>
    <mergeCell ref="TJH5:TJM5"/>
    <mergeCell ref="TJN5:TJS5"/>
    <mergeCell ref="TJT5:TJY5"/>
    <mergeCell ref="TJZ5:TKE5"/>
    <mergeCell ref="TKF5:TKK5"/>
    <mergeCell ref="TKL5:TKQ5"/>
    <mergeCell ref="THX5:TIC5"/>
    <mergeCell ref="TID5:TII5"/>
    <mergeCell ref="TIJ5:TIO5"/>
    <mergeCell ref="TIP5:TIU5"/>
    <mergeCell ref="TIV5:TJA5"/>
    <mergeCell ref="TJB5:TJG5"/>
    <mergeCell ref="TGN5:TGS5"/>
    <mergeCell ref="TGT5:TGY5"/>
    <mergeCell ref="TGZ5:THE5"/>
    <mergeCell ref="THF5:THK5"/>
    <mergeCell ref="THL5:THQ5"/>
    <mergeCell ref="THR5:THW5"/>
    <mergeCell ref="TFD5:TFI5"/>
    <mergeCell ref="TFJ5:TFO5"/>
    <mergeCell ref="TFP5:TFU5"/>
    <mergeCell ref="TFV5:TGA5"/>
    <mergeCell ref="TGB5:TGG5"/>
    <mergeCell ref="TGH5:TGM5"/>
    <mergeCell ref="TDT5:TDY5"/>
    <mergeCell ref="TDZ5:TEE5"/>
    <mergeCell ref="TEF5:TEK5"/>
    <mergeCell ref="TEL5:TEQ5"/>
    <mergeCell ref="TER5:TEW5"/>
    <mergeCell ref="TEX5:TFC5"/>
    <mergeCell ref="TCJ5:TCO5"/>
    <mergeCell ref="TCP5:TCU5"/>
    <mergeCell ref="TCV5:TDA5"/>
    <mergeCell ref="TDB5:TDG5"/>
    <mergeCell ref="TDH5:TDM5"/>
    <mergeCell ref="TDN5:TDS5"/>
    <mergeCell ref="TAZ5:TBE5"/>
    <mergeCell ref="TBF5:TBK5"/>
    <mergeCell ref="TBL5:TBQ5"/>
    <mergeCell ref="TBR5:TBW5"/>
    <mergeCell ref="TBX5:TCC5"/>
    <mergeCell ref="TCD5:TCI5"/>
    <mergeCell ref="SZP5:SZU5"/>
    <mergeCell ref="SZV5:TAA5"/>
    <mergeCell ref="TAB5:TAG5"/>
    <mergeCell ref="TAH5:TAM5"/>
    <mergeCell ref="TAN5:TAS5"/>
    <mergeCell ref="TAT5:TAY5"/>
    <mergeCell ref="SYF5:SYK5"/>
    <mergeCell ref="SYL5:SYQ5"/>
    <mergeCell ref="SYR5:SYW5"/>
    <mergeCell ref="SYX5:SZC5"/>
    <mergeCell ref="SZD5:SZI5"/>
    <mergeCell ref="SZJ5:SZO5"/>
    <mergeCell ref="SWV5:SXA5"/>
    <mergeCell ref="SXB5:SXG5"/>
    <mergeCell ref="SXH5:SXM5"/>
    <mergeCell ref="SXN5:SXS5"/>
    <mergeCell ref="SXT5:SXY5"/>
    <mergeCell ref="SXZ5:SYE5"/>
    <mergeCell ref="SVL5:SVQ5"/>
    <mergeCell ref="SVR5:SVW5"/>
    <mergeCell ref="SVX5:SWC5"/>
    <mergeCell ref="SWD5:SWI5"/>
    <mergeCell ref="SWJ5:SWO5"/>
    <mergeCell ref="SWP5:SWU5"/>
    <mergeCell ref="SUB5:SUG5"/>
    <mergeCell ref="SUH5:SUM5"/>
    <mergeCell ref="SUN5:SUS5"/>
    <mergeCell ref="SUT5:SUY5"/>
    <mergeCell ref="SUZ5:SVE5"/>
    <mergeCell ref="SVF5:SVK5"/>
    <mergeCell ref="SSR5:SSW5"/>
    <mergeCell ref="SSX5:STC5"/>
    <mergeCell ref="STD5:STI5"/>
    <mergeCell ref="STJ5:STO5"/>
    <mergeCell ref="STP5:STU5"/>
    <mergeCell ref="STV5:SUA5"/>
    <mergeCell ref="SRH5:SRM5"/>
    <mergeCell ref="SRN5:SRS5"/>
    <mergeCell ref="SRT5:SRY5"/>
    <mergeCell ref="SRZ5:SSE5"/>
    <mergeCell ref="SSF5:SSK5"/>
    <mergeCell ref="SSL5:SSQ5"/>
    <mergeCell ref="SPX5:SQC5"/>
    <mergeCell ref="SQD5:SQI5"/>
    <mergeCell ref="SQJ5:SQO5"/>
    <mergeCell ref="SQP5:SQU5"/>
    <mergeCell ref="SQV5:SRA5"/>
    <mergeCell ref="SRB5:SRG5"/>
    <mergeCell ref="SON5:SOS5"/>
    <mergeCell ref="SOT5:SOY5"/>
    <mergeCell ref="SOZ5:SPE5"/>
    <mergeCell ref="SPF5:SPK5"/>
    <mergeCell ref="SPL5:SPQ5"/>
    <mergeCell ref="SPR5:SPW5"/>
    <mergeCell ref="SND5:SNI5"/>
    <mergeCell ref="SNJ5:SNO5"/>
    <mergeCell ref="SNP5:SNU5"/>
    <mergeCell ref="SNV5:SOA5"/>
    <mergeCell ref="SOB5:SOG5"/>
    <mergeCell ref="SOH5:SOM5"/>
    <mergeCell ref="SLT5:SLY5"/>
    <mergeCell ref="SLZ5:SME5"/>
    <mergeCell ref="SMF5:SMK5"/>
    <mergeCell ref="SML5:SMQ5"/>
    <mergeCell ref="SMR5:SMW5"/>
    <mergeCell ref="SMX5:SNC5"/>
    <mergeCell ref="SKJ5:SKO5"/>
    <mergeCell ref="SKP5:SKU5"/>
    <mergeCell ref="SKV5:SLA5"/>
    <mergeCell ref="SLB5:SLG5"/>
    <mergeCell ref="SLH5:SLM5"/>
    <mergeCell ref="SLN5:SLS5"/>
    <mergeCell ref="SIZ5:SJE5"/>
    <mergeCell ref="SJF5:SJK5"/>
    <mergeCell ref="SJL5:SJQ5"/>
    <mergeCell ref="SJR5:SJW5"/>
    <mergeCell ref="SJX5:SKC5"/>
    <mergeCell ref="SKD5:SKI5"/>
    <mergeCell ref="SHP5:SHU5"/>
    <mergeCell ref="SHV5:SIA5"/>
    <mergeCell ref="SIB5:SIG5"/>
    <mergeCell ref="SIH5:SIM5"/>
    <mergeCell ref="SIN5:SIS5"/>
    <mergeCell ref="SIT5:SIY5"/>
    <mergeCell ref="SGF5:SGK5"/>
    <mergeCell ref="SGL5:SGQ5"/>
    <mergeCell ref="SGR5:SGW5"/>
    <mergeCell ref="SGX5:SHC5"/>
    <mergeCell ref="SHD5:SHI5"/>
    <mergeCell ref="SHJ5:SHO5"/>
    <mergeCell ref="SEV5:SFA5"/>
    <mergeCell ref="SFB5:SFG5"/>
    <mergeCell ref="SFH5:SFM5"/>
    <mergeCell ref="SFN5:SFS5"/>
    <mergeCell ref="SFT5:SFY5"/>
    <mergeCell ref="SFZ5:SGE5"/>
    <mergeCell ref="SDL5:SDQ5"/>
    <mergeCell ref="SDR5:SDW5"/>
    <mergeCell ref="SDX5:SEC5"/>
    <mergeCell ref="SED5:SEI5"/>
    <mergeCell ref="SEJ5:SEO5"/>
    <mergeCell ref="SEP5:SEU5"/>
    <mergeCell ref="SCB5:SCG5"/>
    <mergeCell ref="SCH5:SCM5"/>
    <mergeCell ref="SCN5:SCS5"/>
    <mergeCell ref="SCT5:SCY5"/>
    <mergeCell ref="SCZ5:SDE5"/>
    <mergeCell ref="SDF5:SDK5"/>
    <mergeCell ref="SAR5:SAW5"/>
    <mergeCell ref="SAX5:SBC5"/>
    <mergeCell ref="SBD5:SBI5"/>
    <mergeCell ref="SBJ5:SBO5"/>
    <mergeCell ref="SBP5:SBU5"/>
    <mergeCell ref="SBV5:SCA5"/>
    <mergeCell ref="RZH5:RZM5"/>
    <mergeCell ref="RZN5:RZS5"/>
    <mergeCell ref="RZT5:RZY5"/>
    <mergeCell ref="RZZ5:SAE5"/>
    <mergeCell ref="SAF5:SAK5"/>
    <mergeCell ref="SAL5:SAQ5"/>
    <mergeCell ref="RXX5:RYC5"/>
    <mergeCell ref="RYD5:RYI5"/>
    <mergeCell ref="RYJ5:RYO5"/>
    <mergeCell ref="RYP5:RYU5"/>
    <mergeCell ref="RYV5:RZA5"/>
    <mergeCell ref="RZB5:RZG5"/>
    <mergeCell ref="RWN5:RWS5"/>
    <mergeCell ref="RWT5:RWY5"/>
    <mergeCell ref="RWZ5:RXE5"/>
    <mergeCell ref="RXF5:RXK5"/>
    <mergeCell ref="RXL5:RXQ5"/>
    <mergeCell ref="RXR5:RXW5"/>
    <mergeCell ref="RVD5:RVI5"/>
    <mergeCell ref="RVJ5:RVO5"/>
    <mergeCell ref="RVP5:RVU5"/>
    <mergeCell ref="RVV5:RWA5"/>
    <mergeCell ref="RWB5:RWG5"/>
    <mergeCell ref="RWH5:RWM5"/>
    <mergeCell ref="RTT5:RTY5"/>
    <mergeCell ref="RTZ5:RUE5"/>
    <mergeCell ref="RUF5:RUK5"/>
    <mergeCell ref="RUL5:RUQ5"/>
    <mergeCell ref="RUR5:RUW5"/>
    <mergeCell ref="RUX5:RVC5"/>
    <mergeCell ref="RSJ5:RSO5"/>
    <mergeCell ref="RSP5:RSU5"/>
    <mergeCell ref="RSV5:RTA5"/>
    <mergeCell ref="RTB5:RTG5"/>
    <mergeCell ref="RTH5:RTM5"/>
    <mergeCell ref="RTN5:RTS5"/>
    <mergeCell ref="RQZ5:RRE5"/>
    <mergeCell ref="RRF5:RRK5"/>
    <mergeCell ref="RRL5:RRQ5"/>
    <mergeCell ref="RRR5:RRW5"/>
    <mergeCell ref="RRX5:RSC5"/>
    <mergeCell ref="RSD5:RSI5"/>
    <mergeCell ref="RPP5:RPU5"/>
    <mergeCell ref="RPV5:RQA5"/>
    <mergeCell ref="RQB5:RQG5"/>
    <mergeCell ref="RQH5:RQM5"/>
    <mergeCell ref="RQN5:RQS5"/>
    <mergeCell ref="RQT5:RQY5"/>
    <mergeCell ref="ROF5:ROK5"/>
    <mergeCell ref="ROL5:ROQ5"/>
    <mergeCell ref="ROR5:ROW5"/>
    <mergeCell ref="ROX5:RPC5"/>
    <mergeCell ref="RPD5:RPI5"/>
    <mergeCell ref="RPJ5:RPO5"/>
    <mergeCell ref="RMV5:RNA5"/>
    <mergeCell ref="RNB5:RNG5"/>
    <mergeCell ref="RNH5:RNM5"/>
    <mergeCell ref="RNN5:RNS5"/>
    <mergeCell ref="RNT5:RNY5"/>
    <mergeCell ref="RNZ5:ROE5"/>
    <mergeCell ref="RLL5:RLQ5"/>
    <mergeCell ref="RLR5:RLW5"/>
    <mergeCell ref="RLX5:RMC5"/>
    <mergeCell ref="RMD5:RMI5"/>
    <mergeCell ref="RMJ5:RMO5"/>
    <mergeCell ref="RMP5:RMU5"/>
    <mergeCell ref="RKB5:RKG5"/>
    <mergeCell ref="RKH5:RKM5"/>
    <mergeCell ref="RKN5:RKS5"/>
    <mergeCell ref="RKT5:RKY5"/>
    <mergeCell ref="RKZ5:RLE5"/>
    <mergeCell ref="RLF5:RLK5"/>
    <mergeCell ref="RIR5:RIW5"/>
    <mergeCell ref="RIX5:RJC5"/>
    <mergeCell ref="RJD5:RJI5"/>
    <mergeCell ref="RJJ5:RJO5"/>
    <mergeCell ref="RJP5:RJU5"/>
    <mergeCell ref="RJV5:RKA5"/>
    <mergeCell ref="RHH5:RHM5"/>
    <mergeCell ref="RHN5:RHS5"/>
    <mergeCell ref="RHT5:RHY5"/>
    <mergeCell ref="RHZ5:RIE5"/>
    <mergeCell ref="RIF5:RIK5"/>
    <mergeCell ref="RIL5:RIQ5"/>
    <mergeCell ref="RFX5:RGC5"/>
    <mergeCell ref="RGD5:RGI5"/>
    <mergeCell ref="RGJ5:RGO5"/>
    <mergeCell ref="RGP5:RGU5"/>
    <mergeCell ref="RGV5:RHA5"/>
    <mergeCell ref="RHB5:RHG5"/>
    <mergeCell ref="REN5:RES5"/>
    <mergeCell ref="RET5:REY5"/>
    <mergeCell ref="REZ5:RFE5"/>
    <mergeCell ref="RFF5:RFK5"/>
    <mergeCell ref="RFL5:RFQ5"/>
    <mergeCell ref="RFR5:RFW5"/>
    <mergeCell ref="RDD5:RDI5"/>
    <mergeCell ref="RDJ5:RDO5"/>
    <mergeCell ref="RDP5:RDU5"/>
    <mergeCell ref="RDV5:REA5"/>
    <mergeCell ref="REB5:REG5"/>
    <mergeCell ref="REH5:REM5"/>
    <mergeCell ref="RBT5:RBY5"/>
    <mergeCell ref="RBZ5:RCE5"/>
    <mergeCell ref="RCF5:RCK5"/>
    <mergeCell ref="RCL5:RCQ5"/>
    <mergeCell ref="RCR5:RCW5"/>
    <mergeCell ref="RCX5:RDC5"/>
    <mergeCell ref="RAJ5:RAO5"/>
    <mergeCell ref="RAP5:RAU5"/>
    <mergeCell ref="RAV5:RBA5"/>
    <mergeCell ref="RBB5:RBG5"/>
    <mergeCell ref="RBH5:RBM5"/>
    <mergeCell ref="RBN5:RBS5"/>
    <mergeCell ref="QYZ5:QZE5"/>
    <mergeCell ref="QZF5:QZK5"/>
    <mergeCell ref="QZL5:QZQ5"/>
    <mergeCell ref="QZR5:QZW5"/>
    <mergeCell ref="QZX5:RAC5"/>
    <mergeCell ref="RAD5:RAI5"/>
    <mergeCell ref="QXP5:QXU5"/>
    <mergeCell ref="QXV5:QYA5"/>
    <mergeCell ref="QYB5:QYG5"/>
    <mergeCell ref="QYH5:QYM5"/>
    <mergeCell ref="QYN5:QYS5"/>
    <mergeCell ref="QYT5:QYY5"/>
    <mergeCell ref="QWF5:QWK5"/>
    <mergeCell ref="QWL5:QWQ5"/>
    <mergeCell ref="QWR5:QWW5"/>
    <mergeCell ref="QWX5:QXC5"/>
    <mergeCell ref="QXD5:QXI5"/>
    <mergeCell ref="QXJ5:QXO5"/>
    <mergeCell ref="QUV5:QVA5"/>
    <mergeCell ref="QVB5:QVG5"/>
    <mergeCell ref="QVH5:QVM5"/>
    <mergeCell ref="QVN5:QVS5"/>
    <mergeCell ref="QVT5:QVY5"/>
    <mergeCell ref="QVZ5:QWE5"/>
    <mergeCell ref="QTL5:QTQ5"/>
    <mergeCell ref="QTR5:QTW5"/>
    <mergeCell ref="QTX5:QUC5"/>
    <mergeCell ref="QUD5:QUI5"/>
    <mergeCell ref="QUJ5:QUO5"/>
    <mergeCell ref="QUP5:QUU5"/>
    <mergeCell ref="QSB5:QSG5"/>
    <mergeCell ref="QSH5:QSM5"/>
    <mergeCell ref="QSN5:QSS5"/>
    <mergeCell ref="QST5:QSY5"/>
    <mergeCell ref="QSZ5:QTE5"/>
    <mergeCell ref="QTF5:QTK5"/>
    <mergeCell ref="QQR5:QQW5"/>
    <mergeCell ref="QQX5:QRC5"/>
    <mergeCell ref="QRD5:QRI5"/>
    <mergeCell ref="QRJ5:QRO5"/>
    <mergeCell ref="QRP5:QRU5"/>
    <mergeCell ref="QRV5:QSA5"/>
    <mergeCell ref="QPH5:QPM5"/>
    <mergeCell ref="QPN5:QPS5"/>
    <mergeCell ref="QPT5:QPY5"/>
    <mergeCell ref="QPZ5:QQE5"/>
    <mergeCell ref="QQF5:QQK5"/>
    <mergeCell ref="QQL5:QQQ5"/>
    <mergeCell ref="QNX5:QOC5"/>
    <mergeCell ref="QOD5:QOI5"/>
    <mergeCell ref="QOJ5:QOO5"/>
    <mergeCell ref="QOP5:QOU5"/>
    <mergeCell ref="QOV5:QPA5"/>
    <mergeCell ref="QPB5:QPG5"/>
    <mergeCell ref="QMN5:QMS5"/>
    <mergeCell ref="QMT5:QMY5"/>
    <mergeCell ref="QMZ5:QNE5"/>
    <mergeCell ref="QNF5:QNK5"/>
    <mergeCell ref="QNL5:QNQ5"/>
    <mergeCell ref="QNR5:QNW5"/>
    <mergeCell ref="QLD5:QLI5"/>
    <mergeCell ref="QLJ5:QLO5"/>
    <mergeCell ref="QLP5:QLU5"/>
    <mergeCell ref="QLV5:QMA5"/>
    <mergeCell ref="QMB5:QMG5"/>
    <mergeCell ref="QMH5:QMM5"/>
    <mergeCell ref="QJT5:QJY5"/>
    <mergeCell ref="QJZ5:QKE5"/>
    <mergeCell ref="QKF5:QKK5"/>
    <mergeCell ref="QKL5:QKQ5"/>
    <mergeCell ref="QKR5:QKW5"/>
    <mergeCell ref="QKX5:QLC5"/>
    <mergeCell ref="QIJ5:QIO5"/>
    <mergeCell ref="QIP5:QIU5"/>
    <mergeCell ref="QIV5:QJA5"/>
    <mergeCell ref="QJB5:QJG5"/>
    <mergeCell ref="QJH5:QJM5"/>
    <mergeCell ref="QJN5:QJS5"/>
    <mergeCell ref="QGZ5:QHE5"/>
    <mergeCell ref="QHF5:QHK5"/>
    <mergeCell ref="QHL5:QHQ5"/>
    <mergeCell ref="QHR5:QHW5"/>
    <mergeCell ref="QHX5:QIC5"/>
    <mergeCell ref="QID5:QII5"/>
    <mergeCell ref="QFP5:QFU5"/>
    <mergeCell ref="QFV5:QGA5"/>
    <mergeCell ref="QGB5:QGG5"/>
    <mergeCell ref="QGH5:QGM5"/>
    <mergeCell ref="QGN5:QGS5"/>
    <mergeCell ref="QGT5:QGY5"/>
    <mergeCell ref="QEF5:QEK5"/>
    <mergeCell ref="QEL5:QEQ5"/>
    <mergeCell ref="QER5:QEW5"/>
    <mergeCell ref="QEX5:QFC5"/>
    <mergeCell ref="QFD5:QFI5"/>
    <mergeCell ref="QFJ5:QFO5"/>
    <mergeCell ref="QCV5:QDA5"/>
    <mergeCell ref="QDB5:QDG5"/>
    <mergeCell ref="QDH5:QDM5"/>
    <mergeCell ref="QDN5:QDS5"/>
    <mergeCell ref="QDT5:QDY5"/>
    <mergeCell ref="QDZ5:QEE5"/>
    <mergeCell ref="QBL5:QBQ5"/>
    <mergeCell ref="QBR5:QBW5"/>
    <mergeCell ref="QBX5:QCC5"/>
    <mergeCell ref="QCD5:QCI5"/>
    <mergeCell ref="QCJ5:QCO5"/>
    <mergeCell ref="QCP5:QCU5"/>
    <mergeCell ref="QAB5:QAG5"/>
    <mergeCell ref="QAH5:QAM5"/>
    <mergeCell ref="QAN5:QAS5"/>
    <mergeCell ref="QAT5:QAY5"/>
    <mergeCell ref="QAZ5:QBE5"/>
    <mergeCell ref="QBF5:QBK5"/>
    <mergeCell ref="PYR5:PYW5"/>
    <mergeCell ref="PYX5:PZC5"/>
    <mergeCell ref="PZD5:PZI5"/>
    <mergeCell ref="PZJ5:PZO5"/>
    <mergeCell ref="PZP5:PZU5"/>
    <mergeCell ref="PZV5:QAA5"/>
    <mergeCell ref="PXH5:PXM5"/>
    <mergeCell ref="PXN5:PXS5"/>
    <mergeCell ref="PXT5:PXY5"/>
    <mergeCell ref="PXZ5:PYE5"/>
    <mergeCell ref="PYF5:PYK5"/>
    <mergeCell ref="PYL5:PYQ5"/>
    <mergeCell ref="PVX5:PWC5"/>
    <mergeCell ref="PWD5:PWI5"/>
    <mergeCell ref="PWJ5:PWO5"/>
    <mergeCell ref="PWP5:PWU5"/>
    <mergeCell ref="PWV5:PXA5"/>
    <mergeCell ref="PXB5:PXG5"/>
    <mergeCell ref="PUN5:PUS5"/>
    <mergeCell ref="PUT5:PUY5"/>
    <mergeCell ref="PUZ5:PVE5"/>
    <mergeCell ref="PVF5:PVK5"/>
    <mergeCell ref="PVL5:PVQ5"/>
    <mergeCell ref="PVR5:PVW5"/>
    <mergeCell ref="PTD5:PTI5"/>
    <mergeCell ref="PTJ5:PTO5"/>
    <mergeCell ref="PTP5:PTU5"/>
    <mergeCell ref="PTV5:PUA5"/>
    <mergeCell ref="PUB5:PUG5"/>
    <mergeCell ref="PUH5:PUM5"/>
    <mergeCell ref="PRT5:PRY5"/>
    <mergeCell ref="PRZ5:PSE5"/>
    <mergeCell ref="PSF5:PSK5"/>
    <mergeCell ref="PSL5:PSQ5"/>
    <mergeCell ref="PSR5:PSW5"/>
    <mergeCell ref="PSX5:PTC5"/>
    <mergeCell ref="PQJ5:PQO5"/>
    <mergeCell ref="PQP5:PQU5"/>
    <mergeCell ref="PQV5:PRA5"/>
    <mergeCell ref="PRB5:PRG5"/>
    <mergeCell ref="PRH5:PRM5"/>
    <mergeCell ref="PRN5:PRS5"/>
    <mergeCell ref="POZ5:PPE5"/>
    <mergeCell ref="PPF5:PPK5"/>
    <mergeCell ref="PPL5:PPQ5"/>
    <mergeCell ref="PPR5:PPW5"/>
    <mergeCell ref="PPX5:PQC5"/>
    <mergeCell ref="PQD5:PQI5"/>
    <mergeCell ref="PNP5:PNU5"/>
    <mergeCell ref="PNV5:POA5"/>
    <mergeCell ref="POB5:POG5"/>
    <mergeCell ref="POH5:POM5"/>
    <mergeCell ref="PON5:POS5"/>
    <mergeCell ref="POT5:POY5"/>
    <mergeCell ref="PMF5:PMK5"/>
    <mergeCell ref="PML5:PMQ5"/>
    <mergeCell ref="PMR5:PMW5"/>
    <mergeCell ref="PMX5:PNC5"/>
    <mergeCell ref="PND5:PNI5"/>
    <mergeCell ref="PNJ5:PNO5"/>
    <mergeCell ref="PKV5:PLA5"/>
    <mergeCell ref="PLB5:PLG5"/>
    <mergeCell ref="PLH5:PLM5"/>
    <mergeCell ref="PLN5:PLS5"/>
    <mergeCell ref="PLT5:PLY5"/>
    <mergeCell ref="PLZ5:PME5"/>
    <mergeCell ref="PJL5:PJQ5"/>
    <mergeCell ref="PJR5:PJW5"/>
    <mergeCell ref="PJX5:PKC5"/>
    <mergeCell ref="PKD5:PKI5"/>
    <mergeCell ref="PKJ5:PKO5"/>
    <mergeCell ref="PKP5:PKU5"/>
    <mergeCell ref="PIB5:PIG5"/>
    <mergeCell ref="PIH5:PIM5"/>
    <mergeCell ref="PIN5:PIS5"/>
    <mergeCell ref="PIT5:PIY5"/>
    <mergeCell ref="PIZ5:PJE5"/>
    <mergeCell ref="PJF5:PJK5"/>
    <mergeCell ref="PGR5:PGW5"/>
    <mergeCell ref="PGX5:PHC5"/>
    <mergeCell ref="PHD5:PHI5"/>
    <mergeCell ref="PHJ5:PHO5"/>
    <mergeCell ref="PHP5:PHU5"/>
    <mergeCell ref="PHV5:PIA5"/>
    <mergeCell ref="PFH5:PFM5"/>
    <mergeCell ref="PFN5:PFS5"/>
    <mergeCell ref="PFT5:PFY5"/>
    <mergeCell ref="PFZ5:PGE5"/>
    <mergeCell ref="PGF5:PGK5"/>
    <mergeCell ref="PGL5:PGQ5"/>
    <mergeCell ref="PDX5:PEC5"/>
    <mergeCell ref="PED5:PEI5"/>
    <mergeCell ref="PEJ5:PEO5"/>
    <mergeCell ref="PEP5:PEU5"/>
    <mergeCell ref="PEV5:PFA5"/>
    <mergeCell ref="PFB5:PFG5"/>
    <mergeCell ref="PCN5:PCS5"/>
    <mergeCell ref="PCT5:PCY5"/>
    <mergeCell ref="PCZ5:PDE5"/>
    <mergeCell ref="PDF5:PDK5"/>
    <mergeCell ref="PDL5:PDQ5"/>
    <mergeCell ref="PDR5:PDW5"/>
    <mergeCell ref="PBD5:PBI5"/>
    <mergeCell ref="PBJ5:PBO5"/>
    <mergeCell ref="PBP5:PBU5"/>
    <mergeCell ref="PBV5:PCA5"/>
    <mergeCell ref="PCB5:PCG5"/>
    <mergeCell ref="PCH5:PCM5"/>
    <mergeCell ref="OZT5:OZY5"/>
    <mergeCell ref="OZZ5:PAE5"/>
    <mergeCell ref="PAF5:PAK5"/>
    <mergeCell ref="PAL5:PAQ5"/>
    <mergeCell ref="PAR5:PAW5"/>
    <mergeCell ref="PAX5:PBC5"/>
    <mergeCell ref="OYJ5:OYO5"/>
    <mergeCell ref="OYP5:OYU5"/>
    <mergeCell ref="OYV5:OZA5"/>
    <mergeCell ref="OZB5:OZG5"/>
    <mergeCell ref="OZH5:OZM5"/>
    <mergeCell ref="OZN5:OZS5"/>
    <mergeCell ref="OWZ5:OXE5"/>
    <mergeCell ref="OXF5:OXK5"/>
    <mergeCell ref="OXL5:OXQ5"/>
    <mergeCell ref="OXR5:OXW5"/>
    <mergeCell ref="OXX5:OYC5"/>
    <mergeCell ref="OYD5:OYI5"/>
    <mergeCell ref="OVP5:OVU5"/>
    <mergeCell ref="OVV5:OWA5"/>
    <mergeCell ref="OWB5:OWG5"/>
    <mergeCell ref="OWH5:OWM5"/>
    <mergeCell ref="OWN5:OWS5"/>
    <mergeCell ref="OWT5:OWY5"/>
    <mergeCell ref="OUF5:OUK5"/>
    <mergeCell ref="OUL5:OUQ5"/>
    <mergeCell ref="OUR5:OUW5"/>
    <mergeCell ref="OUX5:OVC5"/>
    <mergeCell ref="OVD5:OVI5"/>
    <mergeCell ref="OVJ5:OVO5"/>
    <mergeCell ref="OSV5:OTA5"/>
    <mergeCell ref="OTB5:OTG5"/>
    <mergeCell ref="OTH5:OTM5"/>
    <mergeCell ref="OTN5:OTS5"/>
    <mergeCell ref="OTT5:OTY5"/>
    <mergeCell ref="OTZ5:OUE5"/>
    <mergeCell ref="ORL5:ORQ5"/>
    <mergeCell ref="ORR5:ORW5"/>
    <mergeCell ref="ORX5:OSC5"/>
    <mergeCell ref="OSD5:OSI5"/>
    <mergeCell ref="OSJ5:OSO5"/>
    <mergeCell ref="OSP5:OSU5"/>
    <mergeCell ref="OQB5:OQG5"/>
    <mergeCell ref="OQH5:OQM5"/>
    <mergeCell ref="OQN5:OQS5"/>
    <mergeCell ref="OQT5:OQY5"/>
    <mergeCell ref="OQZ5:ORE5"/>
    <mergeCell ref="ORF5:ORK5"/>
    <mergeCell ref="OOR5:OOW5"/>
    <mergeCell ref="OOX5:OPC5"/>
    <mergeCell ref="OPD5:OPI5"/>
    <mergeCell ref="OPJ5:OPO5"/>
    <mergeCell ref="OPP5:OPU5"/>
    <mergeCell ref="OPV5:OQA5"/>
    <mergeCell ref="ONH5:ONM5"/>
    <mergeCell ref="ONN5:ONS5"/>
    <mergeCell ref="ONT5:ONY5"/>
    <mergeCell ref="ONZ5:OOE5"/>
    <mergeCell ref="OOF5:OOK5"/>
    <mergeCell ref="OOL5:OOQ5"/>
    <mergeCell ref="OLX5:OMC5"/>
    <mergeCell ref="OMD5:OMI5"/>
    <mergeCell ref="OMJ5:OMO5"/>
    <mergeCell ref="OMP5:OMU5"/>
    <mergeCell ref="OMV5:ONA5"/>
    <mergeCell ref="ONB5:ONG5"/>
    <mergeCell ref="OKN5:OKS5"/>
    <mergeCell ref="OKT5:OKY5"/>
    <mergeCell ref="OKZ5:OLE5"/>
    <mergeCell ref="OLF5:OLK5"/>
    <mergeCell ref="OLL5:OLQ5"/>
    <mergeCell ref="OLR5:OLW5"/>
    <mergeCell ref="OJD5:OJI5"/>
    <mergeCell ref="OJJ5:OJO5"/>
    <mergeCell ref="OJP5:OJU5"/>
    <mergeCell ref="OJV5:OKA5"/>
    <mergeCell ref="OKB5:OKG5"/>
    <mergeCell ref="OKH5:OKM5"/>
    <mergeCell ref="OHT5:OHY5"/>
    <mergeCell ref="OHZ5:OIE5"/>
    <mergeCell ref="OIF5:OIK5"/>
    <mergeCell ref="OIL5:OIQ5"/>
    <mergeCell ref="OIR5:OIW5"/>
    <mergeCell ref="OIX5:OJC5"/>
    <mergeCell ref="OGJ5:OGO5"/>
    <mergeCell ref="OGP5:OGU5"/>
    <mergeCell ref="OGV5:OHA5"/>
    <mergeCell ref="OHB5:OHG5"/>
    <mergeCell ref="OHH5:OHM5"/>
    <mergeCell ref="OHN5:OHS5"/>
    <mergeCell ref="OEZ5:OFE5"/>
    <mergeCell ref="OFF5:OFK5"/>
    <mergeCell ref="OFL5:OFQ5"/>
    <mergeCell ref="OFR5:OFW5"/>
    <mergeCell ref="OFX5:OGC5"/>
    <mergeCell ref="OGD5:OGI5"/>
    <mergeCell ref="ODP5:ODU5"/>
    <mergeCell ref="ODV5:OEA5"/>
    <mergeCell ref="OEB5:OEG5"/>
    <mergeCell ref="OEH5:OEM5"/>
    <mergeCell ref="OEN5:OES5"/>
    <mergeCell ref="OET5:OEY5"/>
    <mergeCell ref="OCF5:OCK5"/>
    <mergeCell ref="OCL5:OCQ5"/>
    <mergeCell ref="OCR5:OCW5"/>
    <mergeCell ref="OCX5:ODC5"/>
    <mergeCell ref="ODD5:ODI5"/>
    <mergeCell ref="ODJ5:ODO5"/>
    <mergeCell ref="OAV5:OBA5"/>
    <mergeCell ref="OBB5:OBG5"/>
    <mergeCell ref="OBH5:OBM5"/>
    <mergeCell ref="OBN5:OBS5"/>
    <mergeCell ref="OBT5:OBY5"/>
    <mergeCell ref="OBZ5:OCE5"/>
    <mergeCell ref="NZL5:NZQ5"/>
    <mergeCell ref="NZR5:NZW5"/>
    <mergeCell ref="NZX5:OAC5"/>
    <mergeCell ref="OAD5:OAI5"/>
    <mergeCell ref="OAJ5:OAO5"/>
    <mergeCell ref="OAP5:OAU5"/>
    <mergeCell ref="NYB5:NYG5"/>
    <mergeCell ref="NYH5:NYM5"/>
    <mergeCell ref="NYN5:NYS5"/>
    <mergeCell ref="NYT5:NYY5"/>
    <mergeCell ref="NYZ5:NZE5"/>
    <mergeCell ref="NZF5:NZK5"/>
    <mergeCell ref="NWR5:NWW5"/>
    <mergeCell ref="NWX5:NXC5"/>
    <mergeCell ref="NXD5:NXI5"/>
    <mergeCell ref="NXJ5:NXO5"/>
    <mergeCell ref="NXP5:NXU5"/>
    <mergeCell ref="NXV5:NYA5"/>
    <mergeCell ref="NVH5:NVM5"/>
    <mergeCell ref="NVN5:NVS5"/>
    <mergeCell ref="NVT5:NVY5"/>
    <mergeCell ref="NVZ5:NWE5"/>
    <mergeCell ref="NWF5:NWK5"/>
    <mergeCell ref="NWL5:NWQ5"/>
    <mergeCell ref="NTX5:NUC5"/>
    <mergeCell ref="NUD5:NUI5"/>
    <mergeCell ref="NUJ5:NUO5"/>
    <mergeCell ref="NUP5:NUU5"/>
    <mergeCell ref="NUV5:NVA5"/>
    <mergeCell ref="NVB5:NVG5"/>
    <mergeCell ref="NSN5:NSS5"/>
    <mergeCell ref="NST5:NSY5"/>
    <mergeCell ref="NSZ5:NTE5"/>
    <mergeCell ref="NTF5:NTK5"/>
    <mergeCell ref="NTL5:NTQ5"/>
    <mergeCell ref="NTR5:NTW5"/>
    <mergeCell ref="NRD5:NRI5"/>
    <mergeCell ref="NRJ5:NRO5"/>
    <mergeCell ref="NRP5:NRU5"/>
    <mergeCell ref="NRV5:NSA5"/>
    <mergeCell ref="NSB5:NSG5"/>
    <mergeCell ref="NSH5:NSM5"/>
    <mergeCell ref="NPT5:NPY5"/>
    <mergeCell ref="NPZ5:NQE5"/>
    <mergeCell ref="NQF5:NQK5"/>
    <mergeCell ref="NQL5:NQQ5"/>
    <mergeCell ref="NQR5:NQW5"/>
    <mergeCell ref="NQX5:NRC5"/>
    <mergeCell ref="NOJ5:NOO5"/>
    <mergeCell ref="NOP5:NOU5"/>
    <mergeCell ref="NOV5:NPA5"/>
    <mergeCell ref="NPB5:NPG5"/>
    <mergeCell ref="NPH5:NPM5"/>
    <mergeCell ref="NPN5:NPS5"/>
    <mergeCell ref="NMZ5:NNE5"/>
    <mergeCell ref="NNF5:NNK5"/>
    <mergeCell ref="NNL5:NNQ5"/>
    <mergeCell ref="NNR5:NNW5"/>
    <mergeCell ref="NNX5:NOC5"/>
    <mergeCell ref="NOD5:NOI5"/>
    <mergeCell ref="NLP5:NLU5"/>
    <mergeCell ref="NLV5:NMA5"/>
    <mergeCell ref="NMB5:NMG5"/>
    <mergeCell ref="NMH5:NMM5"/>
    <mergeCell ref="NMN5:NMS5"/>
    <mergeCell ref="NMT5:NMY5"/>
    <mergeCell ref="NKF5:NKK5"/>
    <mergeCell ref="NKL5:NKQ5"/>
    <mergeCell ref="NKR5:NKW5"/>
    <mergeCell ref="NKX5:NLC5"/>
    <mergeCell ref="NLD5:NLI5"/>
    <mergeCell ref="NLJ5:NLO5"/>
    <mergeCell ref="NIV5:NJA5"/>
    <mergeCell ref="NJB5:NJG5"/>
    <mergeCell ref="NJH5:NJM5"/>
    <mergeCell ref="NJN5:NJS5"/>
    <mergeCell ref="NJT5:NJY5"/>
    <mergeCell ref="NJZ5:NKE5"/>
    <mergeCell ref="NHL5:NHQ5"/>
    <mergeCell ref="NHR5:NHW5"/>
    <mergeCell ref="NHX5:NIC5"/>
    <mergeCell ref="NID5:NII5"/>
    <mergeCell ref="NIJ5:NIO5"/>
    <mergeCell ref="NIP5:NIU5"/>
    <mergeCell ref="NGB5:NGG5"/>
    <mergeCell ref="NGH5:NGM5"/>
    <mergeCell ref="NGN5:NGS5"/>
    <mergeCell ref="NGT5:NGY5"/>
    <mergeCell ref="NGZ5:NHE5"/>
    <mergeCell ref="NHF5:NHK5"/>
    <mergeCell ref="NER5:NEW5"/>
    <mergeCell ref="NEX5:NFC5"/>
    <mergeCell ref="NFD5:NFI5"/>
    <mergeCell ref="NFJ5:NFO5"/>
    <mergeCell ref="NFP5:NFU5"/>
    <mergeCell ref="NFV5:NGA5"/>
    <mergeCell ref="NDH5:NDM5"/>
    <mergeCell ref="NDN5:NDS5"/>
    <mergeCell ref="NDT5:NDY5"/>
    <mergeCell ref="NDZ5:NEE5"/>
    <mergeCell ref="NEF5:NEK5"/>
    <mergeCell ref="NEL5:NEQ5"/>
    <mergeCell ref="NBX5:NCC5"/>
    <mergeCell ref="NCD5:NCI5"/>
    <mergeCell ref="NCJ5:NCO5"/>
    <mergeCell ref="NCP5:NCU5"/>
    <mergeCell ref="NCV5:NDA5"/>
    <mergeCell ref="NDB5:NDG5"/>
    <mergeCell ref="NAN5:NAS5"/>
    <mergeCell ref="NAT5:NAY5"/>
    <mergeCell ref="NAZ5:NBE5"/>
    <mergeCell ref="NBF5:NBK5"/>
    <mergeCell ref="NBL5:NBQ5"/>
    <mergeCell ref="NBR5:NBW5"/>
    <mergeCell ref="MZD5:MZI5"/>
    <mergeCell ref="MZJ5:MZO5"/>
    <mergeCell ref="MZP5:MZU5"/>
    <mergeCell ref="MZV5:NAA5"/>
    <mergeCell ref="NAB5:NAG5"/>
    <mergeCell ref="NAH5:NAM5"/>
    <mergeCell ref="MXT5:MXY5"/>
    <mergeCell ref="MXZ5:MYE5"/>
    <mergeCell ref="MYF5:MYK5"/>
    <mergeCell ref="MYL5:MYQ5"/>
    <mergeCell ref="MYR5:MYW5"/>
    <mergeCell ref="MYX5:MZC5"/>
    <mergeCell ref="MWJ5:MWO5"/>
    <mergeCell ref="MWP5:MWU5"/>
    <mergeCell ref="MWV5:MXA5"/>
    <mergeCell ref="MXB5:MXG5"/>
    <mergeCell ref="MXH5:MXM5"/>
    <mergeCell ref="MXN5:MXS5"/>
    <mergeCell ref="MUZ5:MVE5"/>
    <mergeCell ref="MVF5:MVK5"/>
    <mergeCell ref="MVL5:MVQ5"/>
    <mergeCell ref="MVR5:MVW5"/>
    <mergeCell ref="MVX5:MWC5"/>
    <mergeCell ref="MWD5:MWI5"/>
    <mergeCell ref="MTP5:MTU5"/>
    <mergeCell ref="MTV5:MUA5"/>
    <mergeCell ref="MUB5:MUG5"/>
    <mergeCell ref="MUH5:MUM5"/>
    <mergeCell ref="MUN5:MUS5"/>
    <mergeCell ref="MUT5:MUY5"/>
    <mergeCell ref="MSF5:MSK5"/>
    <mergeCell ref="MSL5:MSQ5"/>
    <mergeCell ref="MSR5:MSW5"/>
    <mergeCell ref="MSX5:MTC5"/>
    <mergeCell ref="MTD5:MTI5"/>
    <mergeCell ref="MTJ5:MTO5"/>
    <mergeCell ref="MQV5:MRA5"/>
    <mergeCell ref="MRB5:MRG5"/>
    <mergeCell ref="MRH5:MRM5"/>
    <mergeCell ref="MRN5:MRS5"/>
    <mergeCell ref="MRT5:MRY5"/>
    <mergeCell ref="MRZ5:MSE5"/>
    <mergeCell ref="MPL5:MPQ5"/>
    <mergeCell ref="MPR5:MPW5"/>
    <mergeCell ref="MPX5:MQC5"/>
    <mergeCell ref="MQD5:MQI5"/>
    <mergeCell ref="MQJ5:MQO5"/>
    <mergeCell ref="MQP5:MQU5"/>
    <mergeCell ref="MOB5:MOG5"/>
    <mergeCell ref="MOH5:MOM5"/>
    <mergeCell ref="MON5:MOS5"/>
    <mergeCell ref="MOT5:MOY5"/>
    <mergeCell ref="MOZ5:MPE5"/>
    <mergeCell ref="MPF5:MPK5"/>
    <mergeCell ref="MMR5:MMW5"/>
    <mergeCell ref="MMX5:MNC5"/>
    <mergeCell ref="MND5:MNI5"/>
    <mergeCell ref="MNJ5:MNO5"/>
    <mergeCell ref="MNP5:MNU5"/>
    <mergeCell ref="MNV5:MOA5"/>
    <mergeCell ref="MLH5:MLM5"/>
    <mergeCell ref="MLN5:MLS5"/>
    <mergeCell ref="MLT5:MLY5"/>
    <mergeCell ref="MLZ5:MME5"/>
    <mergeCell ref="MMF5:MMK5"/>
    <mergeCell ref="MML5:MMQ5"/>
    <mergeCell ref="MJX5:MKC5"/>
    <mergeCell ref="MKD5:MKI5"/>
    <mergeCell ref="MKJ5:MKO5"/>
    <mergeCell ref="MKP5:MKU5"/>
    <mergeCell ref="MKV5:MLA5"/>
    <mergeCell ref="MLB5:MLG5"/>
    <mergeCell ref="MIN5:MIS5"/>
    <mergeCell ref="MIT5:MIY5"/>
    <mergeCell ref="MIZ5:MJE5"/>
    <mergeCell ref="MJF5:MJK5"/>
    <mergeCell ref="MJL5:MJQ5"/>
    <mergeCell ref="MJR5:MJW5"/>
    <mergeCell ref="MHD5:MHI5"/>
    <mergeCell ref="MHJ5:MHO5"/>
    <mergeCell ref="MHP5:MHU5"/>
    <mergeCell ref="MHV5:MIA5"/>
    <mergeCell ref="MIB5:MIG5"/>
    <mergeCell ref="MIH5:MIM5"/>
    <mergeCell ref="MFT5:MFY5"/>
    <mergeCell ref="MFZ5:MGE5"/>
    <mergeCell ref="MGF5:MGK5"/>
    <mergeCell ref="MGL5:MGQ5"/>
    <mergeCell ref="MGR5:MGW5"/>
    <mergeCell ref="MGX5:MHC5"/>
    <mergeCell ref="MEJ5:MEO5"/>
    <mergeCell ref="MEP5:MEU5"/>
    <mergeCell ref="MEV5:MFA5"/>
    <mergeCell ref="MFB5:MFG5"/>
    <mergeCell ref="MFH5:MFM5"/>
    <mergeCell ref="MFN5:MFS5"/>
    <mergeCell ref="MCZ5:MDE5"/>
    <mergeCell ref="MDF5:MDK5"/>
    <mergeCell ref="MDL5:MDQ5"/>
    <mergeCell ref="MDR5:MDW5"/>
    <mergeCell ref="MDX5:MEC5"/>
    <mergeCell ref="MED5:MEI5"/>
    <mergeCell ref="MBP5:MBU5"/>
    <mergeCell ref="MBV5:MCA5"/>
    <mergeCell ref="MCB5:MCG5"/>
    <mergeCell ref="MCH5:MCM5"/>
    <mergeCell ref="MCN5:MCS5"/>
    <mergeCell ref="MCT5:MCY5"/>
    <mergeCell ref="MAF5:MAK5"/>
    <mergeCell ref="MAL5:MAQ5"/>
    <mergeCell ref="MAR5:MAW5"/>
    <mergeCell ref="MAX5:MBC5"/>
    <mergeCell ref="MBD5:MBI5"/>
    <mergeCell ref="MBJ5:MBO5"/>
    <mergeCell ref="LYV5:LZA5"/>
    <mergeCell ref="LZB5:LZG5"/>
    <mergeCell ref="LZH5:LZM5"/>
    <mergeCell ref="LZN5:LZS5"/>
    <mergeCell ref="LZT5:LZY5"/>
    <mergeCell ref="LZZ5:MAE5"/>
    <mergeCell ref="LXL5:LXQ5"/>
    <mergeCell ref="LXR5:LXW5"/>
    <mergeCell ref="LXX5:LYC5"/>
    <mergeCell ref="LYD5:LYI5"/>
    <mergeCell ref="LYJ5:LYO5"/>
    <mergeCell ref="LYP5:LYU5"/>
    <mergeCell ref="LWB5:LWG5"/>
    <mergeCell ref="LWH5:LWM5"/>
    <mergeCell ref="LWN5:LWS5"/>
    <mergeCell ref="LWT5:LWY5"/>
    <mergeCell ref="LWZ5:LXE5"/>
    <mergeCell ref="LXF5:LXK5"/>
    <mergeCell ref="LUR5:LUW5"/>
    <mergeCell ref="LUX5:LVC5"/>
    <mergeCell ref="LVD5:LVI5"/>
    <mergeCell ref="LVJ5:LVO5"/>
    <mergeCell ref="LVP5:LVU5"/>
    <mergeCell ref="LVV5:LWA5"/>
    <mergeCell ref="LTH5:LTM5"/>
    <mergeCell ref="LTN5:LTS5"/>
    <mergeCell ref="LTT5:LTY5"/>
    <mergeCell ref="LTZ5:LUE5"/>
    <mergeCell ref="LUF5:LUK5"/>
    <mergeCell ref="LUL5:LUQ5"/>
    <mergeCell ref="LRX5:LSC5"/>
    <mergeCell ref="LSD5:LSI5"/>
    <mergeCell ref="LSJ5:LSO5"/>
    <mergeCell ref="LSP5:LSU5"/>
    <mergeCell ref="LSV5:LTA5"/>
    <mergeCell ref="LTB5:LTG5"/>
    <mergeCell ref="LQN5:LQS5"/>
    <mergeCell ref="LQT5:LQY5"/>
    <mergeCell ref="LQZ5:LRE5"/>
    <mergeCell ref="LRF5:LRK5"/>
    <mergeCell ref="LRL5:LRQ5"/>
    <mergeCell ref="LRR5:LRW5"/>
    <mergeCell ref="LPD5:LPI5"/>
    <mergeCell ref="LPJ5:LPO5"/>
    <mergeCell ref="LPP5:LPU5"/>
    <mergeCell ref="LPV5:LQA5"/>
    <mergeCell ref="LQB5:LQG5"/>
    <mergeCell ref="LQH5:LQM5"/>
    <mergeCell ref="LNT5:LNY5"/>
    <mergeCell ref="LNZ5:LOE5"/>
    <mergeCell ref="LOF5:LOK5"/>
    <mergeCell ref="LOL5:LOQ5"/>
    <mergeCell ref="LOR5:LOW5"/>
    <mergeCell ref="LOX5:LPC5"/>
    <mergeCell ref="LMJ5:LMO5"/>
    <mergeCell ref="LMP5:LMU5"/>
    <mergeCell ref="LMV5:LNA5"/>
    <mergeCell ref="LNB5:LNG5"/>
    <mergeCell ref="LNH5:LNM5"/>
    <mergeCell ref="LNN5:LNS5"/>
    <mergeCell ref="LKZ5:LLE5"/>
    <mergeCell ref="LLF5:LLK5"/>
    <mergeCell ref="LLL5:LLQ5"/>
    <mergeCell ref="LLR5:LLW5"/>
    <mergeCell ref="LLX5:LMC5"/>
    <mergeCell ref="LMD5:LMI5"/>
    <mergeCell ref="LJP5:LJU5"/>
    <mergeCell ref="LJV5:LKA5"/>
    <mergeCell ref="LKB5:LKG5"/>
    <mergeCell ref="LKH5:LKM5"/>
    <mergeCell ref="LKN5:LKS5"/>
    <mergeCell ref="LKT5:LKY5"/>
    <mergeCell ref="LIF5:LIK5"/>
    <mergeCell ref="LIL5:LIQ5"/>
    <mergeCell ref="LIR5:LIW5"/>
    <mergeCell ref="LIX5:LJC5"/>
    <mergeCell ref="LJD5:LJI5"/>
    <mergeCell ref="LJJ5:LJO5"/>
    <mergeCell ref="LGV5:LHA5"/>
    <mergeCell ref="LHB5:LHG5"/>
    <mergeCell ref="LHH5:LHM5"/>
    <mergeCell ref="LHN5:LHS5"/>
    <mergeCell ref="LHT5:LHY5"/>
    <mergeCell ref="LHZ5:LIE5"/>
    <mergeCell ref="LFL5:LFQ5"/>
    <mergeCell ref="LFR5:LFW5"/>
    <mergeCell ref="LFX5:LGC5"/>
    <mergeCell ref="LGD5:LGI5"/>
    <mergeCell ref="LGJ5:LGO5"/>
    <mergeCell ref="LGP5:LGU5"/>
    <mergeCell ref="LEB5:LEG5"/>
    <mergeCell ref="LEH5:LEM5"/>
    <mergeCell ref="LEN5:LES5"/>
    <mergeCell ref="LET5:LEY5"/>
    <mergeCell ref="LEZ5:LFE5"/>
    <mergeCell ref="LFF5:LFK5"/>
    <mergeCell ref="LCR5:LCW5"/>
    <mergeCell ref="LCX5:LDC5"/>
    <mergeCell ref="LDD5:LDI5"/>
    <mergeCell ref="LDJ5:LDO5"/>
    <mergeCell ref="LDP5:LDU5"/>
    <mergeCell ref="LDV5:LEA5"/>
    <mergeCell ref="LBH5:LBM5"/>
    <mergeCell ref="LBN5:LBS5"/>
    <mergeCell ref="LBT5:LBY5"/>
    <mergeCell ref="LBZ5:LCE5"/>
    <mergeCell ref="LCF5:LCK5"/>
    <mergeCell ref="LCL5:LCQ5"/>
    <mergeCell ref="KZX5:LAC5"/>
    <mergeCell ref="LAD5:LAI5"/>
    <mergeCell ref="LAJ5:LAO5"/>
    <mergeCell ref="LAP5:LAU5"/>
    <mergeCell ref="LAV5:LBA5"/>
    <mergeCell ref="LBB5:LBG5"/>
    <mergeCell ref="KYN5:KYS5"/>
    <mergeCell ref="KYT5:KYY5"/>
    <mergeCell ref="KYZ5:KZE5"/>
    <mergeCell ref="KZF5:KZK5"/>
    <mergeCell ref="KZL5:KZQ5"/>
    <mergeCell ref="KZR5:KZW5"/>
    <mergeCell ref="KXD5:KXI5"/>
    <mergeCell ref="KXJ5:KXO5"/>
    <mergeCell ref="KXP5:KXU5"/>
    <mergeCell ref="KXV5:KYA5"/>
    <mergeCell ref="KYB5:KYG5"/>
    <mergeCell ref="KYH5:KYM5"/>
    <mergeCell ref="KVT5:KVY5"/>
    <mergeCell ref="KVZ5:KWE5"/>
    <mergeCell ref="KWF5:KWK5"/>
    <mergeCell ref="KWL5:KWQ5"/>
    <mergeCell ref="KWR5:KWW5"/>
    <mergeCell ref="KWX5:KXC5"/>
    <mergeCell ref="KUJ5:KUO5"/>
    <mergeCell ref="KUP5:KUU5"/>
    <mergeCell ref="KUV5:KVA5"/>
    <mergeCell ref="KVB5:KVG5"/>
    <mergeCell ref="KVH5:KVM5"/>
    <mergeCell ref="KVN5:KVS5"/>
    <mergeCell ref="KSZ5:KTE5"/>
    <mergeCell ref="KTF5:KTK5"/>
    <mergeCell ref="KTL5:KTQ5"/>
    <mergeCell ref="KTR5:KTW5"/>
    <mergeCell ref="KTX5:KUC5"/>
    <mergeCell ref="KUD5:KUI5"/>
    <mergeCell ref="KRP5:KRU5"/>
    <mergeCell ref="KRV5:KSA5"/>
    <mergeCell ref="KSB5:KSG5"/>
    <mergeCell ref="KSH5:KSM5"/>
    <mergeCell ref="KSN5:KSS5"/>
    <mergeCell ref="KST5:KSY5"/>
    <mergeCell ref="KQF5:KQK5"/>
    <mergeCell ref="KQL5:KQQ5"/>
    <mergeCell ref="KQR5:KQW5"/>
    <mergeCell ref="KQX5:KRC5"/>
    <mergeCell ref="KRD5:KRI5"/>
    <mergeCell ref="KRJ5:KRO5"/>
    <mergeCell ref="KOV5:KPA5"/>
    <mergeCell ref="KPB5:KPG5"/>
    <mergeCell ref="KPH5:KPM5"/>
    <mergeCell ref="KPN5:KPS5"/>
    <mergeCell ref="KPT5:KPY5"/>
    <mergeCell ref="KPZ5:KQE5"/>
    <mergeCell ref="KNL5:KNQ5"/>
    <mergeCell ref="KNR5:KNW5"/>
    <mergeCell ref="KNX5:KOC5"/>
    <mergeCell ref="KOD5:KOI5"/>
    <mergeCell ref="KOJ5:KOO5"/>
    <mergeCell ref="KOP5:KOU5"/>
    <mergeCell ref="KMB5:KMG5"/>
    <mergeCell ref="KMH5:KMM5"/>
    <mergeCell ref="KMN5:KMS5"/>
    <mergeCell ref="KMT5:KMY5"/>
    <mergeCell ref="KMZ5:KNE5"/>
    <mergeCell ref="KNF5:KNK5"/>
    <mergeCell ref="KKR5:KKW5"/>
    <mergeCell ref="KKX5:KLC5"/>
    <mergeCell ref="KLD5:KLI5"/>
    <mergeCell ref="KLJ5:KLO5"/>
    <mergeCell ref="KLP5:KLU5"/>
    <mergeCell ref="KLV5:KMA5"/>
    <mergeCell ref="KJH5:KJM5"/>
    <mergeCell ref="KJN5:KJS5"/>
    <mergeCell ref="KJT5:KJY5"/>
    <mergeCell ref="KJZ5:KKE5"/>
    <mergeCell ref="KKF5:KKK5"/>
    <mergeCell ref="KKL5:KKQ5"/>
    <mergeCell ref="KHX5:KIC5"/>
    <mergeCell ref="KID5:KII5"/>
    <mergeCell ref="KIJ5:KIO5"/>
    <mergeCell ref="KIP5:KIU5"/>
    <mergeCell ref="KIV5:KJA5"/>
    <mergeCell ref="KJB5:KJG5"/>
    <mergeCell ref="KGN5:KGS5"/>
    <mergeCell ref="KGT5:KGY5"/>
    <mergeCell ref="KGZ5:KHE5"/>
    <mergeCell ref="KHF5:KHK5"/>
    <mergeCell ref="KHL5:KHQ5"/>
    <mergeCell ref="KHR5:KHW5"/>
    <mergeCell ref="KFD5:KFI5"/>
    <mergeCell ref="KFJ5:KFO5"/>
    <mergeCell ref="KFP5:KFU5"/>
    <mergeCell ref="KFV5:KGA5"/>
    <mergeCell ref="KGB5:KGG5"/>
    <mergeCell ref="KGH5:KGM5"/>
    <mergeCell ref="KDT5:KDY5"/>
    <mergeCell ref="KDZ5:KEE5"/>
    <mergeCell ref="KEF5:KEK5"/>
    <mergeCell ref="KEL5:KEQ5"/>
    <mergeCell ref="KER5:KEW5"/>
    <mergeCell ref="KEX5:KFC5"/>
    <mergeCell ref="KCJ5:KCO5"/>
    <mergeCell ref="KCP5:KCU5"/>
    <mergeCell ref="KCV5:KDA5"/>
    <mergeCell ref="KDB5:KDG5"/>
    <mergeCell ref="KDH5:KDM5"/>
    <mergeCell ref="KDN5:KDS5"/>
    <mergeCell ref="KAZ5:KBE5"/>
    <mergeCell ref="KBF5:KBK5"/>
    <mergeCell ref="KBL5:KBQ5"/>
    <mergeCell ref="KBR5:KBW5"/>
    <mergeCell ref="KBX5:KCC5"/>
    <mergeCell ref="KCD5:KCI5"/>
    <mergeCell ref="JZP5:JZU5"/>
    <mergeCell ref="JZV5:KAA5"/>
    <mergeCell ref="KAB5:KAG5"/>
    <mergeCell ref="KAH5:KAM5"/>
    <mergeCell ref="KAN5:KAS5"/>
    <mergeCell ref="KAT5:KAY5"/>
    <mergeCell ref="JYF5:JYK5"/>
    <mergeCell ref="JYL5:JYQ5"/>
    <mergeCell ref="JYR5:JYW5"/>
    <mergeCell ref="JYX5:JZC5"/>
    <mergeCell ref="JZD5:JZI5"/>
    <mergeCell ref="JZJ5:JZO5"/>
    <mergeCell ref="JWV5:JXA5"/>
    <mergeCell ref="JXB5:JXG5"/>
    <mergeCell ref="JXH5:JXM5"/>
    <mergeCell ref="JXN5:JXS5"/>
    <mergeCell ref="JXT5:JXY5"/>
    <mergeCell ref="JXZ5:JYE5"/>
    <mergeCell ref="JVL5:JVQ5"/>
    <mergeCell ref="JVR5:JVW5"/>
    <mergeCell ref="JVX5:JWC5"/>
    <mergeCell ref="JWD5:JWI5"/>
    <mergeCell ref="JWJ5:JWO5"/>
    <mergeCell ref="JWP5:JWU5"/>
    <mergeCell ref="JUB5:JUG5"/>
    <mergeCell ref="JUH5:JUM5"/>
    <mergeCell ref="JUN5:JUS5"/>
    <mergeCell ref="JUT5:JUY5"/>
    <mergeCell ref="JUZ5:JVE5"/>
    <mergeCell ref="JVF5:JVK5"/>
    <mergeCell ref="JSR5:JSW5"/>
    <mergeCell ref="JSX5:JTC5"/>
    <mergeCell ref="JTD5:JTI5"/>
    <mergeCell ref="JTJ5:JTO5"/>
    <mergeCell ref="JTP5:JTU5"/>
    <mergeCell ref="JTV5:JUA5"/>
    <mergeCell ref="JRH5:JRM5"/>
    <mergeCell ref="JRN5:JRS5"/>
    <mergeCell ref="JRT5:JRY5"/>
    <mergeCell ref="JRZ5:JSE5"/>
    <mergeCell ref="JSF5:JSK5"/>
    <mergeCell ref="JSL5:JSQ5"/>
    <mergeCell ref="JPX5:JQC5"/>
    <mergeCell ref="JQD5:JQI5"/>
    <mergeCell ref="JQJ5:JQO5"/>
    <mergeCell ref="JQP5:JQU5"/>
    <mergeCell ref="JQV5:JRA5"/>
    <mergeCell ref="JRB5:JRG5"/>
    <mergeCell ref="JON5:JOS5"/>
    <mergeCell ref="JOT5:JOY5"/>
    <mergeCell ref="JOZ5:JPE5"/>
    <mergeCell ref="JPF5:JPK5"/>
    <mergeCell ref="JPL5:JPQ5"/>
    <mergeCell ref="JPR5:JPW5"/>
    <mergeCell ref="JND5:JNI5"/>
    <mergeCell ref="JNJ5:JNO5"/>
    <mergeCell ref="JNP5:JNU5"/>
    <mergeCell ref="JNV5:JOA5"/>
    <mergeCell ref="JOB5:JOG5"/>
    <mergeCell ref="JOH5:JOM5"/>
    <mergeCell ref="JLT5:JLY5"/>
    <mergeCell ref="JLZ5:JME5"/>
    <mergeCell ref="JMF5:JMK5"/>
    <mergeCell ref="JML5:JMQ5"/>
    <mergeCell ref="JMR5:JMW5"/>
    <mergeCell ref="JMX5:JNC5"/>
    <mergeCell ref="JKJ5:JKO5"/>
    <mergeCell ref="JKP5:JKU5"/>
    <mergeCell ref="JKV5:JLA5"/>
    <mergeCell ref="JLB5:JLG5"/>
    <mergeCell ref="JLH5:JLM5"/>
    <mergeCell ref="JLN5:JLS5"/>
    <mergeCell ref="JIZ5:JJE5"/>
    <mergeCell ref="JJF5:JJK5"/>
    <mergeCell ref="JJL5:JJQ5"/>
    <mergeCell ref="JJR5:JJW5"/>
    <mergeCell ref="JJX5:JKC5"/>
    <mergeCell ref="JKD5:JKI5"/>
    <mergeCell ref="JHP5:JHU5"/>
    <mergeCell ref="JHV5:JIA5"/>
    <mergeCell ref="JIB5:JIG5"/>
    <mergeCell ref="JIH5:JIM5"/>
    <mergeCell ref="JIN5:JIS5"/>
    <mergeCell ref="JIT5:JIY5"/>
    <mergeCell ref="JGF5:JGK5"/>
    <mergeCell ref="JGL5:JGQ5"/>
    <mergeCell ref="JGR5:JGW5"/>
    <mergeCell ref="JGX5:JHC5"/>
    <mergeCell ref="JHD5:JHI5"/>
    <mergeCell ref="JHJ5:JHO5"/>
    <mergeCell ref="JEV5:JFA5"/>
    <mergeCell ref="JFB5:JFG5"/>
    <mergeCell ref="JFH5:JFM5"/>
    <mergeCell ref="JFN5:JFS5"/>
    <mergeCell ref="JFT5:JFY5"/>
    <mergeCell ref="JFZ5:JGE5"/>
    <mergeCell ref="JDL5:JDQ5"/>
    <mergeCell ref="JDR5:JDW5"/>
    <mergeCell ref="JDX5:JEC5"/>
    <mergeCell ref="JED5:JEI5"/>
    <mergeCell ref="JEJ5:JEO5"/>
    <mergeCell ref="JEP5:JEU5"/>
    <mergeCell ref="JCB5:JCG5"/>
    <mergeCell ref="JCH5:JCM5"/>
    <mergeCell ref="JCN5:JCS5"/>
    <mergeCell ref="JCT5:JCY5"/>
    <mergeCell ref="JCZ5:JDE5"/>
    <mergeCell ref="JDF5:JDK5"/>
    <mergeCell ref="JAR5:JAW5"/>
    <mergeCell ref="JAX5:JBC5"/>
    <mergeCell ref="JBD5:JBI5"/>
    <mergeCell ref="JBJ5:JBO5"/>
    <mergeCell ref="JBP5:JBU5"/>
    <mergeCell ref="JBV5:JCA5"/>
    <mergeCell ref="IZH5:IZM5"/>
    <mergeCell ref="IZN5:IZS5"/>
    <mergeCell ref="IZT5:IZY5"/>
    <mergeCell ref="IZZ5:JAE5"/>
    <mergeCell ref="JAF5:JAK5"/>
    <mergeCell ref="JAL5:JAQ5"/>
    <mergeCell ref="IXX5:IYC5"/>
    <mergeCell ref="IYD5:IYI5"/>
    <mergeCell ref="IYJ5:IYO5"/>
    <mergeCell ref="IYP5:IYU5"/>
    <mergeCell ref="IYV5:IZA5"/>
    <mergeCell ref="IZB5:IZG5"/>
    <mergeCell ref="IWN5:IWS5"/>
    <mergeCell ref="IWT5:IWY5"/>
    <mergeCell ref="IWZ5:IXE5"/>
    <mergeCell ref="IXF5:IXK5"/>
    <mergeCell ref="IXL5:IXQ5"/>
    <mergeCell ref="IXR5:IXW5"/>
    <mergeCell ref="IVD5:IVI5"/>
    <mergeCell ref="IVJ5:IVO5"/>
    <mergeCell ref="IVP5:IVU5"/>
    <mergeCell ref="IVV5:IWA5"/>
    <mergeCell ref="IWB5:IWG5"/>
    <mergeCell ref="IWH5:IWM5"/>
    <mergeCell ref="ITT5:ITY5"/>
    <mergeCell ref="ITZ5:IUE5"/>
    <mergeCell ref="IUF5:IUK5"/>
    <mergeCell ref="IUL5:IUQ5"/>
    <mergeCell ref="IUR5:IUW5"/>
    <mergeCell ref="IUX5:IVC5"/>
    <mergeCell ref="ISJ5:ISO5"/>
    <mergeCell ref="ISP5:ISU5"/>
    <mergeCell ref="ISV5:ITA5"/>
    <mergeCell ref="ITB5:ITG5"/>
    <mergeCell ref="ITH5:ITM5"/>
    <mergeCell ref="ITN5:ITS5"/>
    <mergeCell ref="IQZ5:IRE5"/>
    <mergeCell ref="IRF5:IRK5"/>
    <mergeCell ref="IRL5:IRQ5"/>
    <mergeCell ref="IRR5:IRW5"/>
    <mergeCell ref="IRX5:ISC5"/>
    <mergeCell ref="ISD5:ISI5"/>
    <mergeCell ref="IPP5:IPU5"/>
    <mergeCell ref="IPV5:IQA5"/>
    <mergeCell ref="IQB5:IQG5"/>
    <mergeCell ref="IQH5:IQM5"/>
    <mergeCell ref="IQN5:IQS5"/>
    <mergeCell ref="IQT5:IQY5"/>
    <mergeCell ref="IOF5:IOK5"/>
    <mergeCell ref="IOL5:IOQ5"/>
    <mergeCell ref="IOR5:IOW5"/>
    <mergeCell ref="IOX5:IPC5"/>
    <mergeCell ref="IPD5:IPI5"/>
    <mergeCell ref="IPJ5:IPO5"/>
    <mergeCell ref="IMV5:INA5"/>
    <mergeCell ref="INB5:ING5"/>
    <mergeCell ref="INH5:INM5"/>
    <mergeCell ref="INN5:INS5"/>
    <mergeCell ref="INT5:INY5"/>
    <mergeCell ref="INZ5:IOE5"/>
    <mergeCell ref="ILL5:ILQ5"/>
    <mergeCell ref="ILR5:ILW5"/>
    <mergeCell ref="ILX5:IMC5"/>
    <mergeCell ref="IMD5:IMI5"/>
    <mergeCell ref="IMJ5:IMO5"/>
    <mergeCell ref="IMP5:IMU5"/>
    <mergeCell ref="IKB5:IKG5"/>
    <mergeCell ref="IKH5:IKM5"/>
    <mergeCell ref="IKN5:IKS5"/>
    <mergeCell ref="IKT5:IKY5"/>
    <mergeCell ref="IKZ5:ILE5"/>
    <mergeCell ref="ILF5:ILK5"/>
    <mergeCell ref="IIR5:IIW5"/>
    <mergeCell ref="IIX5:IJC5"/>
    <mergeCell ref="IJD5:IJI5"/>
    <mergeCell ref="IJJ5:IJO5"/>
    <mergeCell ref="IJP5:IJU5"/>
    <mergeCell ref="IJV5:IKA5"/>
    <mergeCell ref="IHH5:IHM5"/>
    <mergeCell ref="IHN5:IHS5"/>
    <mergeCell ref="IHT5:IHY5"/>
    <mergeCell ref="IHZ5:IIE5"/>
    <mergeCell ref="IIF5:IIK5"/>
    <mergeCell ref="IIL5:IIQ5"/>
    <mergeCell ref="IFX5:IGC5"/>
    <mergeCell ref="IGD5:IGI5"/>
    <mergeCell ref="IGJ5:IGO5"/>
    <mergeCell ref="IGP5:IGU5"/>
    <mergeCell ref="IGV5:IHA5"/>
    <mergeCell ref="IHB5:IHG5"/>
    <mergeCell ref="IEN5:IES5"/>
    <mergeCell ref="IET5:IEY5"/>
    <mergeCell ref="IEZ5:IFE5"/>
    <mergeCell ref="IFF5:IFK5"/>
    <mergeCell ref="IFL5:IFQ5"/>
    <mergeCell ref="IFR5:IFW5"/>
    <mergeCell ref="IDD5:IDI5"/>
    <mergeCell ref="IDJ5:IDO5"/>
    <mergeCell ref="IDP5:IDU5"/>
    <mergeCell ref="IDV5:IEA5"/>
    <mergeCell ref="IEB5:IEG5"/>
    <mergeCell ref="IEH5:IEM5"/>
    <mergeCell ref="IBT5:IBY5"/>
    <mergeCell ref="IBZ5:ICE5"/>
    <mergeCell ref="ICF5:ICK5"/>
    <mergeCell ref="ICL5:ICQ5"/>
    <mergeCell ref="ICR5:ICW5"/>
    <mergeCell ref="ICX5:IDC5"/>
    <mergeCell ref="IAJ5:IAO5"/>
    <mergeCell ref="IAP5:IAU5"/>
    <mergeCell ref="IAV5:IBA5"/>
    <mergeCell ref="IBB5:IBG5"/>
    <mergeCell ref="IBH5:IBM5"/>
    <mergeCell ref="IBN5:IBS5"/>
    <mergeCell ref="HYZ5:HZE5"/>
    <mergeCell ref="HZF5:HZK5"/>
    <mergeCell ref="HZL5:HZQ5"/>
    <mergeCell ref="HZR5:HZW5"/>
    <mergeCell ref="HZX5:IAC5"/>
    <mergeCell ref="IAD5:IAI5"/>
    <mergeCell ref="HXP5:HXU5"/>
    <mergeCell ref="HXV5:HYA5"/>
    <mergeCell ref="HYB5:HYG5"/>
    <mergeCell ref="HYH5:HYM5"/>
    <mergeCell ref="HYN5:HYS5"/>
    <mergeCell ref="HYT5:HYY5"/>
    <mergeCell ref="HWF5:HWK5"/>
    <mergeCell ref="HWL5:HWQ5"/>
    <mergeCell ref="HWR5:HWW5"/>
    <mergeCell ref="HWX5:HXC5"/>
    <mergeCell ref="HXD5:HXI5"/>
    <mergeCell ref="HXJ5:HXO5"/>
    <mergeCell ref="HUV5:HVA5"/>
    <mergeCell ref="HVB5:HVG5"/>
    <mergeCell ref="HVH5:HVM5"/>
    <mergeCell ref="HVN5:HVS5"/>
    <mergeCell ref="HVT5:HVY5"/>
    <mergeCell ref="HVZ5:HWE5"/>
    <mergeCell ref="HTL5:HTQ5"/>
    <mergeCell ref="HTR5:HTW5"/>
    <mergeCell ref="HTX5:HUC5"/>
    <mergeCell ref="HUD5:HUI5"/>
    <mergeCell ref="HUJ5:HUO5"/>
    <mergeCell ref="HUP5:HUU5"/>
    <mergeCell ref="HSB5:HSG5"/>
    <mergeCell ref="HSH5:HSM5"/>
    <mergeCell ref="HSN5:HSS5"/>
    <mergeCell ref="HST5:HSY5"/>
    <mergeCell ref="HSZ5:HTE5"/>
    <mergeCell ref="HTF5:HTK5"/>
    <mergeCell ref="HQR5:HQW5"/>
    <mergeCell ref="HQX5:HRC5"/>
    <mergeCell ref="HRD5:HRI5"/>
    <mergeCell ref="HRJ5:HRO5"/>
    <mergeCell ref="HRP5:HRU5"/>
    <mergeCell ref="HRV5:HSA5"/>
    <mergeCell ref="HPH5:HPM5"/>
    <mergeCell ref="HPN5:HPS5"/>
    <mergeCell ref="HPT5:HPY5"/>
    <mergeCell ref="HPZ5:HQE5"/>
    <mergeCell ref="HQF5:HQK5"/>
    <mergeCell ref="HQL5:HQQ5"/>
    <mergeCell ref="HNX5:HOC5"/>
    <mergeCell ref="HOD5:HOI5"/>
    <mergeCell ref="HOJ5:HOO5"/>
    <mergeCell ref="HOP5:HOU5"/>
    <mergeCell ref="HOV5:HPA5"/>
    <mergeCell ref="HPB5:HPG5"/>
    <mergeCell ref="HMN5:HMS5"/>
    <mergeCell ref="HMT5:HMY5"/>
    <mergeCell ref="HMZ5:HNE5"/>
    <mergeCell ref="HNF5:HNK5"/>
    <mergeCell ref="HNL5:HNQ5"/>
    <mergeCell ref="HNR5:HNW5"/>
    <mergeCell ref="HLD5:HLI5"/>
    <mergeCell ref="HLJ5:HLO5"/>
    <mergeCell ref="HLP5:HLU5"/>
    <mergeCell ref="HLV5:HMA5"/>
    <mergeCell ref="HMB5:HMG5"/>
    <mergeCell ref="HMH5:HMM5"/>
    <mergeCell ref="HJT5:HJY5"/>
    <mergeCell ref="HJZ5:HKE5"/>
    <mergeCell ref="HKF5:HKK5"/>
    <mergeCell ref="HKL5:HKQ5"/>
    <mergeCell ref="HKR5:HKW5"/>
    <mergeCell ref="HKX5:HLC5"/>
    <mergeCell ref="HIJ5:HIO5"/>
    <mergeCell ref="HIP5:HIU5"/>
    <mergeCell ref="HIV5:HJA5"/>
    <mergeCell ref="HJB5:HJG5"/>
    <mergeCell ref="HJH5:HJM5"/>
    <mergeCell ref="HJN5:HJS5"/>
    <mergeCell ref="HGZ5:HHE5"/>
    <mergeCell ref="HHF5:HHK5"/>
    <mergeCell ref="HHL5:HHQ5"/>
    <mergeCell ref="HHR5:HHW5"/>
    <mergeCell ref="HHX5:HIC5"/>
    <mergeCell ref="HID5:HII5"/>
    <mergeCell ref="HFP5:HFU5"/>
    <mergeCell ref="HFV5:HGA5"/>
    <mergeCell ref="HGB5:HGG5"/>
    <mergeCell ref="HGH5:HGM5"/>
    <mergeCell ref="HGN5:HGS5"/>
    <mergeCell ref="HGT5:HGY5"/>
    <mergeCell ref="HEF5:HEK5"/>
    <mergeCell ref="HEL5:HEQ5"/>
    <mergeCell ref="HER5:HEW5"/>
    <mergeCell ref="HEX5:HFC5"/>
    <mergeCell ref="HFD5:HFI5"/>
    <mergeCell ref="HFJ5:HFO5"/>
    <mergeCell ref="HCV5:HDA5"/>
    <mergeCell ref="HDB5:HDG5"/>
    <mergeCell ref="HDH5:HDM5"/>
    <mergeCell ref="HDN5:HDS5"/>
    <mergeCell ref="HDT5:HDY5"/>
    <mergeCell ref="HDZ5:HEE5"/>
    <mergeCell ref="HBL5:HBQ5"/>
    <mergeCell ref="HBR5:HBW5"/>
    <mergeCell ref="HBX5:HCC5"/>
    <mergeCell ref="HCD5:HCI5"/>
    <mergeCell ref="HCJ5:HCO5"/>
    <mergeCell ref="HCP5:HCU5"/>
    <mergeCell ref="HAB5:HAG5"/>
    <mergeCell ref="HAH5:HAM5"/>
    <mergeCell ref="HAN5:HAS5"/>
    <mergeCell ref="HAT5:HAY5"/>
    <mergeCell ref="HAZ5:HBE5"/>
    <mergeCell ref="HBF5:HBK5"/>
    <mergeCell ref="GYR5:GYW5"/>
    <mergeCell ref="GYX5:GZC5"/>
    <mergeCell ref="GZD5:GZI5"/>
    <mergeCell ref="GZJ5:GZO5"/>
    <mergeCell ref="GZP5:GZU5"/>
    <mergeCell ref="GZV5:HAA5"/>
    <mergeCell ref="GXH5:GXM5"/>
    <mergeCell ref="GXN5:GXS5"/>
    <mergeCell ref="GXT5:GXY5"/>
    <mergeCell ref="GXZ5:GYE5"/>
    <mergeCell ref="GYF5:GYK5"/>
    <mergeCell ref="GYL5:GYQ5"/>
    <mergeCell ref="GVX5:GWC5"/>
    <mergeCell ref="GWD5:GWI5"/>
    <mergeCell ref="GWJ5:GWO5"/>
    <mergeCell ref="GWP5:GWU5"/>
    <mergeCell ref="GWV5:GXA5"/>
    <mergeCell ref="GXB5:GXG5"/>
    <mergeCell ref="GUN5:GUS5"/>
    <mergeCell ref="GUT5:GUY5"/>
    <mergeCell ref="GUZ5:GVE5"/>
    <mergeCell ref="GVF5:GVK5"/>
    <mergeCell ref="GVL5:GVQ5"/>
    <mergeCell ref="GVR5:GVW5"/>
    <mergeCell ref="GTD5:GTI5"/>
    <mergeCell ref="GTJ5:GTO5"/>
    <mergeCell ref="GTP5:GTU5"/>
    <mergeCell ref="GTV5:GUA5"/>
    <mergeCell ref="GUB5:GUG5"/>
    <mergeCell ref="GUH5:GUM5"/>
    <mergeCell ref="GRT5:GRY5"/>
    <mergeCell ref="GRZ5:GSE5"/>
    <mergeCell ref="GSF5:GSK5"/>
    <mergeCell ref="GSL5:GSQ5"/>
    <mergeCell ref="GSR5:GSW5"/>
    <mergeCell ref="GSX5:GTC5"/>
    <mergeCell ref="GQJ5:GQO5"/>
    <mergeCell ref="GQP5:GQU5"/>
    <mergeCell ref="GQV5:GRA5"/>
    <mergeCell ref="GRB5:GRG5"/>
    <mergeCell ref="GRH5:GRM5"/>
    <mergeCell ref="GRN5:GRS5"/>
    <mergeCell ref="GOZ5:GPE5"/>
    <mergeCell ref="GPF5:GPK5"/>
    <mergeCell ref="GPL5:GPQ5"/>
    <mergeCell ref="GPR5:GPW5"/>
    <mergeCell ref="GPX5:GQC5"/>
    <mergeCell ref="GQD5:GQI5"/>
    <mergeCell ref="GNP5:GNU5"/>
    <mergeCell ref="GNV5:GOA5"/>
    <mergeCell ref="GOB5:GOG5"/>
    <mergeCell ref="GOH5:GOM5"/>
    <mergeCell ref="GON5:GOS5"/>
    <mergeCell ref="GOT5:GOY5"/>
    <mergeCell ref="GMF5:GMK5"/>
    <mergeCell ref="GML5:GMQ5"/>
    <mergeCell ref="GMR5:GMW5"/>
    <mergeCell ref="GMX5:GNC5"/>
    <mergeCell ref="GND5:GNI5"/>
    <mergeCell ref="GNJ5:GNO5"/>
    <mergeCell ref="GKV5:GLA5"/>
    <mergeCell ref="GLB5:GLG5"/>
    <mergeCell ref="GLH5:GLM5"/>
    <mergeCell ref="GLN5:GLS5"/>
    <mergeCell ref="GLT5:GLY5"/>
    <mergeCell ref="GLZ5:GME5"/>
    <mergeCell ref="GJL5:GJQ5"/>
    <mergeCell ref="GJR5:GJW5"/>
    <mergeCell ref="GJX5:GKC5"/>
    <mergeCell ref="GKD5:GKI5"/>
    <mergeCell ref="GKJ5:GKO5"/>
    <mergeCell ref="GKP5:GKU5"/>
    <mergeCell ref="GIB5:GIG5"/>
    <mergeCell ref="GIH5:GIM5"/>
    <mergeCell ref="GIN5:GIS5"/>
    <mergeCell ref="GIT5:GIY5"/>
    <mergeCell ref="GIZ5:GJE5"/>
    <mergeCell ref="GJF5:GJK5"/>
    <mergeCell ref="GGR5:GGW5"/>
    <mergeCell ref="GGX5:GHC5"/>
    <mergeCell ref="GHD5:GHI5"/>
    <mergeCell ref="GHJ5:GHO5"/>
    <mergeCell ref="GHP5:GHU5"/>
    <mergeCell ref="GHV5:GIA5"/>
    <mergeCell ref="GFH5:GFM5"/>
    <mergeCell ref="GFN5:GFS5"/>
    <mergeCell ref="GFT5:GFY5"/>
    <mergeCell ref="GFZ5:GGE5"/>
    <mergeCell ref="GGF5:GGK5"/>
    <mergeCell ref="GGL5:GGQ5"/>
    <mergeCell ref="GDX5:GEC5"/>
    <mergeCell ref="GED5:GEI5"/>
    <mergeCell ref="GEJ5:GEO5"/>
    <mergeCell ref="GEP5:GEU5"/>
    <mergeCell ref="GEV5:GFA5"/>
    <mergeCell ref="GFB5:GFG5"/>
    <mergeCell ref="GCN5:GCS5"/>
    <mergeCell ref="GCT5:GCY5"/>
    <mergeCell ref="GCZ5:GDE5"/>
    <mergeCell ref="GDF5:GDK5"/>
    <mergeCell ref="GDL5:GDQ5"/>
    <mergeCell ref="GDR5:GDW5"/>
    <mergeCell ref="GBD5:GBI5"/>
    <mergeCell ref="GBJ5:GBO5"/>
    <mergeCell ref="GBP5:GBU5"/>
    <mergeCell ref="GBV5:GCA5"/>
    <mergeCell ref="GCB5:GCG5"/>
    <mergeCell ref="GCH5:GCM5"/>
    <mergeCell ref="FZT5:FZY5"/>
    <mergeCell ref="FZZ5:GAE5"/>
    <mergeCell ref="GAF5:GAK5"/>
    <mergeCell ref="GAL5:GAQ5"/>
    <mergeCell ref="GAR5:GAW5"/>
    <mergeCell ref="GAX5:GBC5"/>
    <mergeCell ref="FYJ5:FYO5"/>
    <mergeCell ref="FYP5:FYU5"/>
    <mergeCell ref="FYV5:FZA5"/>
    <mergeCell ref="FZB5:FZG5"/>
    <mergeCell ref="FZH5:FZM5"/>
    <mergeCell ref="FZN5:FZS5"/>
    <mergeCell ref="FWZ5:FXE5"/>
    <mergeCell ref="FXF5:FXK5"/>
    <mergeCell ref="FXL5:FXQ5"/>
    <mergeCell ref="FXR5:FXW5"/>
    <mergeCell ref="FXX5:FYC5"/>
    <mergeCell ref="FYD5:FYI5"/>
    <mergeCell ref="FVP5:FVU5"/>
    <mergeCell ref="FVV5:FWA5"/>
    <mergeCell ref="FWB5:FWG5"/>
    <mergeCell ref="FWH5:FWM5"/>
    <mergeCell ref="FWN5:FWS5"/>
    <mergeCell ref="FWT5:FWY5"/>
    <mergeCell ref="FUF5:FUK5"/>
    <mergeCell ref="FUL5:FUQ5"/>
    <mergeCell ref="FUR5:FUW5"/>
    <mergeCell ref="FUX5:FVC5"/>
    <mergeCell ref="FVD5:FVI5"/>
    <mergeCell ref="FVJ5:FVO5"/>
    <mergeCell ref="FSV5:FTA5"/>
    <mergeCell ref="FTB5:FTG5"/>
    <mergeCell ref="FTH5:FTM5"/>
    <mergeCell ref="FTN5:FTS5"/>
    <mergeCell ref="FTT5:FTY5"/>
    <mergeCell ref="FTZ5:FUE5"/>
    <mergeCell ref="FRL5:FRQ5"/>
    <mergeCell ref="FRR5:FRW5"/>
    <mergeCell ref="FRX5:FSC5"/>
    <mergeCell ref="FSD5:FSI5"/>
    <mergeCell ref="FSJ5:FSO5"/>
    <mergeCell ref="FSP5:FSU5"/>
    <mergeCell ref="FQB5:FQG5"/>
    <mergeCell ref="FQH5:FQM5"/>
    <mergeCell ref="FQN5:FQS5"/>
    <mergeCell ref="FQT5:FQY5"/>
    <mergeCell ref="FQZ5:FRE5"/>
    <mergeCell ref="FRF5:FRK5"/>
    <mergeCell ref="FOR5:FOW5"/>
    <mergeCell ref="FOX5:FPC5"/>
    <mergeCell ref="FPD5:FPI5"/>
    <mergeCell ref="FPJ5:FPO5"/>
    <mergeCell ref="FPP5:FPU5"/>
    <mergeCell ref="FPV5:FQA5"/>
    <mergeCell ref="FNH5:FNM5"/>
    <mergeCell ref="FNN5:FNS5"/>
    <mergeCell ref="FNT5:FNY5"/>
    <mergeCell ref="FNZ5:FOE5"/>
    <mergeCell ref="FOF5:FOK5"/>
    <mergeCell ref="FOL5:FOQ5"/>
    <mergeCell ref="FLX5:FMC5"/>
    <mergeCell ref="FMD5:FMI5"/>
    <mergeCell ref="FMJ5:FMO5"/>
    <mergeCell ref="FMP5:FMU5"/>
    <mergeCell ref="FMV5:FNA5"/>
    <mergeCell ref="FNB5:FNG5"/>
    <mergeCell ref="FKN5:FKS5"/>
    <mergeCell ref="FKT5:FKY5"/>
    <mergeCell ref="FKZ5:FLE5"/>
    <mergeCell ref="FLF5:FLK5"/>
    <mergeCell ref="FLL5:FLQ5"/>
    <mergeCell ref="FLR5:FLW5"/>
    <mergeCell ref="FJD5:FJI5"/>
    <mergeCell ref="FJJ5:FJO5"/>
    <mergeCell ref="FJP5:FJU5"/>
    <mergeCell ref="FJV5:FKA5"/>
    <mergeCell ref="FKB5:FKG5"/>
    <mergeCell ref="FKH5:FKM5"/>
    <mergeCell ref="FHT5:FHY5"/>
    <mergeCell ref="FHZ5:FIE5"/>
    <mergeCell ref="FIF5:FIK5"/>
    <mergeCell ref="FIL5:FIQ5"/>
    <mergeCell ref="FIR5:FIW5"/>
    <mergeCell ref="FIX5:FJC5"/>
    <mergeCell ref="FGJ5:FGO5"/>
    <mergeCell ref="FGP5:FGU5"/>
    <mergeCell ref="FGV5:FHA5"/>
    <mergeCell ref="FHB5:FHG5"/>
    <mergeCell ref="FHH5:FHM5"/>
    <mergeCell ref="FHN5:FHS5"/>
    <mergeCell ref="FEZ5:FFE5"/>
    <mergeCell ref="FFF5:FFK5"/>
    <mergeCell ref="FFL5:FFQ5"/>
    <mergeCell ref="FFR5:FFW5"/>
    <mergeCell ref="FFX5:FGC5"/>
    <mergeCell ref="FGD5:FGI5"/>
    <mergeCell ref="FDP5:FDU5"/>
    <mergeCell ref="FDV5:FEA5"/>
    <mergeCell ref="FEB5:FEG5"/>
    <mergeCell ref="FEH5:FEM5"/>
    <mergeCell ref="FEN5:FES5"/>
    <mergeCell ref="FET5:FEY5"/>
    <mergeCell ref="FCF5:FCK5"/>
    <mergeCell ref="FCL5:FCQ5"/>
    <mergeCell ref="FCR5:FCW5"/>
    <mergeCell ref="FCX5:FDC5"/>
    <mergeCell ref="FDD5:FDI5"/>
    <mergeCell ref="FDJ5:FDO5"/>
    <mergeCell ref="FAV5:FBA5"/>
    <mergeCell ref="FBB5:FBG5"/>
    <mergeCell ref="FBH5:FBM5"/>
    <mergeCell ref="FBN5:FBS5"/>
    <mergeCell ref="FBT5:FBY5"/>
    <mergeCell ref="FBZ5:FCE5"/>
    <mergeCell ref="EZL5:EZQ5"/>
    <mergeCell ref="EZR5:EZW5"/>
    <mergeCell ref="EZX5:FAC5"/>
    <mergeCell ref="FAD5:FAI5"/>
    <mergeCell ref="FAJ5:FAO5"/>
    <mergeCell ref="FAP5:FAU5"/>
    <mergeCell ref="EYB5:EYG5"/>
    <mergeCell ref="EYH5:EYM5"/>
    <mergeCell ref="EYN5:EYS5"/>
    <mergeCell ref="EYT5:EYY5"/>
    <mergeCell ref="EYZ5:EZE5"/>
    <mergeCell ref="EZF5:EZK5"/>
    <mergeCell ref="EWR5:EWW5"/>
    <mergeCell ref="EWX5:EXC5"/>
    <mergeCell ref="EXD5:EXI5"/>
    <mergeCell ref="EXJ5:EXO5"/>
    <mergeCell ref="EXP5:EXU5"/>
    <mergeCell ref="EXV5:EYA5"/>
    <mergeCell ref="EVH5:EVM5"/>
    <mergeCell ref="EVN5:EVS5"/>
    <mergeCell ref="EVT5:EVY5"/>
    <mergeCell ref="EVZ5:EWE5"/>
    <mergeCell ref="EWF5:EWK5"/>
    <mergeCell ref="EWL5:EWQ5"/>
    <mergeCell ref="ETX5:EUC5"/>
    <mergeCell ref="EUD5:EUI5"/>
    <mergeCell ref="EUJ5:EUO5"/>
    <mergeCell ref="EUP5:EUU5"/>
    <mergeCell ref="EUV5:EVA5"/>
    <mergeCell ref="EVB5:EVG5"/>
    <mergeCell ref="ESN5:ESS5"/>
    <mergeCell ref="EST5:ESY5"/>
    <mergeCell ref="ESZ5:ETE5"/>
    <mergeCell ref="ETF5:ETK5"/>
    <mergeCell ref="ETL5:ETQ5"/>
    <mergeCell ref="ETR5:ETW5"/>
    <mergeCell ref="ERD5:ERI5"/>
    <mergeCell ref="ERJ5:ERO5"/>
    <mergeCell ref="ERP5:ERU5"/>
    <mergeCell ref="ERV5:ESA5"/>
    <mergeCell ref="ESB5:ESG5"/>
    <mergeCell ref="ESH5:ESM5"/>
    <mergeCell ref="EPT5:EPY5"/>
    <mergeCell ref="EPZ5:EQE5"/>
    <mergeCell ref="EQF5:EQK5"/>
    <mergeCell ref="EQL5:EQQ5"/>
    <mergeCell ref="EQR5:EQW5"/>
    <mergeCell ref="EQX5:ERC5"/>
    <mergeCell ref="EOJ5:EOO5"/>
    <mergeCell ref="EOP5:EOU5"/>
    <mergeCell ref="EOV5:EPA5"/>
    <mergeCell ref="EPB5:EPG5"/>
    <mergeCell ref="EPH5:EPM5"/>
    <mergeCell ref="EPN5:EPS5"/>
    <mergeCell ref="EMZ5:ENE5"/>
    <mergeCell ref="ENF5:ENK5"/>
    <mergeCell ref="ENL5:ENQ5"/>
    <mergeCell ref="ENR5:ENW5"/>
    <mergeCell ref="ENX5:EOC5"/>
    <mergeCell ref="EOD5:EOI5"/>
    <mergeCell ref="ELP5:ELU5"/>
    <mergeCell ref="ELV5:EMA5"/>
    <mergeCell ref="EMB5:EMG5"/>
    <mergeCell ref="EMH5:EMM5"/>
    <mergeCell ref="EMN5:EMS5"/>
    <mergeCell ref="EMT5:EMY5"/>
    <mergeCell ref="EKF5:EKK5"/>
    <mergeCell ref="EKL5:EKQ5"/>
    <mergeCell ref="EKR5:EKW5"/>
    <mergeCell ref="EKX5:ELC5"/>
    <mergeCell ref="ELD5:ELI5"/>
    <mergeCell ref="ELJ5:ELO5"/>
    <mergeCell ref="EIV5:EJA5"/>
    <mergeCell ref="EJB5:EJG5"/>
    <mergeCell ref="EJH5:EJM5"/>
    <mergeCell ref="EJN5:EJS5"/>
    <mergeCell ref="EJT5:EJY5"/>
    <mergeCell ref="EJZ5:EKE5"/>
    <mergeCell ref="EHL5:EHQ5"/>
    <mergeCell ref="EHR5:EHW5"/>
    <mergeCell ref="EHX5:EIC5"/>
    <mergeCell ref="EID5:EII5"/>
    <mergeCell ref="EIJ5:EIO5"/>
    <mergeCell ref="EIP5:EIU5"/>
    <mergeCell ref="EGB5:EGG5"/>
    <mergeCell ref="EGH5:EGM5"/>
    <mergeCell ref="EGN5:EGS5"/>
    <mergeCell ref="EGT5:EGY5"/>
    <mergeCell ref="EGZ5:EHE5"/>
    <mergeCell ref="EHF5:EHK5"/>
    <mergeCell ref="EER5:EEW5"/>
    <mergeCell ref="EEX5:EFC5"/>
    <mergeCell ref="EFD5:EFI5"/>
    <mergeCell ref="EFJ5:EFO5"/>
    <mergeCell ref="EFP5:EFU5"/>
    <mergeCell ref="EFV5:EGA5"/>
    <mergeCell ref="EDH5:EDM5"/>
    <mergeCell ref="EDN5:EDS5"/>
    <mergeCell ref="EDT5:EDY5"/>
    <mergeCell ref="EDZ5:EEE5"/>
    <mergeCell ref="EEF5:EEK5"/>
    <mergeCell ref="EEL5:EEQ5"/>
    <mergeCell ref="EBX5:ECC5"/>
    <mergeCell ref="ECD5:ECI5"/>
    <mergeCell ref="ECJ5:ECO5"/>
    <mergeCell ref="ECP5:ECU5"/>
    <mergeCell ref="ECV5:EDA5"/>
    <mergeCell ref="EDB5:EDG5"/>
    <mergeCell ref="EAN5:EAS5"/>
    <mergeCell ref="EAT5:EAY5"/>
    <mergeCell ref="EAZ5:EBE5"/>
    <mergeCell ref="EBF5:EBK5"/>
    <mergeCell ref="EBL5:EBQ5"/>
    <mergeCell ref="EBR5:EBW5"/>
    <mergeCell ref="DZD5:DZI5"/>
    <mergeCell ref="DZJ5:DZO5"/>
    <mergeCell ref="DZP5:DZU5"/>
    <mergeCell ref="DZV5:EAA5"/>
    <mergeCell ref="EAB5:EAG5"/>
    <mergeCell ref="EAH5:EAM5"/>
    <mergeCell ref="DXT5:DXY5"/>
    <mergeCell ref="DXZ5:DYE5"/>
    <mergeCell ref="DYF5:DYK5"/>
    <mergeCell ref="DYL5:DYQ5"/>
    <mergeCell ref="DYR5:DYW5"/>
    <mergeCell ref="DYX5:DZC5"/>
    <mergeCell ref="DWJ5:DWO5"/>
    <mergeCell ref="DWP5:DWU5"/>
    <mergeCell ref="DWV5:DXA5"/>
    <mergeCell ref="DXB5:DXG5"/>
    <mergeCell ref="DXH5:DXM5"/>
    <mergeCell ref="DXN5:DXS5"/>
    <mergeCell ref="DUZ5:DVE5"/>
    <mergeCell ref="DVF5:DVK5"/>
    <mergeCell ref="DVL5:DVQ5"/>
    <mergeCell ref="DVR5:DVW5"/>
    <mergeCell ref="DVX5:DWC5"/>
    <mergeCell ref="DWD5:DWI5"/>
    <mergeCell ref="DTP5:DTU5"/>
    <mergeCell ref="DTV5:DUA5"/>
    <mergeCell ref="DUB5:DUG5"/>
    <mergeCell ref="DUH5:DUM5"/>
    <mergeCell ref="DUN5:DUS5"/>
    <mergeCell ref="DUT5:DUY5"/>
    <mergeCell ref="DSF5:DSK5"/>
    <mergeCell ref="DSL5:DSQ5"/>
    <mergeCell ref="DSR5:DSW5"/>
    <mergeCell ref="DSX5:DTC5"/>
    <mergeCell ref="DTD5:DTI5"/>
    <mergeCell ref="DTJ5:DTO5"/>
    <mergeCell ref="DQV5:DRA5"/>
    <mergeCell ref="DRB5:DRG5"/>
    <mergeCell ref="DRH5:DRM5"/>
    <mergeCell ref="DRN5:DRS5"/>
    <mergeCell ref="DRT5:DRY5"/>
    <mergeCell ref="DRZ5:DSE5"/>
    <mergeCell ref="DPL5:DPQ5"/>
    <mergeCell ref="DPR5:DPW5"/>
    <mergeCell ref="DPX5:DQC5"/>
    <mergeCell ref="DQD5:DQI5"/>
    <mergeCell ref="DQJ5:DQO5"/>
    <mergeCell ref="DQP5:DQU5"/>
    <mergeCell ref="DOB5:DOG5"/>
    <mergeCell ref="DOH5:DOM5"/>
    <mergeCell ref="DON5:DOS5"/>
    <mergeCell ref="DOT5:DOY5"/>
    <mergeCell ref="DOZ5:DPE5"/>
    <mergeCell ref="DPF5:DPK5"/>
    <mergeCell ref="DMR5:DMW5"/>
    <mergeCell ref="DMX5:DNC5"/>
    <mergeCell ref="DND5:DNI5"/>
    <mergeCell ref="DNJ5:DNO5"/>
    <mergeCell ref="DNP5:DNU5"/>
    <mergeCell ref="DNV5:DOA5"/>
    <mergeCell ref="DLH5:DLM5"/>
    <mergeCell ref="DLN5:DLS5"/>
    <mergeCell ref="DLT5:DLY5"/>
    <mergeCell ref="DLZ5:DME5"/>
    <mergeCell ref="DMF5:DMK5"/>
    <mergeCell ref="DML5:DMQ5"/>
    <mergeCell ref="DJX5:DKC5"/>
    <mergeCell ref="DKD5:DKI5"/>
    <mergeCell ref="DKJ5:DKO5"/>
    <mergeCell ref="DKP5:DKU5"/>
    <mergeCell ref="DKV5:DLA5"/>
    <mergeCell ref="DLB5:DLG5"/>
    <mergeCell ref="DIN5:DIS5"/>
    <mergeCell ref="DIT5:DIY5"/>
    <mergeCell ref="DIZ5:DJE5"/>
    <mergeCell ref="DJF5:DJK5"/>
    <mergeCell ref="DJL5:DJQ5"/>
    <mergeCell ref="DJR5:DJW5"/>
    <mergeCell ref="DHD5:DHI5"/>
    <mergeCell ref="DHJ5:DHO5"/>
    <mergeCell ref="DHP5:DHU5"/>
    <mergeCell ref="DHV5:DIA5"/>
    <mergeCell ref="DIB5:DIG5"/>
    <mergeCell ref="DIH5:DIM5"/>
    <mergeCell ref="DFT5:DFY5"/>
    <mergeCell ref="DFZ5:DGE5"/>
    <mergeCell ref="DGF5:DGK5"/>
    <mergeCell ref="DGL5:DGQ5"/>
    <mergeCell ref="DGR5:DGW5"/>
    <mergeCell ref="DGX5:DHC5"/>
    <mergeCell ref="DEJ5:DEO5"/>
    <mergeCell ref="DEP5:DEU5"/>
    <mergeCell ref="DEV5:DFA5"/>
    <mergeCell ref="DFB5:DFG5"/>
    <mergeCell ref="DFH5:DFM5"/>
    <mergeCell ref="DFN5:DFS5"/>
    <mergeCell ref="DCZ5:DDE5"/>
    <mergeCell ref="DDF5:DDK5"/>
    <mergeCell ref="DDL5:DDQ5"/>
    <mergeCell ref="DDR5:DDW5"/>
    <mergeCell ref="DDX5:DEC5"/>
    <mergeCell ref="DED5:DEI5"/>
    <mergeCell ref="DBP5:DBU5"/>
    <mergeCell ref="DBV5:DCA5"/>
    <mergeCell ref="DCB5:DCG5"/>
    <mergeCell ref="DCH5:DCM5"/>
    <mergeCell ref="DCN5:DCS5"/>
    <mergeCell ref="DCT5:DCY5"/>
    <mergeCell ref="DAF5:DAK5"/>
    <mergeCell ref="DAL5:DAQ5"/>
    <mergeCell ref="DAR5:DAW5"/>
    <mergeCell ref="DAX5:DBC5"/>
    <mergeCell ref="DBD5:DBI5"/>
    <mergeCell ref="DBJ5:DBO5"/>
    <mergeCell ref="CYV5:CZA5"/>
    <mergeCell ref="CZB5:CZG5"/>
    <mergeCell ref="CZH5:CZM5"/>
    <mergeCell ref="CZN5:CZS5"/>
    <mergeCell ref="CZT5:CZY5"/>
    <mergeCell ref="CZZ5:DAE5"/>
    <mergeCell ref="CXL5:CXQ5"/>
    <mergeCell ref="CXR5:CXW5"/>
    <mergeCell ref="CXX5:CYC5"/>
    <mergeCell ref="CYD5:CYI5"/>
    <mergeCell ref="CYJ5:CYO5"/>
    <mergeCell ref="CYP5:CYU5"/>
    <mergeCell ref="CWB5:CWG5"/>
    <mergeCell ref="CWH5:CWM5"/>
    <mergeCell ref="CWN5:CWS5"/>
    <mergeCell ref="CWT5:CWY5"/>
    <mergeCell ref="CWZ5:CXE5"/>
    <mergeCell ref="CXF5:CXK5"/>
    <mergeCell ref="CUR5:CUW5"/>
    <mergeCell ref="CUX5:CVC5"/>
    <mergeCell ref="CVD5:CVI5"/>
    <mergeCell ref="CVJ5:CVO5"/>
    <mergeCell ref="CVP5:CVU5"/>
    <mergeCell ref="CVV5:CWA5"/>
    <mergeCell ref="CTH5:CTM5"/>
    <mergeCell ref="CTN5:CTS5"/>
    <mergeCell ref="CTT5:CTY5"/>
    <mergeCell ref="CTZ5:CUE5"/>
    <mergeCell ref="CUF5:CUK5"/>
    <mergeCell ref="CUL5:CUQ5"/>
    <mergeCell ref="CRX5:CSC5"/>
    <mergeCell ref="CSD5:CSI5"/>
    <mergeCell ref="CSJ5:CSO5"/>
    <mergeCell ref="CSP5:CSU5"/>
    <mergeCell ref="CSV5:CTA5"/>
    <mergeCell ref="CTB5:CTG5"/>
    <mergeCell ref="CQN5:CQS5"/>
    <mergeCell ref="CQT5:CQY5"/>
    <mergeCell ref="CQZ5:CRE5"/>
    <mergeCell ref="CRF5:CRK5"/>
    <mergeCell ref="CRL5:CRQ5"/>
    <mergeCell ref="CRR5:CRW5"/>
    <mergeCell ref="CPD5:CPI5"/>
    <mergeCell ref="CPJ5:CPO5"/>
    <mergeCell ref="CPP5:CPU5"/>
    <mergeCell ref="CPV5:CQA5"/>
    <mergeCell ref="CQB5:CQG5"/>
    <mergeCell ref="CQH5:CQM5"/>
    <mergeCell ref="CNT5:CNY5"/>
    <mergeCell ref="CNZ5:COE5"/>
    <mergeCell ref="COF5:COK5"/>
    <mergeCell ref="COL5:COQ5"/>
    <mergeCell ref="COR5:COW5"/>
    <mergeCell ref="COX5:CPC5"/>
    <mergeCell ref="CMJ5:CMO5"/>
    <mergeCell ref="CMP5:CMU5"/>
    <mergeCell ref="CMV5:CNA5"/>
    <mergeCell ref="CNB5:CNG5"/>
    <mergeCell ref="CNH5:CNM5"/>
    <mergeCell ref="CNN5:CNS5"/>
    <mergeCell ref="CKZ5:CLE5"/>
    <mergeCell ref="CLF5:CLK5"/>
    <mergeCell ref="CLL5:CLQ5"/>
    <mergeCell ref="CLR5:CLW5"/>
    <mergeCell ref="CLX5:CMC5"/>
    <mergeCell ref="CMD5:CMI5"/>
    <mergeCell ref="CJP5:CJU5"/>
    <mergeCell ref="CJV5:CKA5"/>
    <mergeCell ref="CKB5:CKG5"/>
    <mergeCell ref="CKH5:CKM5"/>
    <mergeCell ref="CKN5:CKS5"/>
    <mergeCell ref="CKT5:CKY5"/>
    <mergeCell ref="CIF5:CIK5"/>
    <mergeCell ref="CIL5:CIQ5"/>
    <mergeCell ref="CIR5:CIW5"/>
    <mergeCell ref="CIX5:CJC5"/>
    <mergeCell ref="CJD5:CJI5"/>
    <mergeCell ref="CJJ5:CJO5"/>
    <mergeCell ref="CGV5:CHA5"/>
    <mergeCell ref="CHB5:CHG5"/>
    <mergeCell ref="CHH5:CHM5"/>
    <mergeCell ref="CHN5:CHS5"/>
    <mergeCell ref="CHT5:CHY5"/>
    <mergeCell ref="CHZ5:CIE5"/>
    <mergeCell ref="CFL5:CFQ5"/>
    <mergeCell ref="CFR5:CFW5"/>
    <mergeCell ref="CFX5:CGC5"/>
    <mergeCell ref="CGD5:CGI5"/>
    <mergeCell ref="CGJ5:CGO5"/>
    <mergeCell ref="CGP5:CGU5"/>
    <mergeCell ref="CEB5:CEG5"/>
    <mergeCell ref="CEH5:CEM5"/>
    <mergeCell ref="CEN5:CES5"/>
    <mergeCell ref="CET5:CEY5"/>
    <mergeCell ref="CEZ5:CFE5"/>
    <mergeCell ref="CFF5:CFK5"/>
    <mergeCell ref="CCR5:CCW5"/>
    <mergeCell ref="CCX5:CDC5"/>
    <mergeCell ref="CDD5:CDI5"/>
    <mergeCell ref="CDJ5:CDO5"/>
    <mergeCell ref="CDP5:CDU5"/>
    <mergeCell ref="CDV5:CEA5"/>
    <mergeCell ref="CBH5:CBM5"/>
    <mergeCell ref="CBN5:CBS5"/>
    <mergeCell ref="CBT5:CBY5"/>
    <mergeCell ref="CBZ5:CCE5"/>
    <mergeCell ref="CCF5:CCK5"/>
    <mergeCell ref="CCL5:CCQ5"/>
    <mergeCell ref="BZX5:CAC5"/>
    <mergeCell ref="CAD5:CAI5"/>
    <mergeCell ref="CAJ5:CAO5"/>
    <mergeCell ref="CAP5:CAU5"/>
    <mergeCell ref="CAV5:CBA5"/>
    <mergeCell ref="CBB5:CBG5"/>
    <mergeCell ref="BYN5:BYS5"/>
    <mergeCell ref="BYT5:BYY5"/>
    <mergeCell ref="BYZ5:BZE5"/>
    <mergeCell ref="BZF5:BZK5"/>
    <mergeCell ref="BZL5:BZQ5"/>
    <mergeCell ref="BZR5:BZW5"/>
    <mergeCell ref="BXD5:BXI5"/>
    <mergeCell ref="BXJ5:BXO5"/>
    <mergeCell ref="BXP5:BXU5"/>
    <mergeCell ref="BXV5:BYA5"/>
    <mergeCell ref="BYB5:BYG5"/>
    <mergeCell ref="BYH5:BYM5"/>
    <mergeCell ref="BVT5:BVY5"/>
    <mergeCell ref="BVZ5:BWE5"/>
    <mergeCell ref="BWF5:BWK5"/>
    <mergeCell ref="BWL5:BWQ5"/>
    <mergeCell ref="BWR5:BWW5"/>
    <mergeCell ref="BWX5:BXC5"/>
    <mergeCell ref="BUJ5:BUO5"/>
    <mergeCell ref="BUP5:BUU5"/>
    <mergeCell ref="BUV5:BVA5"/>
    <mergeCell ref="BVB5:BVG5"/>
    <mergeCell ref="BVH5:BVM5"/>
    <mergeCell ref="BVN5:BVS5"/>
    <mergeCell ref="BSZ5:BTE5"/>
    <mergeCell ref="BTF5:BTK5"/>
    <mergeCell ref="BTL5:BTQ5"/>
    <mergeCell ref="BTR5:BTW5"/>
    <mergeCell ref="BTX5:BUC5"/>
    <mergeCell ref="BUD5:BUI5"/>
    <mergeCell ref="BRP5:BRU5"/>
    <mergeCell ref="BRV5:BSA5"/>
    <mergeCell ref="BSB5:BSG5"/>
    <mergeCell ref="BSH5:BSM5"/>
    <mergeCell ref="BSN5:BSS5"/>
    <mergeCell ref="BST5:BSY5"/>
    <mergeCell ref="BQF5:BQK5"/>
    <mergeCell ref="BQL5:BQQ5"/>
    <mergeCell ref="BQR5:BQW5"/>
    <mergeCell ref="BQX5:BRC5"/>
    <mergeCell ref="BRD5:BRI5"/>
    <mergeCell ref="BRJ5:BRO5"/>
    <mergeCell ref="BOV5:BPA5"/>
    <mergeCell ref="BPB5:BPG5"/>
    <mergeCell ref="BPH5:BPM5"/>
    <mergeCell ref="BPN5:BPS5"/>
    <mergeCell ref="BPT5:BPY5"/>
    <mergeCell ref="BPZ5:BQE5"/>
    <mergeCell ref="BNL5:BNQ5"/>
    <mergeCell ref="BNR5:BNW5"/>
    <mergeCell ref="BNX5:BOC5"/>
    <mergeCell ref="BOD5:BOI5"/>
    <mergeCell ref="BOJ5:BOO5"/>
    <mergeCell ref="BOP5:BOU5"/>
    <mergeCell ref="BMB5:BMG5"/>
    <mergeCell ref="BMH5:BMM5"/>
    <mergeCell ref="BMN5:BMS5"/>
    <mergeCell ref="BMT5:BMY5"/>
    <mergeCell ref="BMZ5:BNE5"/>
    <mergeCell ref="BNF5:BNK5"/>
    <mergeCell ref="BKR5:BKW5"/>
    <mergeCell ref="BKX5:BLC5"/>
    <mergeCell ref="BLD5:BLI5"/>
    <mergeCell ref="BLJ5:BLO5"/>
    <mergeCell ref="BLP5:BLU5"/>
    <mergeCell ref="BLV5:BMA5"/>
    <mergeCell ref="BJH5:BJM5"/>
    <mergeCell ref="BJN5:BJS5"/>
    <mergeCell ref="BJT5:BJY5"/>
    <mergeCell ref="BJZ5:BKE5"/>
    <mergeCell ref="BKF5:BKK5"/>
    <mergeCell ref="BKL5:BKQ5"/>
    <mergeCell ref="BHX5:BIC5"/>
    <mergeCell ref="BID5:BII5"/>
    <mergeCell ref="BIJ5:BIO5"/>
    <mergeCell ref="BIP5:BIU5"/>
    <mergeCell ref="BIV5:BJA5"/>
    <mergeCell ref="BJB5:BJG5"/>
    <mergeCell ref="BGN5:BGS5"/>
    <mergeCell ref="BGT5:BGY5"/>
    <mergeCell ref="BGZ5:BHE5"/>
    <mergeCell ref="BHF5:BHK5"/>
    <mergeCell ref="BHL5:BHQ5"/>
    <mergeCell ref="BHR5:BHW5"/>
    <mergeCell ref="BFD5:BFI5"/>
    <mergeCell ref="BFJ5:BFO5"/>
    <mergeCell ref="BFP5:BFU5"/>
    <mergeCell ref="BFV5:BGA5"/>
    <mergeCell ref="BGB5:BGG5"/>
    <mergeCell ref="BGH5:BGM5"/>
    <mergeCell ref="BDT5:BDY5"/>
    <mergeCell ref="BDZ5:BEE5"/>
    <mergeCell ref="BEF5:BEK5"/>
    <mergeCell ref="BEL5:BEQ5"/>
    <mergeCell ref="BER5:BEW5"/>
    <mergeCell ref="BEX5:BFC5"/>
    <mergeCell ref="BCJ5:BCO5"/>
    <mergeCell ref="BCP5:BCU5"/>
    <mergeCell ref="BCV5:BDA5"/>
    <mergeCell ref="BDB5:BDG5"/>
    <mergeCell ref="BDH5:BDM5"/>
    <mergeCell ref="BDN5:BDS5"/>
    <mergeCell ref="BAZ5:BBE5"/>
    <mergeCell ref="BBF5:BBK5"/>
    <mergeCell ref="BBL5:BBQ5"/>
    <mergeCell ref="BBR5:BBW5"/>
    <mergeCell ref="BBX5:BCC5"/>
    <mergeCell ref="BCD5:BCI5"/>
    <mergeCell ref="AZP5:AZU5"/>
    <mergeCell ref="AZV5:BAA5"/>
    <mergeCell ref="BAB5:BAG5"/>
    <mergeCell ref="BAH5:BAM5"/>
    <mergeCell ref="BAN5:BAS5"/>
    <mergeCell ref="BAT5:BAY5"/>
    <mergeCell ref="AYF5:AYK5"/>
    <mergeCell ref="AYL5:AYQ5"/>
    <mergeCell ref="AYR5:AYW5"/>
    <mergeCell ref="AYX5:AZC5"/>
    <mergeCell ref="AZD5:AZI5"/>
    <mergeCell ref="AZJ5:AZO5"/>
    <mergeCell ref="AWV5:AXA5"/>
    <mergeCell ref="AXB5:AXG5"/>
    <mergeCell ref="AXH5:AXM5"/>
    <mergeCell ref="AXN5:AXS5"/>
    <mergeCell ref="AXT5:AXY5"/>
    <mergeCell ref="AXZ5:AYE5"/>
    <mergeCell ref="AVL5:AVQ5"/>
    <mergeCell ref="AVR5:AVW5"/>
    <mergeCell ref="AVX5:AWC5"/>
    <mergeCell ref="AWD5:AWI5"/>
    <mergeCell ref="AWJ5:AWO5"/>
    <mergeCell ref="AWP5:AWU5"/>
    <mergeCell ref="AUB5:AUG5"/>
    <mergeCell ref="AUH5:AUM5"/>
    <mergeCell ref="AUN5:AUS5"/>
    <mergeCell ref="AUT5:AUY5"/>
    <mergeCell ref="AUZ5:AVE5"/>
    <mergeCell ref="AVF5:AVK5"/>
    <mergeCell ref="ASR5:ASW5"/>
    <mergeCell ref="ASX5:ATC5"/>
    <mergeCell ref="ATD5:ATI5"/>
    <mergeCell ref="ATJ5:ATO5"/>
    <mergeCell ref="ATP5:ATU5"/>
    <mergeCell ref="ATV5:AUA5"/>
    <mergeCell ref="ARH5:ARM5"/>
    <mergeCell ref="ARN5:ARS5"/>
    <mergeCell ref="ART5:ARY5"/>
    <mergeCell ref="ARZ5:ASE5"/>
    <mergeCell ref="ASF5:ASK5"/>
    <mergeCell ref="ASL5:ASQ5"/>
    <mergeCell ref="APX5:AQC5"/>
    <mergeCell ref="AQD5:AQI5"/>
    <mergeCell ref="AQJ5:AQO5"/>
    <mergeCell ref="AQP5:AQU5"/>
    <mergeCell ref="AQV5:ARA5"/>
    <mergeCell ref="ARB5:ARG5"/>
    <mergeCell ref="AON5:AOS5"/>
    <mergeCell ref="AOT5:AOY5"/>
    <mergeCell ref="AOZ5:APE5"/>
    <mergeCell ref="APF5:APK5"/>
    <mergeCell ref="APL5:APQ5"/>
    <mergeCell ref="APR5:APW5"/>
    <mergeCell ref="AND5:ANI5"/>
    <mergeCell ref="ANJ5:ANO5"/>
    <mergeCell ref="ANP5:ANU5"/>
    <mergeCell ref="ANV5:AOA5"/>
    <mergeCell ref="AOB5:AOG5"/>
    <mergeCell ref="AOH5:AOM5"/>
    <mergeCell ref="ALT5:ALY5"/>
    <mergeCell ref="ALZ5:AME5"/>
    <mergeCell ref="AMF5:AMK5"/>
    <mergeCell ref="AML5:AMQ5"/>
    <mergeCell ref="AMR5:AMW5"/>
    <mergeCell ref="AMX5:ANC5"/>
    <mergeCell ref="AKJ5:AKO5"/>
    <mergeCell ref="AKP5:AKU5"/>
    <mergeCell ref="AKV5:ALA5"/>
    <mergeCell ref="ALB5:ALG5"/>
    <mergeCell ref="ALH5:ALM5"/>
    <mergeCell ref="ALN5:ALS5"/>
    <mergeCell ref="AIZ5:AJE5"/>
    <mergeCell ref="AJF5:AJK5"/>
    <mergeCell ref="AJL5:AJQ5"/>
    <mergeCell ref="AJR5:AJW5"/>
    <mergeCell ref="AJX5:AKC5"/>
    <mergeCell ref="AKD5:AKI5"/>
    <mergeCell ref="AHP5:AHU5"/>
    <mergeCell ref="AHV5:AIA5"/>
    <mergeCell ref="AIB5:AIG5"/>
    <mergeCell ref="AIH5:AIM5"/>
    <mergeCell ref="AIN5:AIS5"/>
    <mergeCell ref="AIT5:AIY5"/>
    <mergeCell ref="AGF5:AGK5"/>
    <mergeCell ref="AGL5:AGQ5"/>
    <mergeCell ref="AGR5:AGW5"/>
    <mergeCell ref="AGX5:AHC5"/>
    <mergeCell ref="AHD5:AHI5"/>
    <mergeCell ref="AHJ5:AHO5"/>
    <mergeCell ref="AEV5:AFA5"/>
    <mergeCell ref="AFB5:AFG5"/>
    <mergeCell ref="AFH5:AFM5"/>
    <mergeCell ref="AFN5:AFS5"/>
    <mergeCell ref="AFT5:AFY5"/>
    <mergeCell ref="AFZ5:AGE5"/>
    <mergeCell ref="ADL5:ADQ5"/>
    <mergeCell ref="ADR5:ADW5"/>
    <mergeCell ref="ADX5:AEC5"/>
    <mergeCell ref="AED5:AEI5"/>
    <mergeCell ref="AEJ5:AEO5"/>
    <mergeCell ref="AEP5:AEU5"/>
    <mergeCell ref="ACB5:ACG5"/>
    <mergeCell ref="ACH5:ACM5"/>
    <mergeCell ref="ACN5:ACS5"/>
    <mergeCell ref="ACT5:ACY5"/>
    <mergeCell ref="ACZ5:ADE5"/>
    <mergeCell ref="ADF5:ADK5"/>
    <mergeCell ref="AAR5:AAW5"/>
    <mergeCell ref="AAX5:ABC5"/>
    <mergeCell ref="ABD5:ABI5"/>
    <mergeCell ref="ABJ5:ABO5"/>
    <mergeCell ref="ABP5:ABU5"/>
    <mergeCell ref="ABV5:ACA5"/>
    <mergeCell ref="ZH5:ZM5"/>
    <mergeCell ref="ZN5:ZS5"/>
    <mergeCell ref="ZT5:ZY5"/>
    <mergeCell ref="ZZ5:AAE5"/>
    <mergeCell ref="AAF5:AAK5"/>
    <mergeCell ref="AAL5:AAQ5"/>
    <mergeCell ref="XX5:YC5"/>
    <mergeCell ref="YD5:YI5"/>
    <mergeCell ref="YJ5:YO5"/>
    <mergeCell ref="YP5:YU5"/>
    <mergeCell ref="YV5:ZA5"/>
    <mergeCell ref="ZB5:ZG5"/>
    <mergeCell ref="WN5:WS5"/>
    <mergeCell ref="WT5:WY5"/>
    <mergeCell ref="WZ5:XE5"/>
    <mergeCell ref="XF5:XK5"/>
    <mergeCell ref="XL5:XQ5"/>
    <mergeCell ref="XR5:XW5"/>
    <mergeCell ref="VD5:VI5"/>
    <mergeCell ref="VJ5:VO5"/>
    <mergeCell ref="VP5:VU5"/>
    <mergeCell ref="VV5:WA5"/>
    <mergeCell ref="WB5:WG5"/>
    <mergeCell ref="WH5:WM5"/>
    <mergeCell ref="TT5:TY5"/>
    <mergeCell ref="TZ5:UE5"/>
    <mergeCell ref="UF5:UK5"/>
    <mergeCell ref="UL5:UQ5"/>
    <mergeCell ref="UR5:UW5"/>
    <mergeCell ref="UX5:VC5"/>
    <mergeCell ref="HH5:HM5"/>
    <mergeCell ref="HN5:HS5"/>
    <mergeCell ref="HT5:HY5"/>
    <mergeCell ref="HZ5:IE5"/>
    <mergeCell ref="IF5:IK5"/>
    <mergeCell ref="IL5:IQ5"/>
    <mergeCell ref="GP5:GU5"/>
    <mergeCell ref="GV5:HA5"/>
    <mergeCell ref="HB5:HG5"/>
    <mergeCell ref="EN5:ES5"/>
    <mergeCell ref="ET5:EY5"/>
    <mergeCell ref="EZ5:FE5"/>
    <mergeCell ref="FF5:FK5"/>
    <mergeCell ref="FL5:FQ5"/>
    <mergeCell ref="FR5:FW5"/>
    <mergeCell ref="DD5:DI5"/>
    <mergeCell ref="DJ5:DO5"/>
    <mergeCell ref="DP5:DU5"/>
    <mergeCell ref="DV5:EA5"/>
    <mergeCell ref="EB5:EG5"/>
    <mergeCell ref="EH5:EM5"/>
    <mergeCell ref="SJ5:SO5"/>
    <mergeCell ref="SP5:SU5"/>
    <mergeCell ref="SV5:TA5"/>
    <mergeCell ref="TB5:TG5"/>
    <mergeCell ref="TH5:TM5"/>
    <mergeCell ref="TN5:TS5"/>
    <mergeCell ref="QZ5:RE5"/>
    <mergeCell ref="RF5:RK5"/>
    <mergeCell ref="RL5:RQ5"/>
    <mergeCell ref="RR5:RW5"/>
    <mergeCell ref="RX5:SC5"/>
    <mergeCell ref="SD5:SI5"/>
    <mergeCell ref="PP5:PU5"/>
    <mergeCell ref="PV5:QA5"/>
    <mergeCell ref="QB5:QG5"/>
    <mergeCell ref="QH5:QM5"/>
    <mergeCell ref="QN5:QS5"/>
    <mergeCell ref="QT5:QY5"/>
    <mergeCell ref="OF5:OK5"/>
    <mergeCell ref="OL5:OQ5"/>
    <mergeCell ref="OR5:OW5"/>
    <mergeCell ref="OX5:PC5"/>
    <mergeCell ref="PD5:PI5"/>
    <mergeCell ref="PJ5:PO5"/>
    <mergeCell ref="MV5:NA5"/>
    <mergeCell ref="NB5:NG5"/>
    <mergeCell ref="NH5:NM5"/>
    <mergeCell ref="NN5:NS5"/>
    <mergeCell ref="NT5:NY5"/>
    <mergeCell ref="NZ5:OE5"/>
    <mergeCell ref="LL5:LQ5"/>
    <mergeCell ref="LR5:LW5"/>
    <mergeCell ref="LX5:MC5"/>
    <mergeCell ref="MD5:MI5"/>
    <mergeCell ref="MJ5:MO5"/>
    <mergeCell ref="MP5:MU5"/>
    <mergeCell ref="XEH4:XEM4"/>
    <mergeCell ref="XEN4:XES4"/>
    <mergeCell ref="XET4:XEY4"/>
    <mergeCell ref="XEZ4:XFC4"/>
    <mergeCell ref="L5:Q5"/>
    <mergeCell ref="R5:W5"/>
    <mergeCell ref="X5:AC5"/>
    <mergeCell ref="AD5:AI5"/>
    <mergeCell ref="XCX4:XDC4"/>
    <mergeCell ref="XDD4:XDI4"/>
    <mergeCell ref="XDJ4:XDO4"/>
    <mergeCell ref="XDP4:XDU4"/>
    <mergeCell ref="XDV4:XEA4"/>
    <mergeCell ref="XEB4:XEG4"/>
    <mergeCell ref="XBN4:XBS4"/>
    <mergeCell ref="XBT4:XBY4"/>
    <mergeCell ref="XBZ4:XCE4"/>
    <mergeCell ref="XCF4:XCK4"/>
    <mergeCell ref="XCL4:XCQ4"/>
    <mergeCell ref="XCR4:XCW4"/>
    <mergeCell ref="XAD4:XAI4"/>
    <mergeCell ref="XAJ4:XAO4"/>
    <mergeCell ref="XAP4:XAU4"/>
    <mergeCell ref="XAV4:XBA4"/>
    <mergeCell ref="XBB4:XBG4"/>
    <mergeCell ref="XBH4:XBM4"/>
    <mergeCell ref="WYT4:WYY4"/>
    <mergeCell ref="WYZ4:WZE4"/>
    <mergeCell ref="WZF4:WZK4"/>
    <mergeCell ref="WZL4:WZQ4"/>
    <mergeCell ref="WZR4:WZW4"/>
    <mergeCell ref="WZX4:XAC4"/>
    <mergeCell ref="WXJ4:WXO4"/>
    <mergeCell ref="WXP4:WXU4"/>
    <mergeCell ref="WXV4:WYA4"/>
    <mergeCell ref="WYB4:WYG4"/>
    <mergeCell ref="WYH4:WYM4"/>
    <mergeCell ref="WYN4:WYS4"/>
    <mergeCell ref="WVZ4:WWE4"/>
    <mergeCell ref="WWF4:WWK4"/>
    <mergeCell ref="WWL4:WWQ4"/>
    <mergeCell ref="WWR4:WWW4"/>
    <mergeCell ref="WWX4:WXC4"/>
    <mergeCell ref="WXD4:WXI4"/>
    <mergeCell ref="WUP4:WUU4"/>
    <mergeCell ref="WUV4:WVA4"/>
    <mergeCell ref="WVB4:WVG4"/>
    <mergeCell ref="WVH4:WVM4"/>
    <mergeCell ref="WVN4:WVS4"/>
    <mergeCell ref="WVT4:WVY4"/>
    <mergeCell ref="KB5:KG5"/>
    <mergeCell ref="KH5:KM5"/>
    <mergeCell ref="KN5:KS5"/>
    <mergeCell ref="KT5:KY5"/>
    <mergeCell ref="KZ5:LE5"/>
    <mergeCell ref="LF5:LK5"/>
    <mergeCell ref="IR5:IW5"/>
    <mergeCell ref="IX5:JC5"/>
    <mergeCell ref="JD5:JI5"/>
    <mergeCell ref="JJ5:JO5"/>
    <mergeCell ref="JP5:JU5"/>
    <mergeCell ref="JV5:KA5"/>
    <mergeCell ref="FX5:GC5"/>
    <mergeCell ref="GD5:GI5"/>
    <mergeCell ref="WTF4:WTK4"/>
    <mergeCell ref="WTL4:WTQ4"/>
    <mergeCell ref="WTR4:WTW4"/>
    <mergeCell ref="WTX4:WUC4"/>
    <mergeCell ref="WUD4:WUI4"/>
    <mergeCell ref="WUJ4:WUO4"/>
    <mergeCell ref="WRV4:WSA4"/>
    <mergeCell ref="WSB4:WSG4"/>
    <mergeCell ref="WSH4:WSM4"/>
    <mergeCell ref="WSN4:WSS4"/>
    <mergeCell ref="WST4:WSY4"/>
    <mergeCell ref="WSZ4:WTE4"/>
    <mergeCell ref="WQL4:WQQ4"/>
    <mergeCell ref="WQR4:WQW4"/>
    <mergeCell ref="WQX4:WRC4"/>
    <mergeCell ref="WRD4:WRI4"/>
    <mergeCell ref="WRJ4:WRO4"/>
    <mergeCell ref="WRP4:WRU4"/>
    <mergeCell ref="WPB4:WPG4"/>
    <mergeCell ref="WPH4:WPM4"/>
    <mergeCell ref="WPN4:WPS4"/>
    <mergeCell ref="WPT4:WPY4"/>
    <mergeCell ref="WPZ4:WQE4"/>
    <mergeCell ref="WQF4:WQK4"/>
    <mergeCell ref="WNR4:WNW4"/>
    <mergeCell ref="WNX4:WOC4"/>
    <mergeCell ref="WOD4:WOI4"/>
    <mergeCell ref="WOJ4:WOO4"/>
    <mergeCell ref="WOP4:WOU4"/>
    <mergeCell ref="WOV4:WPA4"/>
    <mergeCell ref="WMH4:WMM4"/>
    <mergeCell ref="WMN4:WMS4"/>
    <mergeCell ref="WMT4:WMY4"/>
    <mergeCell ref="WMZ4:WNE4"/>
    <mergeCell ref="WNF4:WNK4"/>
    <mergeCell ref="WNL4:WNQ4"/>
    <mergeCell ref="WKX4:WLC4"/>
    <mergeCell ref="WLD4:WLI4"/>
    <mergeCell ref="WLJ4:WLO4"/>
    <mergeCell ref="WLP4:WLU4"/>
    <mergeCell ref="WLV4:WMA4"/>
    <mergeCell ref="WMB4:WMG4"/>
    <mergeCell ref="WJN4:WJS4"/>
    <mergeCell ref="WJT4:WJY4"/>
    <mergeCell ref="WJZ4:WKE4"/>
    <mergeCell ref="WKF4:WKK4"/>
    <mergeCell ref="WKL4:WKQ4"/>
    <mergeCell ref="WKR4:WKW4"/>
    <mergeCell ref="WID4:WII4"/>
    <mergeCell ref="WIJ4:WIO4"/>
    <mergeCell ref="WIP4:WIU4"/>
    <mergeCell ref="WIV4:WJA4"/>
    <mergeCell ref="WJB4:WJG4"/>
    <mergeCell ref="WJH4:WJM4"/>
    <mergeCell ref="WGT4:WGY4"/>
    <mergeCell ref="WGZ4:WHE4"/>
    <mergeCell ref="WHF4:WHK4"/>
    <mergeCell ref="WHL4:WHQ4"/>
    <mergeCell ref="WHR4:WHW4"/>
    <mergeCell ref="WHX4:WIC4"/>
    <mergeCell ref="WFJ4:WFO4"/>
    <mergeCell ref="WFP4:WFU4"/>
    <mergeCell ref="WFV4:WGA4"/>
    <mergeCell ref="WGB4:WGG4"/>
    <mergeCell ref="WGH4:WGM4"/>
    <mergeCell ref="WGN4:WGS4"/>
    <mergeCell ref="WDZ4:WEE4"/>
    <mergeCell ref="WEF4:WEK4"/>
    <mergeCell ref="WEL4:WEQ4"/>
    <mergeCell ref="WER4:WEW4"/>
    <mergeCell ref="WEX4:WFC4"/>
    <mergeCell ref="WFD4:WFI4"/>
    <mergeCell ref="WCP4:WCU4"/>
    <mergeCell ref="WCV4:WDA4"/>
    <mergeCell ref="WDB4:WDG4"/>
    <mergeCell ref="WDH4:WDM4"/>
    <mergeCell ref="WDN4:WDS4"/>
    <mergeCell ref="WDT4:WDY4"/>
    <mergeCell ref="WBF4:WBK4"/>
    <mergeCell ref="WBL4:WBQ4"/>
    <mergeCell ref="WBR4:WBW4"/>
    <mergeCell ref="WBX4:WCC4"/>
    <mergeCell ref="WCD4:WCI4"/>
    <mergeCell ref="WCJ4:WCO4"/>
    <mergeCell ref="VZV4:WAA4"/>
    <mergeCell ref="WAB4:WAG4"/>
    <mergeCell ref="WAH4:WAM4"/>
    <mergeCell ref="WAN4:WAS4"/>
    <mergeCell ref="WAT4:WAY4"/>
    <mergeCell ref="WAZ4:WBE4"/>
    <mergeCell ref="VYL4:VYQ4"/>
    <mergeCell ref="VYR4:VYW4"/>
    <mergeCell ref="VYX4:VZC4"/>
    <mergeCell ref="VZD4:VZI4"/>
    <mergeCell ref="VZJ4:VZO4"/>
    <mergeCell ref="VZP4:VZU4"/>
    <mergeCell ref="VXB4:VXG4"/>
    <mergeCell ref="VXH4:VXM4"/>
    <mergeCell ref="VXN4:VXS4"/>
    <mergeCell ref="VXT4:VXY4"/>
    <mergeCell ref="VXZ4:VYE4"/>
    <mergeCell ref="VYF4:VYK4"/>
    <mergeCell ref="VVR4:VVW4"/>
    <mergeCell ref="VVX4:VWC4"/>
    <mergeCell ref="VWD4:VWI4"/>
    <mergeCell ref="VWJ4:VWO4"/>
    <mergeCell ref="VWP4:VWU4"/>
    <mergeCell ref="VWV4:VXA4"/>
    <mergeCell ref="VUH4:VUM4"/>
    <mergeCell ref="VUN4:VUS4"/>
    <mergeCell ref="VUT4:VUY4"/>
    <mergeCell ref="VUZ4:VVE4"/>
    <mergeCell ref="VVF4:VVK4"/>
    <mergeCell ref="VVL4:VVQ4"/>
    <mergeCell ref="VSX4:VTC4"/>
    <mergeCell ref="VTD4:VTI4"/>
    <mergeCell ref="VTJ4:VTO4"/>
    <mergeCell ref="VTP4:VTU4"/>
    <mergeCell ref="VTV4:VUA4"/>
    <mergeCell ref="VUB4:VUG4"/>
    <mergeCell ref="VRN4:VRS4"/>
    <mergeCell ref="VRT4:VRY4"/>
    <mergeCell ref="VRZ4:VSE4"/>
    <mergeCell ref="VSF4:VSK4"/>
    <mergeCell ref="VSL4:VSQ4"/>
    <mergeCell ref="VSR4:VSW4"/>
    <mergeCell ref="VQD4:VQI4"/>
    <mergeCell ref="VQJ4:VQO4"/>
    <mergeCell ref="VQP4:VQU4"/>
    <mergeCell ref="VQV4:VRA4"/>
    <mergeCell ref="VRB4:VRG4"/>
    <mergeCell ref="VRH4:VRM4"/>
    <mergeCell ref="VOT4:VOY4"/>
    <mergeCell ref="VOZ4:VPE4"/>
    <mergeCell ref="VPF4:VPK4"/>
    <mergeCell ref="VPL4:VPQ4"/>
    <mergeCell ref="VPR4:VPW4"/>
    <mergeCell ref="VPX4:VQC4"/>
    <mergeCell ref="VNJ4:VNO4"/>
    <mergeCell ref="VNP4:VNU4"/>
    <mergeCell ref="VNV4:VOA4"/>
    <mergeCell ref="VOB4:VOG4"/>
    <mergeCell ref="VOH4:VOM4"/>
    <mergeCell ref="VON4:VOS4"/>
    <mergeCell ref="VLZ4:VME4"/>
    <mergeCell ref="VMF4:VMK4"/>
    <mergeCell ref="VML4:VMQ4"/>
    <mergeCell ref="VMR4:VMW4"/>
    <mergeCell ref="VMX4:VNC4"/>
    <mergeCell ref="VND4:VNI4"/>
    <mergeCell ref="VKP4:VKU4"/>
    <mergeCell ref="VKV4:VLA4"/>
    <mergeCell ref="VLB4:VLG4"/>
    <mergeCell ref="VLH4:VLM4"/>
    <mergeCell ref="VLN4:VLS4"/>
    <mergeCell ref="VLT4:VLY4"/>
    <mergeCell ref="VJF4:VJK4"/>
    <mergeCell ref="VJL4:VJQ4"/>
    <mergeCell ref="VJR4:VJW4"/>
    <mergeCell ref="VJX4:VKC4"/>
    <mergeCell ref="VKD4:VKI4"/>
    <mergeCell ref="VKJ4:VKO4"/>
    <mergeCell ref="VHV4:VIA4"/>
    <mergeCell ref="VIB4:VIG4"/>
    <mergeCell ref="VIH4:VIM4"/>
    <mergeCell ref="VIN4:VIS4"/>
    <mergeCell ref="VIT4:VIY4"/>
    <mergeCell ref="VIZ4:VJE4"/>
    <mergeCell ref="VGL4:VGQ4"/>
    <mergeCell ref="VGR4:VGW4"/>
    <mergeCell ref="VGX4:VHC4"/>
    <mergeCell ref="VHD4:VHI4"/>
    <mergeCell ref="VHJ4:VHO4"/>
    <mergeCell ref="VHP4:VHU4"/>
    <mergeCell ref="VFB4:VFG4"/>
    <mergeCell ref="VFH4:VFM4"/>
    <mergeCell ref="VFN4:VFS4"/>
    <mergeCell ref="VFT4:VFY4"/>
    <mergeCell ref="VFZ4:VGE4"/>
    <mergeCell ref="VGF4:VGK4"/>
    <mergeCell ref="VDR4:VDW4"/>
    <mergeCell ref="VDX4:VEC4"/>
    <mergeCell ref="VED4:VEI4"/>
    <mergeCell ref="VEJ4:VEO4"/>
    <mergeCell ref="VEP4:VEU4"/>
    <mergeCell ref="VEV4:VFA4"/>
    <mergeCell ref="VCH4:VCM4"/>
    <mergeCell ref="VCN4:VCS4"/>
    <mergeCell ref="VCT4:VCY4"/>
    <mergeCell ref="VCZ4:VDE4"/>
    <mergeCell ref="VDF4:VDK4"/>
    <mergeCell ref="VDL4:VDQ4"/>
    <mergeCell ref="VAX4:VBC4"/>
    <mergeCell ref="VBD4:VBI4"/>
    <mergeCell ref="VBJ4:VBO4"/>
    <mergeCell ref="VBP4:VBU4"/>
    <mergeCell ref="VBV4:VCA4"/>
    <mergeCell ref="VCB4:VCG4"/>
    <mergeCell ref="UZN4:UZS4"/>
    <mergeCell ref="UZT4:UZY4"/>
    <mergeCell ref="UZZ4:VAE4"/>
    <mergeCell ref="VAF4:VAK4"/>
    <mergeCell ref="VAL4:VAQ4"/>
    <mergeCell ref="VAR4:VAW4"/>
    <mergeCell ref="UYD4:UYI4"/>
    <mergeCell ref="UYJ4:UYO4"/>
    <mergeCell ref="UYP4:UYU4"/>
    <mergeCell ref="UYV4:UZA4"/>
    <mergeCell ref="UZB4:UZG4"/>
    <mergeCell ref="UZH4:UZM4"/>
    <mergeCell ref="UWT4:UWY4"/>
    <mergeCell ref="UWZ4:UXE4"/>
    <mergeCell ref="UXF4:UXK4"/>
    <mergeCell ref="UXL4:UXQ4"/>
    <mergeCell ref="UXR4:UXW4"/>
    <mergeCell ref="UXX4:UYC4"/>
    <mergeCell ref="UVJ4:UVO4"/>
    <mergeCell ref="UVP4:UVU4"/>
    <mergeCell ref="UVV4:UWA4"/>
    <mergeCell ref="UWB4:UWG4"/>
    <mergeCell ref="UWH4:UWM4"/>
    <mergeCell ref="UWN4:UWS4"/>
    <mergeCell ref="UTZ4:UUE4"/>
    <mergeCell ref="UUF4:UUK4"/>
    <mergeCell ref="UUL4:UUQ4"/>
    <mergeCell ref="UUR4:UUW4"/>
    <mergeCell ref="UUX4:UVC4"/>
    <mergeCell ref="UVD4:UVI4"/>
    <mergeCell ref="USP4:USU4"/>
    <mergeCell ref="USV4:UTA4"/>
    <mergeCell ref="UTB4:UTG4"/>
    <mergeCell ref="UTH4:UTM4"/>
    <mergeCell ref="UTN4:UTS4"/>
    <mergeCell ref="UTT4:UTY4"/>
    <mergeCell ref="URF4:URK4"/>
    <mergeCell ref="URL4:URQ4"/>
    <mergeCell ref="URR4:URW4"/>
    <mergeCell ref="URX4:USC4"/>
    <mergeCell ref="USD4:USI4"/>
    <mergeCell ref="USJ4:USO4"/>
    <mergeCell ref="UPV4:UQA4"/>
    <mergeCell ref="UQB4:UQG4"/>
    <mergeCell ref="UQH4:UQM4"/>
    <mergeCell ref="UQN4:UQS4"/>
    <mergeCell ref="UQT4:UQY4"/>
    <mergeCell ref="UQZ4:URE4"/>
    <mergeCell ref="UOL4:UOQ4"/>
    <mergeCell ref="UOR4:UOW4"/>
    <mergeCell ref="UOX4:UPC4"/>
    <mergeCell ref="UPD4:UPI4"/>
    <mergeCell ref="UPJ4:UPO4"/>
    <mergeCell ref="UPP4:UPU4"/>
    <mergeCell ref="UNB4:UNG4"/>
    <mergeCell ref="UNH4:UNM4"/>
    <mergeCell ref="UNN4:UNS4"/>
    <mergeCell ref="UNT4:UNY4"/>
    <mergeCell ref="UNZ4:UOE4"/>
    <mergeCell ref="UOF4:UOK4"/>
    <mergeCell ref="ULR4:ULW4"/>
    <mergeCell ref="ULX4:UMC4"/>
    <mergeCell ref="UMD4:UMI4"/>
    <mergeCell ref="UMJ4:UMO4"/>
    <mergeCell ref="UMP4:UMU4"/>
    <mergeCell ref="UMV4:UNA4"/>
    <mergeCell ref="UKH4:UKM4"/>
    <mergeCell ref="UKN4:UKS4"/>
    <mergeCell ref="UKT4:UKY4"/>
    <mergeCell ref="UKZ4:ULE4"/>
    <mergeCell ref="ULF4:ULK4"/>
    <mergeCell ref="ULL4:ULQ4"/>
    <mergeCell ref="UIX4:UJC4"/>
    <mergeCell ref="UJD4:UJI4"/>
    <mergeCell ref="UJJ4:UJO4"/>
    <mergeCell ref="UJP4:UJU4"/>
    <mergeCell ref="UJV4:UKA4"/>
    <mergeCell ref="UKB4:UKG4"/>
    <mergeCell ref="UHN4:UHS4"/>
    <mergeCell ref="UHT4:UHY4"/>
    <mergeCell ref="UHZ4:UIE4"/>
    <mergeCell ref="UIF4:UIK4"/>
    <mergeCell ref="UIL4:UIQ4"/>
    <mergeCell ref="UIR4:UIW4"/>
    <mergeCell ref="UGD4:UGI4"/>
    <mergeCell ref="UGJ4:UGO4"/>
    <mergeCell ref="UGP4:UGU4"/>
    <mergeCell ref="UGV4:UHA4"/>
    <mergeCell ref="UHB4:UHG4"/>
    <mergeCell ref="UHH4:UHM4"/>
    <mergeCell ref="UET4:UEY4"/>
    <mergeCell ref="UEZ4:UFE4"/>
    <mergeCell ref="UFF4:UFK4"/>
    <mergeCell ref="UFL4:UFQ4"/>
    <mergeCell ref="UFR4:UFW4"/>
    <mergeCell ref="UFX4:UGC4"/>
    <mergeCell ref="UDJ4:UDO4"/>
    <mergeCell ref="UDP4:UDU4"/>
    <mergeCell ref="UDV4:UEA4"/>
    <mergeCell ref="UEB4:UEG4"/>
    <mergeCell ref="UEH4:UEM4"/>
    <mergeCell ref="UEN4:UES4"/>
    <mergeCell ref="UBZ4:UCE4"/>
    <mergeCell ref="UCF4:UCK4"/>
    <mergeCell ref="UCL4:UCQ4"/>
    <mergeCell ref="UCR4:UCW4"/>
    <mergeCell ref="UCX4:UDC4"/>
    <mergeCell ref="UDD4:UDI4"/>
    <mergeCell ref="UAP4:UAU4"/>
    <mergeCell ref="UAV4:UBA4"/>
    <mergeCell ref="UBB4:UBG4"/>
    <mergeCell ref="UBH4:UBM4"/>
    <mergeCell ref="UBN4:UBS4"/>
    <mergeCell ref="UBT4:UBY4"/>
    <mergeCell ref="TZF4:TZK4"/>
    <mergeCell ref="TZL4:TZQ4"/>
    <mergeCell ref="TZR4:TZW4"/>
    <mergeCell ref="TZX4:UAC4"/>
    <mergeCell ref="UAD4:UAI4"/>
    <mergeCell ref="UAJ4:UAO4"/>
    <mergeCell ref="TXV4:TYA4"/>
    <mergeCell ref="TYB4:TYG4"/>
    <mergeCell ref="TYH4:TYM4"/>
    <mergeCell ref="TYN4:TYS4"/>
    <mergeCell ref="TYT4:TYY4"/>
    <mergeCell ref="TYZ4:TZE4"/>
    <mergeCell ref="TWL4:TWQ4"/>
    <mergeCell ref="TWR4:TWW4"/>
    <mergeCell ref="TWX4:TXC4"/>
    <mergeCell ref="TXD4:TXI4"/>
    <mergeCell ref="TXJ4:TXO4"/>
    <mergeCell ref="TXP4:TXU4"/>
    <mergeCell ref="TVB4:TVG4"/>
    <mergeCell ref="TVH4:TVM4"/>
    <mergeCell ref="TVN4:TVS4"/>
    <mergeCell ref="TVT4:TVY4"/>
    <mergeCell ref="TVZ4:TWE4"/>
    <mergeCell ref="TWF4:TWK4"/>
    <mergeCell ref="TTR4:TTW4"/>
    <mergeCell ref="TTX4:TUC4"/>
    <mergeCell ref="TUD4:TUI4"/>
    <mergeCell ref="TUJ4:TUO4"/>
    <mergeCell ref="TUP4:TUU4"/>
    <mergeCell ref="TUV4:TVA4"/>
    <mergeCell ref="TSH4:TSM4"/>
    <mergeCell ref="TSN4:TSS4"/>
    <mergeCell ref="TST4:TSY4"/>
    <mergeCell ref="TSZ4:TTE4"/>
    <mergeCell ref="TTF4:TTK4"/>
    <mergeCell ref="TTL4:TTQ4"/>
    <mergeCell ref="TQX4:TRC4"/>
    <mergeCell ref="TRD4:TRI4"/>
    <mergeCell ref="TRJ4:TRO4"/>
    <mergeCell ref="TRP4:TRU4"/>
    <mergeCell ref="TRV4:TSA4"/>
    <mergeCell ref="TSB4:TSG4"/>
    <mergeCell ref="TPN4:TPS4"/>
    <mergeCell ref="TPT4:TPY4"/>
    <mergeCell ref="TPZ4:TQE4"/>
    <mergeCell ref="TQF4:TQK4"/>
    <mergeCell ref="TQL4:TQQ4"/>
    <mergeCell ref="TQR4:TQW4"/>
    <mergeCell ref="TOD4:TOI4"/>
    <mergeCell ref="TOJ4:TOO4"/>
    <mergeCell ref="TOP4:TOU4"/>
    <mergeCell ref="TOV4:TPA4"/>
    <mergeCell ref="TPB4:TPG4"/>
    <mergeCell ref="TPH4:TPM4"/>
    <mergeCell ref="TMT4:TMY4"/>
    <mergeCell ref="TMZ4:TNE4"/>
    <mergeCell ref="TNF4:TNK4"/>
    <mergeCell ref="TNL4:TNQ4"/>
    <mergeCell ref="TNR4:TNW4"/>
    <mergeCell ref="TNX4:TOC4"/>
    <mergeCell ref="TLJ4:TLO4"/>
    <mergeCell ref="TLP4:TLU4"/>
    <mergeCell ref="TLV4:TMA4"/>
    <mergeCell ref="TMB4:TMG4"/>
    <mergeCell ref="TMH4:TMM4"/>
    <mergeCell ref="TMN4:TMS4"/>
    <mergeCell ref="TJZ4:TKE4"/>
    <mergeCell ref="TKF4:TKK4"/>
    <mergeCell ref="TKL4:TKQ4"/>
    <mergeCell ref="TKR4:TKW4"/>
    <mergeCell ref="TKX4:TLC4"/>
    <mergeCell ref="TLD4:TLI4"/>
    <mergeCell ref="TIP4:TIU4"/>
    <mergeCell ref="TIV4:TJA4"/>
    <mergeCell ref="TJB4:TJG4"/>
    <mergeCell ref="TJH4:TJM4"/>
    <mergeCell ref="TJN4:TJS4"/>
    <mergeCell ref="TJT4:TJY4"/>
    <mergeCell ref="THF4:THK4"/>
    <mergeCell ref="THL4:THQ4"/>
    <mergeCell ref="THR4:THW4"/>
    <mergeCell ref="THX4:TIC4"/>
    <mergeCell ref="TID4:TII4"/>
    <mergeCell ref="TIJ4:TIO4"/>
    <mergeCell ref="TFV4:TGA4"/>
    <mergeCell ref="TGB4:TGG4"/>
    <mergeCell ref="TGH4:TGM4"/>
    <mergeCell ref="TGN4:TGS4"/>
    <mergeCell ref="TGT4:TGY4"/>
    <mergeCell ref="TGZ4:THE4"/>
    <mergeCell ref="TEL4:TEQ4"/>
    <mergeCell ref="TER4:TEW4"/>
    <mergeCell ref="TEX4:TFC4"/>
    <mergeCell ref="TFD4:TFI4"/>
    <mergeCell ref="TFJ4:TFO4"/>
    <mergeCell ref="TFP4:TFU4"/>
    <mergeCell ref="TDB4:TDG4"/>
    <mergeCell ref="TDH4:TDM4"/>
    <mergeCell ref="TDN4:TDS4"/>
    <mergeCell ref="TDT4:TDY4"/>
    <mergeCell ref="TDZ4:TEE4"/>
    <mergeCell ref="TEF4:TEK4"/>
    <mergeCell ref="TBR4:TBW4"/>
    <mergeCell ref="TBX4:TCC4"/>
    <mergeCell ref="TCD4:TCI4"/>
    <mergeCell ref="TCJ4:TCO4"/>
    <mergeCell ref="TCP4:TCU4"/>
    <mergeCell ref="TCV4:TDA4"/>
    <mergeCell ref="TAH4:TAM4"/>
    <mergeCell ref="TAN4:TAS4"/>
    <mergeCell ref="TAT4:TAY4"/>
    <mergeCell ref="TAZ4:TBE4"/>
    <mergeCell ref="TBF4:TBK4"/>
    <mergeCell ref="TBL4:TBQ4"/>
    <mergeCell ref="SYX4:SZC4"/>
    <mergeCell ref="SZD4:SZI4"/>
    <mergeCell ref="SZJ4:SZO4"/>
    <mergeCell ref="SZP4:SZU4"/>
    <mergeCell ref="SZV4:TAA4"/>
    <mergeCell ref="TAB4:TAG4"/>
    <mergeCell ref="SXN4:SXS4"/>
    <mergeCell ref="SXT4:SXY4"/>
    <mergeCell ref="SXZ4:SYE4"/>
    <mergeCell ref="SYF4:SYK4"/>
    <mergeCell ref="SYL4:SYQ4"/>
    <mergeCell ref="SYR4:SYW4"/>
    <mergeCell ref="SWD4:SWI4"/>
    <mergeCell ref="SWJ4:SWO4"/>
    <mergeCell ref="SWP4:SWU4"/>
    <mergeCell ref="SWV4:SXA4"/>
    <mergeCell ref="SXB4:SXG4"/>
    <mergeCell ref="SXH4:SXM4"/>
    <mergeCell ref="SUT4:SUY4"/>
    <mergeCell ref="SUZ4:SVE4"/>
    <mergeCell ref="SVF4:SVK4"/>
    <mergeCell ref="SVL4:SVQ4"/>
    <mergeCell ref="SVR4:SVW4"/>
    <mergeCell ref="SVX4:SWC4"/>
    <mergeCell ref="STJ4:STO4"/>
    <mergeCell ref="STP4:STU4"/>
    <mergeCell ref="STV4:SUA4"/>
    <mergeCell ref="SUB4:SUG4"/>
    <mergeCell ref="SUH4:SUM4"/>
    <mergeCell ref="SUN4:SUS4"/>
    <mergeCell ref="SRZ4:SSE4"/>
    <mergeCell ref="SSF4:SSK4"/>
    <mergeCell ref="SSL4:SSQ4"/>
    <mergeCell ref="SSR4:SSW4"/>
    <mergeCell ref="SSX4:STC4"/>
    <mergeCell ref="STD4:STI4"/>
    <mergeCell ref="SQP4:SQU4"/>
    <mergeCell ref="SQV4:SRA4"/>
    <mergeCell ref="SRB4:SRG4"/>
    <mergeCell ref="SRH4:SRM4"/>
    <mergeCell ref="SRN4:SRS4"/>
    <mergeCell ref="SRT4:SRY4"/>
    <mergeCell ref="SPF4:SPK4"/>
    <mergeCell ref="SPL4:SPQ4"/>
    <mergeCell ref="SPR4:SPW4"/>
    <mergeCell ref="SPX4:SQC4"/>
    <mergeCell ref="SQD4:SQI4"/>
    <mergeCell ref="SQJ4:SQO4"/>
    <mergeCell ref="SNV4:SOA4"/>
    <mergeCell ref="SOB4:SOG4"/>
    <mergeCell ref="SOH4:SOM4"/>
    <mergeCell ref="SON4:SOS4"/>
    <mergeCell ref="SOT4:SOY4"/>
    <mergeCell ref="SOZ4:SPE4"/>
    <mergeCell ref="SML4:SMQ4"/>
    <mergeCell ref="SMR4:SMW4"/>
    <mergeCell ref="SMX4:SNC4"/>
    <mergeCell ref="SND4:SNI4"/>
    <mergeCell ref="SNJ4:SNO4"/>
    <mergeCell ref="SNP4:SNU4"/>
    <mergeCell ref="SLB4:SLG4"/>
    <mergeCell ref="SLH4:SLM4"/>
    <mergeCell ref="SLN4:SLS4"/>
    <mergeCell ref="SLT4:SLY4"/>
    <mergeCell ref="SLZ4:SME4"/>
    <mergeCell ref="SMF4:SMK4"/>
    <mergeCell ref="SJR4:SJW4"/>
    <mergeCell ref="SJX4:SKC4"/>
    <mergeCell ref="SKD4:SKI4"/>
    <mergeCell ref="SKJ4:SKO4"/>
    <mergeCell ref="SKP4:SKU4"/>
    <mergeCell ref="SKV4:SLA4"/>
    <mergeCell ref="SIH4:SIM4"/>
    <mergeCell ref="SIN4:SIS4"/>
    <mergeCell ref="SIT4:SIY4"/>
    <mergeCell ref="SIZ4:SJE4"/>
    <mergeCell ref="SJF4:SJK4"/>
    <mergeCell ref="SJL4:SJQ4"/>
    <mergeCell ref="SGX4:SHC4"/>
    <mergeCell ref="SHD4:SHI4"/>
    <mergeCell ref="SHJ4:SHO4"/>
    <mergeCell ref="SHP4:SHU4"/>
    <mergeCell ref="SHV4:SIA4"/>
    <mergeCell ref="SIB4:SIG4"/>
    <mergeCell ref="SFN4:SFS4"/>
    <mergeCell ref="SFT4:SFY4"/>
    <mergeCell ref="SFZ4:SGE4"/>
    <mergeCell ref="SGF4:SGK4"/>
    <mergeCell ref="SGL4:SGQ4"/>
    <mergeCell ref="SGR4:SGW4"/>
    <mergeCell ref="SED4:SEI4"/>
    <mergeCell ref="SEJ4:SEO4"/>
    <mergeCell ref="SEP4:SEU4"/>
    <mergeCell ref="SEV4:SFA4"/>
    <mergeCell ref="SFB4:SFG4"/>
    <mergeCell ref="SFH4:SFM4"/>
    <mergeCell ref="SCT4:SCY4"/>
    <mergeCell ref="SCZ4:SDE4"/>
    <mergeCell ref="SDF4:SDK4"/>
    <mergeCell ref="SDL4:SDQ4"/>
    <mergeCell ref="SDR4:SDW4"/>
    <mergeCell ref="SDX4:SEC4"/>
    <mergeCell ref="SBJ4:SBO4"/>
    <mergeCell ref="SBP4:SBU4"/>
    <mergeCell ref="SBV4:SCA4"/>
    <mergeCell ref="SCB4:SCG4"/>
    <mergeCell ref="SCH4:SCM4"/>
    <mergeCell ref="SCN4:SCS4"/>
    <mergeCell ref="RZZ4:SAE4"/>
    <mergeCell ref="SAF4:SAK4"/>
    <mergeCell ref="SAL4:SAQ4"/>
    <mergeCell ref="SAR4:SAW4"/>
    <mergeCell ref="SAX4:SBC4"/>
    <mergeCell ref="SBD4:SBI4"/>
    <mergeCell ref="RYP4:RYU4"/>
    <mergeCell ref="RYV4:RZA4"/>
    <mergeCell ref="RZB4:RZG4"/>
    <mergeCell ref="RZH4:RZM4"/>
    <mergeCell ref="RZN4:RZS4"/>
    <mergeCell ref="RZT4:RZY4"/>
    <mergeCell ref="RXF4:RXK4"/>
    <mergeCell ref="RXL4:RXQ4"/>
    <mergeCell ref="RXR4:RXW4"/>
    <mergeCell ref="RXX4:RYC4"/>
    <mergeCell ref="RYD4:RYI4"/>
    <mergeCell ref="RYJ4:RYO4"/>
    <mergeCell ref="RVV4:RWA4"/>
    <mergeCell ref="RWB4:RWG4"/>
    <mergeCell ref="RWH4:RWM4"/>
    <mergeCell ref="RWN4:RWS4"/>
    <mergeCell ref="RWT4:RWY4"/>
    <mergeCell ref="RWZ4:RXE4"/>
    <mergeCell ref="RUL4:RUQ4"/>
    <mergeCell ref="RUR4:RUW4"/>
    <mergeCell ref="RUX4:RVC4"/>
    <mergeCell ref="RVD4:RVI4"/>
    <mergeCell ref="RVJ4:RVO4"/>
    <mergeCell ref="RVP4:RVU4"/>
    <mergeCell ref="RTB4:RTG4"/>
    <mergeCell ref="RTH4:RTM4"/>
    <mergeCell ref="RTN4:RTS4"/>
    <mergeCell ref="RTT4:RTY4"/>
    <mergeCell ref="RTZ4:RUE4"/>
    <mergeCell ref="RUF4:RUK4"/>
    <mergeCell ref="RRR4:RRW4"/>
    <mergeCell ref="RRX4:RSC4"/>
    <mergeCell ref="RSD4:RSI4"/>
    <mergeCell ref="RSJ4:RSO4"/>
    <mergeCell ref="RSP4:RSU4"/>
    <mergeCell ref="RSV4:RTA4"/>
    <mergeCell ref="RQH4:RQM4"/>
    <mergeCell ref="RQN4:RQS4"/>
    <mergeCell ref="RQT4:RQY4"/>
    <mergeCell ref="RQZ4:RRE4"/>
    <mergeCell ref="RRF4:RRK4"/>
    <mergeCell ref="RRL4:RRQ4"/>
    <mergeCell ref="ROX4:RPC4"/>
    <mergeCell ref="RPD4:RPI4"/>
    <mergeCell ref="RPJ4:RPO4"/>
    <mergeCell ref="RPP4:RPU4"/>
    <mergeCell ref="RPV4:RQA4"/>
    <mergeCell ref="RQB4:RQG4"/>
    <mergeCell ref="RNN4:RNS4"/>
    <mergeCell ref="RNT4:RNY4"/>
    <mergeCell ref="RNZ4:ROE4"/>
    <mergeCell ref="ROF4:ROK4"/>
    <mergeCell ref="ROL4:ROQ4"/>
    <mergeCell ref="ROR4:ROW4"/>
    <mergeCell ref="RMD4:RMI4"/>
    <mergeCell ref="RMJ4:RMO4"/>
    <mergeCell ref="RMP4:RMU4"/>
    <mergeCell ref="RMV4:RNA4"/>
    <mergeCell ref="RNB4:RNG4"/>
    <mergeCell ref="RNH4:RNM4"/>
    <mergeCell ref="RKT4:RKY4"/>
    <mergeCell ref="RKZ4:RLE4"/>
    <mergeCell ref="RLF4:RLK4"/>
    <mergeCell ref="RLL4:RLQ4"/>
    <mergeCell ref="RLR4:RLW4"/>
    <mergeCell ref="RLX4:RMC4"/>
    <mergeCell ref="RJJ4:RJO4"/>
    <mergeCell ref="RJP4:RJU4"/>
    <mergeCell ref="RJV4:RKA4"/>
    <mergeCell ref="RKB4:RKG4"/>
    <mergeCell ref="RKH4:RKM4"/>
    <mergeCell ref="RKN4:RKS4"/>
    <mergeCell ref="RHZ4:RIE4"/>
    <mergeCell ref="RIF4:RIK4"/>
    <mergeCell ref="RIL4:RIQ4"/>
    <mergeCell ref="RIR4:RIW4"/>
    <mergeCell ref="RIX4:RJC4"/>
    <mergeCell ref="RJD4:RJI4"/>
    <mergeCell ref="RGP4:RGU4"/>
    <mergeCell ref="RGV4:RHA4"/>
    <mergeCell ref="RHB4:RHG4"/>
    <mergeCell ref="RHH4:RHM4"/>
    <mergeCell ref="RHN4:RHS4"/>
    <mergeCell ref="RHT4:RHY4"/>
    <mergeCell ref="RFF4:RFK4"/>
    <mergeCell ref="RFL4:RFQ4"/>
    <mergeCell ref="RFR4:RFW4"/>
    <mergeCell ref="RFX4:RGC4"/>
    <mergeCell ref="RGD4:RGI4"/>
    <mergeCell ref="RGJ4:RGO4"/>
    <mergeCell ref="RDV4:REA4"/>
    <mergeCell ref="REB4:REG4"/>
    <mergeCell ref="REH4:REM4"/>
    <mergeCell ref="REN4:RES4"/>
    <mergeCell ref="RET4:REY4"/>
    <mergeCell ref="REZ4:RFE4"/>
    <mergeCell ref="RCL4:RCQ4"/>
    <mergeCell ref="RCR4:RCW4"/>
    <mergeCell ref="RCX4:RDC4"/>
    <mergeCell ref="RDD4:RDI4"/>
    <mergeCell ref="RDJ4:RDO4"/>
    <mergeCell ref="RDP4:RDU4"/>
    <mergeCell ref="RBB4:RBG4"/>
    <mergeCell ref="RBH4:RBM4"/>
    <mergeCell ref="RBN4:RBS4"/>
    <mergeCell ref="RBT4:RBY4"/>
    <mergeCell ref="RBZ4:RCE4"/>
    <mergeCell ref="RCF4:RCK4"/>
    <mergeCell ref="QZR4:QZW4"/>
    <mergeCell ref="QZX4:RAC4"/>
    <mergeCell ref="RAD4:RAI4"/>
    <mergeCell ref="RAJ4:RAO4"/>
    <mergeCell ref="RAP4:RAU4"/>
    <mergeCell ref="RAV4:RBA4"/>
    <mergeCell ref="QYH4:QYM4"/>
    <mergeCell ref="QYN4:QYS4"/>
    <mergeCell ref="QYT4:QYY4"/>
    <mergeCell ref="QYZ4:QZE4"/>
    <mergeCell ref="QZF4:QZK4"/>
    <mergeCell ref="QZL4:QZQ4"/>
    <mergeCell ref="QWX4:QXC4"/>
    <mergeCell ref="QXD4:QXI4"/>
    <mergeCell ref="QXJ4:QXO4"/>
    <mergeCell ref="QXP4:QXU4"/>
    <mergeCell ref="QXV4:QYA4"/>
    <mergeCell ref="QYB4:QYG4"/>
    <mergeCell ref="QVN4:QVS4"/>
    <mergeCell ref="QVT4:QVY4"/>
    <mergeCell ref="QVZ4:QWE4"/>
    <mergeCell ref="QWF4:QWK4"/>
    <mergeCell ref="QWL4:QWQ4"/>
    <mergeCell ref="QWR4:QWW4"/>
    <mergeCell ref="QUD4:QUI4"/>
    <mergeCell ref="QUJ4:QUO4"/>
    <mergeCell ref="QUP4:QUU4"/>
    <mergeCell ref="QUV4:QVA4"/>
    <mergeCell ref="QVB4:QVG4"/>
    <mergeCell ref="QVH4:QVM4"/>
    <mergeCell ref="QST4:QSY4"/>
    <mergeCell ref="QSZ4:QTE4"/>
    <mergeCell ref="QTF4:QTK4"/>
    <mergeCell ref="QTL4:QTQ4"/>
    <mergeCell ref="QTR4:QTW4"/>
    <mergeCell ref="QTX4:QUC4"/>
    <mergeCell ref="QRJ4:QRO4"/>
    <mergeCell ref="QRP4:QRU4"/>
    <mergeCell ref="QRV4:QSA4"/>
    <mergeCell ref="QSB4:QSG4"/>
    <mergeCell ref="QSH4:QSM4"/>
    <mergeCell ref="QSN4:QSS4"/>
    <mergeCell ref="QPZ4:QQE4"/>
    <mergeCell ref="QQF4:QQK4"/>
    <mergeCell ref="QQL4:QQQ4"/>
    <mergeCell ref="QQR4:QQW4"/>
    <mergeCell ref="QQX4:QRC4"/>
    <mergeCell ref="QRD4:QRI4"/>
    <mergeCell ref="QOP4:QOU4"/>
    <mergeCell ref="QOV4:QPA4"/>
    <mergeCell ref="QPB4:QPG4"/>
    <mergeCell ref="QPH4:QPM4"/>
    <mergeCell ref="QPN4:QPS4"/>
    <mergeCell ref="QPT4:QPY4"/>
    <mergeCell ref="QNF4:QNK4"/>
    <mergeCell ref="QNL4:QNQ4"/>
    <mergeCell ref="QNR4:QNW4"/>
    <mergeCell ref="QNX4:QOC4"/>
    <mergeCell ref="QOD4:QOI4"/>
    <mergeCell ref="QOJ4:QOO4"/>
    <mergeCell ref="QLV4:QMA4"/>
    <mergeCell ref="QMB4:QMG4"/>
    <mergeCell ref="QMH4:QMM4"/>
    <mergeCell ref="QMN4:QMS4"/>
    <mergeCell ref="QMT4:QMY4"/>
    <mergeCell ref="QMZ4:QNE4"/>
    <mergeCell ref="QKL4:QKQ4"/>
    <mergeCell ref="QKR4:QKW4"/>
    <mergeCell ref="QKX4:QLC4"/>
    <mergeCell ref="QLD4:QLI4"/>
    <mergeCell ref="QLJ4:QLO4"/>
    <mergeCell ref="QLP4:QLU4"/>
    <mergeCell ref="QJB4:QJG4"/>
    <mergeCell ref="QJH4:QJM4"/>
    <mergeCell ref="QJN4:QJS4"/>
    <mergeCell ref="QJT4:QJY4"/>
    <mergeCell ref="QJZ4:QKE4"/>
    <mergeCell ref="QKF4:QKK4"/>
    <mergeCell ref="QHR4:QHW4"/>
    <mergeCell ref="QHX4:QIC4"/>
    <mergeCell ref="QID4:QII4"/>
    <mergeCell ref="QIJ4:QIO4"/>
    <mergeCell ref="QIP4:QIU4"/>
    <mergeCell ref="QIV4:QJA4"/>
    <mergeCell ref="QGH4:QGM4"/>
    <mergeCell ref="QGN4:QGS4"/>
    <mergeCell ref="QGT4:QGY4"/>
    <mergeCell ref="QGZ4:QHE4"/>
    <mergeCell ref="QHF4:QHK4"/>
    <mergeCell ref="QHL4:QHQ4"/>
    <mergeCell ref="QEX4:QFC4"/>
    <mergeCell ref="QFD4:QFI4"/>
    <mergeCell ref="QFJ4:QFO4"/>
    <mergeCell ref="QFP4:QFU4"/>
    <mergeCell ref="QFV4:QGA4"/>
    <mergeCell ref="QGB4:QGG4"/>
    <mergeCell ref="QDN4:QDS4"/>
    <mergeCell ref="QDT4:QDY4"/>
    <mergeCell ref="QDZ4:QEE4"/>
    <mergeCell ref="QEF4:QEK4"/>
    <mergeCell ref="QEL4:QEQ4"/>
    <mergeCell ref="QER4:QEW4"/>
    <mergeCell ref="QCD4:QCI4"/>
    <mergeCell ref="QCJ4:QCO4"/>
    <mergeCell ref="QCP4:QCU4"/>
    <mergeCell ref="QCV4:QDA4"/>
    <mergeCell ref="QDB4:QDG4"/>
    <mergeCell ref="QDH4:QDM4"/>
    <mergeCell ref="QAT4:QAY4"/>
    <mergeCell ref="QAZ4:QBE4"/>
    <mergeCell ref="QBF4:QBK4"/>
    <mergeCell ref="QBL4:QBQ4"/>
    <mergeCell ref="QBR4:QBW4"/>
    <mergeCell ref="QBX4:QCC4"/>
    <mergeCell ref="PZJ4:PZO4"/>
    <mergeCell ref="PZP4:PZU4"/>
    <mergeCell ref="PZV4:QAA4"/>
    <mergeCell ref="QAB4:QAG4"/>
    <mergeCell ref="QAH4:QAM4"/>
    <mergeCell ref="QAN4:QAS4"/>
    <mergeCell ref="PXZ4:PYE4"/>
    <mergeCell ref="PYF4:PYK4"/>
    <mergeCell ref="PYL4:PYQ4"/>
    <mergeCell ref="PYR4:PYW4"/>
    <mergeCell ref="PYX4:PZC4"/>
    <mergeCell ref="PZD4:PZI4"/>
    <mergeCell ref="PWP4:PWU4"/>
    <mergeCell ref="PWV4:PXA4"/>
    <mergeCell ref="PXB4:PXG4"/>
    <mergeCell ref="PXH4:PXM4"/>
    <mergeCell ref="PXN4:PXS4"/>
    <mergeCell ref="PXT4:PXY4"/>
    <mergeCell ref="PVF4:PVK4"/>
    <mergeCell ref="PVL4:PVQ4"/>
    <mergeCell ref="PVR4:PVW4"/>
    <mergeCell ref="PVX4:PWC4"/>
    <mergeCell ref="PWD4:PWI4"/>
    <mergeCell ref="PWJ4:PWO4"/>
    <mergeCell ref="PTV4:PUA4"/>
    <mergeCell ref="PUB4:PUG4"/>
    <mergeCell ref="PUH4:PUM4"/>
    <mergeCell ref="PUN4:PUS4"/>
    <mergeCell ref="PUT4:PUY4"/>
    <mergeCell ref="PUZ4:PVE4"/>
    <mergeCell ref="PSL4:PSQ4"/>
    <mergeCell ref="PSR4:PSW4"/>
    <mergeCell ref="PSX4:PTC4"/>
    <mergeCell ref="PTD4:PTI4"/>
    <mergeCell ref="PTJ4:PTO4"/>
    <mergeCell ref="PTP4:PTU4"/>
    <mergeCell ref="PRB4:PRG4"/>
    <mergeCell ref="PRH4:PRM4"/>
    <mergeCell ref="PRN4:PRS4"/>
    <mergeCell ref="PRT4:PRY4"/>
    <mergeCell ref="PRZ4:PSE4"/>
    <mergeCell ref="PSF4:PSK4"/>
    <mergeCell ref="PPR4:PPW4"/>
    <mergeCell ref="PPX4:PQC4"/>
    <mergeCell ref="PQD4:PQI4"/>
    <mergeCell ref="PQJ4:PQO4"/>
    <mergeCell ref="PQP4:PQU4"/>
    <mergeCell ref="PQV4:PRA4"/>
    <mergeCell ref="POH4:POM4"/>
    <mergeCell ref="PON4:POS4"/>
    <mergeCell ref="POT4:POY4"/>
    <mergeCell ref="POZ4:PPE4"/>
    <mergeCell ref="PPF4:PPK4"/>
    <mergeCell ref="PPL4:PPQ4"/>
    <mergeCell ref="PMX4:PNC4"/>
    <mergeCell ref="PND4:PNI4"/>
    <mergeCell ref="PNJ4:PNO4"/>
    <mergeCell ref="PNP4:PNU4"/>
    <mergeCell ref="PNV4:POA4"/>
    <mergeCell ref="POB4:POG4"/>
    <mergeCell ref="PLN4:PLS4"/>
    <mergeCell ref="PLT4:PLY4"/>
    <mergeCell ref="PLZ4:PME4"/>
    <mergeCell ref="PMF4:PMK4"/>
    <mergeCell ref="PML4:PMQ4"/>
    <mergeCell ref="PMR4:PMW4"/>
    <mergeCell ref="PKD4:PKI4"/>
    <mergeCell ref="PKJ4:PKO4"/>
    <mergeCell ref="PKP4:PKU4"/>
    <mergeCell ref="PKV4:PLA4"/>
    <mergeCell ref="PLB4:PLG4"/>
    <mergeCell ref="PLH4:PLM4"/>
    <mergeCell ref="PIT4:PIY4"/>
    <mergeCell ref="PIZ4:PJE4"/>
    <mergeCell ref="PJF4:PJK4"/>
    <mergeCell ref="PJL4:PJQ4"/>
    <mergeCell ref="PJR4:PJW4"/>
    <mergeCell ref="PJX4:PKC4"/>
    <mergeCell ref="PHJ4:PHO4"/>
    <mergeCell ref="PHP4:PHU4"/>
    <mergeCell ref="PHV4:PIA4"/>
    <mergeCell ref="PIB4:PIG4"/>
    <mergeCell ref="PIH4:PIM4"/>
    <mergeCell ref="PIN4:PIS4"/>
    <mergeCell ref="PFZ4:PGE4"/>
    <mergeCell ref="PGF4:PGK4"/>
    <mergeCell ref="PGL4:PGQ4"/>
    <mergeCell ref="PGR4:PGW4"/>
    <mergeCell ref="PGX4:PHC4"/>
    <mergeCell ref="PHD4:PHI4"/>
    <mergeCell ref="PEP4:PEU4"/>
    <mergeCell ref="PEV4:PFA4"/>
    <mergeCell ref="PFB4:PFG4"/>
    <mergeCell ref="PFH4:PFM4"/>
    <mergeCell ref="PFN4:PFS4"/>
    <mergeCell ref="PFT4:PFY4"/>
    <mergeCell ref="PDF4:PDK4"/>
    <mergeCell ref="PDL4:PDQ4"/>
    <mergeCell ref="PDR4:PDW4"/>
    <mergeCell ref="PDX4:PEC4"/>
    <mergeCell ref="PED4:PEI4"/>
    <mergeCell ref="PEJ4:PEO4"/>
    <mergeCell ref="PBV4:PCA4"/>
    <mergeCell ref="PCB4:PCG4"/>
    <mergeCell ref="PCH4:PCM4"/>
    <mergeCell ref="PCN4:PCS4"/>
    <mergeCell ref="PCT4:PCY4"/>
    <mergeCell ref="PCZ4:PDE4"/>
    <mergeCell ref="PAL4:PAQ4"/>
    <mergeCell ref="PAR4:PAW4"/>
    <mergeCell ref="PAX4:PBC4"/>
    <mergeCell ref="PBD4:PBI4"/>
    <mergeCell ref="PBJ4:PBO4"/>
    <mergeCell ref="PBP4:PBU4"/>
    <mergeCell ref="OZB4:OZG4"/>
    <mergeCell ref="OZH4:OZM4"/>
    <mergeCell ref="OZN4:OZS4"/>
    <mergeCell ref="OZT4:OZY4"/>
    <mergeCell ref="OZZ4:PAE4"/>
    <mergeCell ref="PAF4:PAK4"/>
    <mergeCell ref="OXR4:OXW4"/>
    <mergeCell ref="OXX4:OYC4"/>
    <mergeCell ref="OYD4:OYI4"/>
    <mergeCell ref="OYJ4:OYO4"/>
    <mergeCell ref="OYP4:OYU4"/>
    <mergeCell ref="OYV4:OZA4"/>
    <mergeCell ref="OWH4:OWM4"/>
    <mergeCell ref="OWN4:OWS4"/>
    <mergeCell ref="OWT4:OWY4"/>
    <mergeCell ref="OWZ4:OXE4"/>
    <mergeCell ref="OXF4:OXK4"/>
    <mergeCell ref="OXL4:OXQ4"/>
    <mergeCell ref="OUX4:OVC4"/>
    <mergeCell ref="OVD4:OVI4"/>
    <mergeCell ref="OVJ4:OVO4"/>
    <mergeCell ref="OVP4:OVU4"/>
    <mergeCell ref="OVV4:OWA4"/>
    <mergeCell ref="OWB4:OWG4"/>
    <mergeCell ref="OTN4:OTS4"/>
    <mergeCell ref="OTT4:OTY4"/>
    <mergeCell ref="OTZ4:OUE4"/>
    <mergeCell ref="OUF4:OUK4"/>
    <mergeCell ref="OUL4:OUQ4"/>
    <mergeCell ref="OUR4:OUW4"/>
    <mergeCell ref="OSD4:OSI4"/>
    <mergeCell ref="OSJ4:OSO4"/>
    <mergeCell ref="OSP4:OSU4"/>
    <mergeCell ref="OSV4:OTA4"/>
    <mergeCell ref="OTB4:OTG4"/>
    <mergeCell ref="OTH4:OTM4"/>
    <mergeCell ref="OQT4:OQY4"/>
    <mergeCell ref="OQZ4:ORE4"/>
    <mergeCell ref="ORF4:ORK4"/>
    <mergeCell ref="ORL4:ORQ4"/>
    <mergeCell ref="ORR4:ORW4"/>
    <mergeCell ref="ORX4:OSC4"/>
    <mergeCell ref="OPJ4:OPO4"/>
    <mergeCell ref="OPP4:OPU4"/>
    <mergeCell ref="OPV4:OQA4"/>
    <mergeCell ref="OQB4:OQG4"/>
    <mergeCell ref="OQH4:OQM4"/>
    <mergeCell ref="OQN4:OQS4"/>
    <mergeCell ref="ONZ4:OOE4"/>
    <mergeCell ref="OOF4:OOK4"/>
    <mergeCell ref="OOL4:OOQ4"/>
    <mergeCell ref="OOR4:OOW4"/>
    <mergeCell ref="OOX4:OPC4"/>
    <mergeCell ref="OPD4:OPI4"/>
    <mergeCell ref="OMP4:OMU4"/>
    <mergeCell ref="OMV4:ONA4"/>
    <mergeCell ref="ONB4:ONG4"/>
    <mergeCell ref="ONH4:ONM4"/>
    <mergeCell ref="ONN4:ONS4"/>
    <mergeCell ref="ONT4:ONY4"/>
    <mergeCell ref="OLF4:OLK4"/>
    <mergeCell ref="OLL4:OLQ4"/>
    <mergeCell ref="OLR4:OLW4"/>
    <mergeCell ref="OLX4:OMC4"/>
    <mergeCell ref="OMD4:OMI4"/>
    <mergeCell ref="OMJ4:OMO4"/>
    <mergeCell ref="OJV4:OKA4"/>
    <mergeCell ref="OKB4:OKG4"/>
    <mergeCell ref="OKH4:OKM4"/>
    <mergeCell ref="OKN4:OKS4"/>
    <mergeCell ref="OKT4:OKY4"/>
    <mergeCell ref="OKZ4:OLE4"/>
    <mergeCell ref="OIL4:OIQ4"/>
    <mergeCell ref="OIR4:OIW4"/>
    <mergeCell ref="OIX4:OJC4"/>
    <mergeCell ref="OJD4:OJI4"/>
    <mergeCell ref="OJJ4:OJO4"/>
    <mergeCell ref="OJP4:OJU4"/>
    <mergeCell ref="OHB4:OHG4"/>
    <mergeCell ref="OHH4:OHM4"/>
    <mergeCell ref="OHN4:OHS4"/>
    <mergeCell ref="OHT4:OHY4"/>
    <mergeCell ref="OHZ4:OIE4"/>
    <mergeCell ref="OIF4:OIK4"/>
    <mergeCell ref="OFR4:OFW4"/>
    <mergeCell ref="OFX4:OGC4"/>
    <mergeCell ref="OGD4:OGI4"/>
    <mergeCell ref="OGJ4:OGO4"/>
    <mergeCell ref="OGP4:OGU4"/>
    <mergeCell ref="OGV4:OHA4"/>
    <mergeCell ref="OEH4:OEM4"/>
    <mergeCell ref="OEN4:OES4"/>
    <mergeCell ref="OET4:OEY4"/>
    <mergeCell ref="OEZ4:OFE4"/>
    <mergeCell ref="OFF4:OFK4"/>
    <mergeCell ref="OFL4:OFQ4"/>
    <mergeCell ref="OCX4:ODC4"/>
    <mergeCell ref="ODD4:ODI4"/>
    <mergeCell ref="ODJ4:ODO4"/>
    <mergeCell ref="ODP4:ODU4"/>
    <mergeCell ref="ODV4:OEA4"/>
    <mergeCell ref="OEB4:OEG4"/>
    <mergeCell ref="OBN4:OBS4"/>
    <mergeCell ref="OBT4:OBY4"/>
    <mergeCell ref="OBZ4:OCE4"/>
    <mergeCell ref="OCF4:OCK4"/>
    <mergeCell ref="OCL4:OCQ4"/>
    <mergeCell ref="OCR4:OCW4"/>
    <mergeCell ref="OAD4:OAI4"/>
    <mergeCell ref="OAJ4:OAO4"/>
    <mergeCell ref="OAP4:OAU4"/>
    <mergeCell ref="OAV4:OBA4"/>
    <mergeCell ref="OBB4:OBG4"/>
    <mergeCell ref="OBH4:OBM4"/>
    <mergeCell ref="NYT4:NYY4"/>
    <mergeCell ref="NYZ4:NZE4"/>
    <mergeCell ref="NZF4:NZK4"/>
    <mergeCell ref="NZL4:NZQ4"/>
    <mergeCell ref="NZR4:NZW4"/>
    <mergeCell ref="NZX4:OAC4"/>
    <mergeCell ref="NXJ4:NXO4"/>
    <mergeCell ref="NXP4:NXU4"/>
    <mergeCell ref="NXV4:NYA4"/>
    <mergeCell ref="NYB4:NYG4"/>
    <mergeCell ref="NYH4:NYM4"/>
    <mergeCell ref="NYN4:NYS4"/>
    <mergeCell ref="NVZ4:NWE4"/>
    <mergeCell ref="NWF4:NWK4"/>
    <mergeCell ref="NWL4:NWQ4"/>
    <mergeCell ref="NWR4:NWW4"/>
    <mergeCell ref="NWX4:NXC4"/>
    <mergeCell ref="NXD4:NXI4"/>
    <mergeCell ref="NUP4:NUU4"/>
    <mergeCell ref="NUV4:NVA4"/>
    <mergeCell ref="NVB4:NVG4"/>
    <mergeCell ref="NVH4:NVM4"/>
    <mergeCell ref="NVN4:NVS4"/>
    <mergeCell ref="NVT4:NVY4"/>
    <mergeCell ref="NTF4:NTK4"/>
    <mergeCell ref="NTL4:NTQ4"/>
    <mergeCell ref="NTR4:NTW4"/>
    <mergeCell ref="NTX4:NUC4"/>
    <mergeCell ref="NUD4:NUI4"/>
    <mergeCell ref="NUJ4:NUO4"/>
    <mergeCell ref="NRV4:NSA4"/>
    <mergeCell ref="NSB4:NSG4"/>
    <mergeCell ref="NSH4:NSM4"/>
    <mergeCell ref="NSN4:NSS4"/>
    <mergeCell ref="NST4:NSY4"/>
    <mergeCell ref="NSZ4:NTE4"/>
    <mergeCell ref="NQL4:NQQ4"/>
    <mergeCell ref="NQR4:NQW4"/>
    <mergeCell ref="NQX4:NRC4"/>
    <mergeCell ref="NRD4:NRI4"/>
    <mergeCell ref="NRJ4:NRO4"/>
    <mergeCell ref="NRP4:NRU4"/>
    <mergeCell ref="NPB4:NPG4"/>
    <mergeCell ref="NPH4:NPM4"/>
    <mergeCell ref="NPN4:NPS4"/>
    <mergeCell ref="NPT4:NPY4"/>
    <mergeCell ref="NPZ4:NQE4"/>
    <mergeCell ref="NQF4:NQK4"/>
    <mergeCell ref="NNR4:NNW4"/>
    <mergeCell ref="NNX4:NOC4"/>
    <mergeCell ref="NOD4:NOI4"/>
    <mergeCell ref="NOJ4:NOO4"/>
    <mergeCell ref="NOP4:NOU4"/>
    <mergeCell ref="NOV4:NPA4"/>
    <mergeCell ref="NMH4:NMM4"/>
    <mergeCell ref="NMN4:NMS4"/>
    <mergeCell ref="NMT4:NMY4"/>
    <mergeCell ref="NMZ4:NNE4"/>
    <mergeCell ref="NNF4:NNK4"/>
    <mergeCell ref="NNL4:NNQ4"/>
    <mergeCell ref="NKX4:NLC4"/>
    <mergeCell ref="NLD4:NLI4"/>
    <mergeCell ref="NLJ4:NLO4"/>
    <mergeCell ref="NLP4:NLU4"/>
    <mergeCell ref="NLV4:NMA4"/>
    <mergeCell ref="NMB4:NMG4"/>
    <mergeCell ref="NJN4:NJS4"/>
    <mergeCell ref="NJT4:NJY4"/>
    <mergeCell ref="NJZ4:NKE4"/>
    <mergeCell ref="NKF4:NKK4"/>
    <mergeCell ref="NKL4:NKQ4"/>
    <mergeCell ref="NKR4:NKW4"/>
    <mergeCell ref="NID4:NII4"/>
    <mergeCell ref="NIJ4:NIO4"/>
    <mergeCell ref="NIP4:NIU4"/>
    <mergeCell ref="NIV4:NJA4"/>
    <mergeCell ref="NJB4:NJG4"/>
    <mergeCell ref="NJH4:NJM4"/>
    <mergeCell ref="NGT4:NGY4"/>
    <mergeCell ref="NGZ4:NHE4"/>
    <mergeCell ref="NHF4:NHK4"/>
    <mergeCell ref="NHL4:NHQ4"/>
    <mergeCell ref="NHR4:NHW4"/>
    <mergeCell ref="NHX4:NIC4"/>
    <mergeCell ref="NFJ4:NFO4"/>
    <mergeCell ref="NFP4:NFU4"/>
    <mergeCell ref="NFV4:NGA4"/>
    <mergeCell ref="NGB4:NGG4"/>
    <mergeCell ref="NGH4:NGM4"/>
    <mergeCell ref="NGN4:NGS4"/>
    <mergeCell ref="NDZ4:NEE4"/>
    <mergeCell ref="NEF4:NEK4"/>
    <mergeCell ref="NEL4:NEQ4"/>
    <mergeCell ref="NER4:NEW4"/>
    <mergeCell ref="NEX4:NFC4"/>
    <mergeCell ref="NFD4:NFI4"/>
    <mergeCell ref="NCP4:NCU4"/>
    <mergeCell ref="NCV4:NDA4"/>
    <mergeCell ref="NDB4:NDG4"/>
    <mergeCell ref="NDH4:NDM4"/>
    <mergeCell ref="NDN4:NDS4"/>
    <mergeCell ref="NDT4:NDY4"/>
    <mergeCell ref="NBF4:NBK4"/>
    <mergeCell ref="NBL4:NBQ4"/>
    <mergeCell ref="NBR4:NBW4"/>
    <mergeCell ref="NBX4:NCC4"/>
    <mergeCell ref="NCD4:NCI4"/>
    <mergeCell ref="NCJ4:NCO4"/>
    <mergeCell ref="MZV4:NAA4"/>
    <mergeCell ref="NAB4:NAG4"/>
    <mergeCell ref="NAH4:NAM4"/>
    <mergeCell ref="NAN4:NAS4"/>
    <mergeCell ref="NAT4:NAY4"/>
    <mergeCell ref="NAZ4:NBE4"/>
    <mergeCell ref="MYL4:MYQ4"/>
    <mergeCell ref="MYR4:MYW4"/>
    <mergeCell ref="MYX4:MZC4"/>
    <mergeCell ref="MZD4:MZI4"/>
    <mergeCell ref="MZJ4:MZO4"/>
    <mergeCell ref="MZP4:MZU4"/>
    <mergeCell ref="MXB4:MXG4"/>
    <mergeCell ref="MXH4:MXM4"/>
    <mergeCell ref="MXN4:MXS4"/>
    <mergeCell ref="MXT4:MXY4"/>
    <mergeCell ref="MXZ4:MYE4"/>
    <mergeCell ref="MYF4:MYK4"/>
    <mergeCell ref="MVR4:MVW4"/>
    <mergeCell ref="MVX4:MWC4"/>
    <mergeCell ref="MWD4:MWI4"/>
    <mergeCell ref="MWJ4:MWO4"/>
    <mergeCell ref="MWP4:MWU4"/>
    <mergeCell ref="MWV4:MXA4"/>
    <mergeCell ref="MUH4:MUM4"/>
    <mergeCell ref="MUN4:MUS4"/>
    <mergeCell ref="MUT4:MUY4"/>
    <mergeCell ref="MUZ4:MVE4"/>
    <mergeCell ref="MVF4:MVK4"/>
    <mergeCell ref="MVL4:MVQ4"/>
    <mergeCell ref="MSX4:MTC4"/>
    <mergeCell ref="MTD4:MTI4"/>
    <mergeCell ref="MTJ4:MTO4"/>
    <mergeCell ref="MTP4:MTU4"/>
    <mergeCell ref="MTV4:MUA4"/>
    <mergeCell ref="MUB4:MUG4"/>
    <mergeCell ref="MRN4:MRS4"/>
    <mergeCell ref="MRT4:MRY4"/>
    <mergeCell ref="MRZ4:MSE4"/>
    <mergeCell ref="MSF4:MSK4"/>
    <mergeCell ref="MSL4:MSQ4"/>
    <mergeCell ref="MSR4:MSW4"/>
    <mergeCell ref="MQD4:MQI4"/>
    <mergeCell ref="MQJ4:MQO4"/>
    <mergeCell ref="MQP4:MQU4"/>
    <mergeCell ref="MQV4:MRA4"/>
    <mergeCell ref="MRB4:MRG4"/>
    <mergeCell ref="MRH4:MRM4"/>
    <mergeCell ref="MOT4:MOY4"/>
    <mergeCell ref="MOZ4:MPE4"/>
    <mergeCell ref="MPF4:MPK4"/>
    <mergeCell ref="MPL4:MPQ4"/>
    <mergeCell ref="MPR4:MPW4"/>
    <mergeCell ref="MPX4:MQC4"/>
    <mergeCell ref="MNJ4:MNO4"/>
    <mergeCell ref="MNP4:MNU4"/>
    <mergeCell ref="MNV4:MOA4"/>
    <mergeCell ref="MOB4:MOG4"/>
    <mergeCell ref="MOH4:MOM4"/>
    <mergeCell ref="MON4:MOS4"/>
    <mergeCell ref="MLZ4:MME4"/>
    <mergeCell ref="MMF4:MMK4"/>
    <mergeCell ref="MML4:MMQ4"/>
    <mergeCell ref="MMR4:MMW4"/>
    <mergeCell ref="MMX4:MNC4"/>
    <mergeCell ref="MND4:MNI4"/>
    <mergeCell ref="MKP4:MKU4"/>
    <mergeCell ref="MKV4:MLA4"/>
    <mergeCell ref="MLB4:MLG4"/>
    <mergeCell ref="MLH4:MLM4"/>
    <mergeCell ref="MLN4:MLS4"/>
    <mergeCell ref="MLT4:MLY4"/>
    <mergeCell ref="MJF4:MJK4"/>
    <mergeCell ref="MJL4:MJQ4"/>
    <mergeCell ref="MJR4:MJW4"/>
    <mergeCell ref="MJX4:MKC4"/>
    <mergeCell ref="MKD4:MKI4"/>
    <mergeCell ref="MKJ4:MKO4"/>
    <mergeCell ref="MHV4:MIA4"/>
    <mergeCell ref="MIB4:MIG4"/>
    <mergeCell ref="MIH4:MIM4"/>
    <mergeCell ref="MIN4:MIS4"/>
    <mergeCell ref="MIT4:MIY4"/>
    <mergeCell ref="MIZ4:MJE4"/>
    <mergeCell ref="MGL4:MGQ4"/>
    <mergeCell ref="MGR4:MGW4"/>
    <mergeCell ref="MGX4:MHC4"/>
    <mergeCell ref="MHD4:MHI4"/>
    <mergeCell ref="MHJ4:MHO4"/>
    <mergeCell ref="MHP4:MHU4"/>
    <mergeCell ref="MFB4:MFG4"/>
    <mergeCell ref="MFH4:MFM4"/>
    <mergeCell ref="MFN4:MFS4"/>
    <mergeCell ref="MFT4:MFY4"/>
    <mergeCell ref="MFZ4:MGE4"/>
    <mergeCell ref="MGF4:MGK4"/>
    <mergeCell ref="MDR4:MDW4"/>
    <mergeCell ref="MDX4:MEC4"/>
    <mergeCell ref="MED4:MEI4"/>
    <mergeCell ref="MEJ4:MEO4"/>
    <mergeCell ref="MEP4:MEU4"/>
    <mergeCell ref="MEV4:MFA4"/>
    <mergeCell ref="MCH4:MCM4"/>
    <mergeCell ref="MCN4:MCS4"/>
    <mergeCell ref="MCT4:MCY4"/>
    <mergeCell ref="MCZ4:MDE4"/>
    <mergeCell ref="MDF4:MDK4"/>
    <mergeCell ref="MDL4:MDQ4"/>
    <mergeCell ref="MAX4:MBC4"/>
    <mergeCell ref="MBD4:MBI4"/>
    <mergeCell ref="MBJ4:MBO4"/>
    <mergeCell ref="MBP4:MBU4"/>
    <mergeCell ref="MBV4:MCA4"/>
    <mergeCell ref="MCB4:MCG4"/>
    <mergeCell ref="LZN4:LZS4"/>
    <mergeCell ref="LZT4:LZY4"/>
    <mergeCell ref="LZZ4:MAE4"/>
    <mergeCell ref="MAF4:MAK4"/>
    <mergeCell ref="MAL4:MAQ4"/>
    <mergeCell ref="MAR4:MAW4"/>
    <mergeCell ref="LYD4:LYI4"/>
    <mergeCell ref="LYJ4:LYO4"/>
    <mergeCell ref="LYP4:LYU4"/>
    <mergeCell ref="LYV4:LZA4"/>
    <mergeCell ref="LZB4:LZG4"/>
    <mergeCell ref="LZH4:LZM4"/>
    <mergeCell ref="LWT4:LWY4"/>
    <mergeCell ref="LWZ4:LXE4"/>
    <mergeCell ref="LXF4:LXK4"/>
    <mergeCell ref="LXL4:LXQ4"/>
    <mergeCell ref="LXR4:LXW4"/>
    <mergeCell ref="LXX4:LYC4"/>
    <mergeCell ref="LVJ4:LVO4"/>
    <mergeCell ref="LVP4:LVU4"/>
    <mergeCell ref="LVV4:LWA4"/>
    <mergeCell ref="LWB4:LWG4"/>
    <mergeCell ref="LWH4:LWM4"/>
    <mergeCell ref="LWN4:LWS4"/>
    <mergeCell ref="LTZ4:LUE4"/>
    <mergeCell ref="LUF4:LUK4"/>
    <mergeCell ref="LUL4:LUQ4"/>
    <mergeCell ref="LUR4:LUW4"/>
    <mergeCell ref="LUX4:LVC4"/>
    <mergeCell ref="LVD4:LVI4"/>
    <mergeCell ref="LSP4:LSU4"/>
    <mergeCell ref="LSV4:LTA4"/>
    <mergeCell ref="LTB4:LTG4"/>
    <mergeCell ref="LTH4:LTM4"/>
    <mergeCell ref="LTN4:LTS4"/>
    <mergeCell ref="LTT4:LTY4"/>
    <mergeCell ref="LRF4:LRK4"/>
    <mergeCell ref="LRL4:LRQ4"/>
    <mergeCell ref="LRR4:LRW4"/>
    <mergeCell ref="LRX4:LSC4"/>
    <mergeCell ref="LSD4:LSI4"/>
    <mergeCell ref="LSJ4:LSO4"/>
    <mergeCell ref="LPV4:LQA4"/>
    <mergeCell ref="LQB4:LQG4"/>
    <mergeCell ref="LQH4:LQM4"/>
    <mergeCell ref="LQN4:LQS4"/>
    <mergeCell ref="LQT4:LQY4"/>
    <mergeCell ref="LQZ4:LRE4"/>
    <mergeCell ref="LOL4:LOQ4"/>
    <mergeCell ref="LOR4:LOW4"/>
    <mergeCell ref="LOX4:LPC4"/>
    <mergeCell ref="LPD4:LPI4"/>
    <mergeCell ref="LPJ4:LPO4"/>
    <mergeCell ref="LPP4:LPU4"/>
    <mergeCell ref="LNB4:LNG4"/>
    <mergeCell ref="LNH4:LNM4"/>
    <mergeCell ref="LNN4:LNS4"/>
    <mergeCell ref="LNT4:LNY4"/>
    <mergeCell ref="LNZ4:LOE4"/>
    <mergeCell ref="LOF4:LOK4"/>
    <mergeCell ref="LLR4:LLW4"/>
    <mergeCell ref="LLX4:LMC4"/>
    <mergeCell ref="LMD4:LMI4"/>
    <mergeCell ref="LMJ4:LMO4"/>
    <mergeCell ref="LMP4:LMU4"/>
    <mergeCell ref="LMV4:LNA4"/>
    <mergeCell ref="LKH4:LKM4"/>
    <mergeCell ref="LKN4:LKS4"/>
    <mergeCell ref="LKT4:LKY4"/>
    <mergeCell ref="LKZ4:LLE4"/>
    <mergeCell ref="LLF4:LLK4"/>
    <mergeCell ref="LLL4:LLQ4"/>
    <mergeCell ref="LIX4:LJC4"/>
    <mergeCell ref="LJD4:LJI4"/>
    <mergeCell ref="LJJ4:LJO4"/>
    <mergeCell ref="LJP4:LJU4"/>
    <mergeCell ref="LJV4:LKA4"/>
    <mergeCell ref="LKB4:LKG4"/>
    <mergeCell ref="LHN4:LHS4"/>
    <mergeCell ref="LHT4:LHY4"/>
    <mergeCell ref="LHZ4:LIE4"/>
    <mergeCell ref="LIF4:LIK4"/>
    <mergeCell ref="LIL4:LIQ4"/>
    <mergeCell ref="LIR4:LIW4"/>
    <mergeCell ref="LGD4:LGI4"/>
    <mergeCell ref="LGJ4:LGO4"/>
    <mergeCell ref="LGP4:LGU4"/>
    <mergeCell ref="LGV4:LHA4"/>
    <mergeCell ref="LHB4:LHG4"/>
    <mergeCell ref="LHH4:LHM4"/>
    <mergeCell ref="LET4:LEY4"/>
    <mergeCell ref="LEZ4:LFE4"/>
    <mergeCell ref="LFF4:LFK4"/>
    <mergeCell ref="LFL4:LFQ4"/>
    <mergeCell ref="LFR4:LFW4"/>
    <mergeCell ref="LFX4:LGC4"/>
    <mergeCell ref="LDJ4:LDO4"/>
    <mergeCell ref="LDP4:LDU4"/>
    <mergeCell ref="LDV4:LEA4"/>
    <mergeCell ref="LEB4:LEG4"/>
    <mergeCell ref="LEH4:LEM4"/>
    <mergeCell ref="LEN4:LES4"/>
    <mergeCell ref="LBZ4:LCE4"/>
    <mergeCell ref="LCF4:LCK4"/>
    <mergeCell ref="LCL4:LCQ4"/>
    <mergeCell ref="LCR4:LCW4"/>
    <mergeCell ref="LCX4:LDC4"/>
    <mergeCell ref="LDD4:LDI4"/>
    <mergeCell ref="LAP4:LAU4"/>
    <mergeCell ref="LAV4:LBA4"/>
    <mergeCell ref="LBB4:LBG4"/>
    <mergeCell ref="LBH4:LBM4"/>
    <mergeCell ref="LBN4:LBS4"/>
    <mergeCell ref="LBT4:LBY4"/>
    <mergeCell ref="KZF4:KZK4"/>
    <mergeCell ref="KZL4:KZQ4"/>
    <mergeCell ref="KZR4:KZW4"/>
    <mergeCell ref="KZX4:LAC4"/>
    <mergeCell ref="LAD4:LAI4"/>
    <mergeCell ref="LAJ4:LAO4"/>
    <mergeCell ref="KXV4:KYA4"/>
    <mergeCell ref="KYB4:KYG4"/>
    <mergeCell ref="KYH4:KYM4"/>
    <mergeCell ref="KYN4:KYS4"/>
    <mergeCell ref="KYT4:KYY4"/>
    <mergeCell ref="KYZ4:KZE4"/>
    <mergeCell ref="KWL4:KWQ4"/>
    <mergeCell ref="KWR4:KWW4"/>
    <mergeCell ref="KWX4:KXC4"/>
    <mergeCell ref="KXD4:KXI4"/>
    <mergeCell ref="KXJ4:KXO4"/>
    <mergeCell ref="KXP4:KXU4"/>
    <mergeCell ref="KVB4:KVG4"/>
    <mergeCell ref="KVH4:KVM4"/>
    <mergeCell ref="KVN4:KVS4"/>
    <mergeCell ref="KVT4:KVY4"/>
    <mergeCell ref="KVZ4:KWE4"/>
    <mergeCell ref="KWF4:KWK4"/>
    <mergeCell ref="KTR4:KTW4"/>
    <mergeCell ref="KTX4:KUC4"/>
    <mergeCell ref="KUD4:KUI4"/>
    <mergeCell ref="KUJ4:KUO4"/>
    <mergeCell ref="KUP4:KUU4"/>
    <mergeCell ref="KUV4:KVA4"/>
    <mergeCell ref="KSH4:KSM4"/>
    <mergeCell ref="KSN4:KSS4"/>
    <mergeCell ref="KST4:KSY4"/>
    <mergeCell ref="KSZ4:KTE4"/>
    <mergeCell ref="KTF4:KTK4"/>
    <mergeCell ref="KTL4:KTQ4"/>
    <mergeCell ref="KQX4:KRC4"/>
    <mergeCell ref="KRD4:KRI4"/>
    <mergeCell ref="KRJ4:KRO4"/>
    <mergeCell ref="KRP4:KRU4"/>
    <mergeCell ref="KRV4:KSA4"/>
    <mergeCell ref="KSB4:KSG4"/>
    <mergeCell ref="KPN4:KPS4"/>
    <mergeCell ref="KPT4:KPY4"/>
    <mergeCell ref="KPZ4:KQE4"/>
    <mergeCell ref="KQF4:KQK4"/>
    <mergeCell ref="KQL4:KQQ4"/>
    <mergeCell ref="KQR4:KQW4"/>
    <mergeCell ref="KOD4:KOI4"/>
    <mergeCell ref="KOJ4:KOO4"/>
    <mergeCell ref="KOP4:KOU4"/>
    <mergeCell ref="KOV4:KPA4"/>
    <mergeCell ref="KPB4:KPG4"/>
    <mergeCell ref="KPH4:KPM4"/>
    <mergeCell ref="KMT4:KMY4"/>
    <mergeCell ref="KMZ4:KNE4"/>
    <mergeCell ref="KNF4:KNK4"/>
    <mergeCell ref="KNL4:KNQ4"/>
    <mergeCell ref="KNR4:KNW4"/>
    <mergeCell ref="KNX4:KOC4"/>
    <mergeCell ref="KLJ4:KLO4"/>
    <mergeCell ref="KLP4:KLU4"/>
    <mergeCell ref="KLV4:KMA4"/>
    <mergeCell ref="KMB4:KMG4"/>
    <mergeCell ref="KMH4:KMM4"/>
    <mergeCell ref="KMN4:KMS4"/>
    <mergeCell ref="KJZ4:KKE4"/>
    <mergeCell ref="KKF4:KKK4"/>
    <mergeCell ref="KKL4:KKQ4"/>
    <mergeCell ref="KKR4:KKW4"/>
    <mergeCell ref="KKX4:KLC4"/>
    <mergeCell ref="KLD4:KLI4"/>
    <mergeCell ref="KIP4:KIU4"/>
    <mergeCell ref="KIV4:KJA4"/>
    <mergeCell ref="KJB4:KJG4"/>
    <mergeCell ref="KJH4:KJM4"/>
    <mergeCell ref="KJN4:KJS4"/>
    <mergeCell ref="KJT4:KJY4"/>
    <mergeCell ref="KHF4:KHK4"/>
    <mergeCell ref="KHL4:KHQ4"/>
    <mergeCell ref="KHR4:KHW4"/>
    <mergeCell ref="KHX4:KIC4"/>
    <mergeCell ref="KID4:KII4"/>
    <mergeCell ref="KIJ4:KIO4"/>
    <mergeCell ref="KFV4:KGA4"/>
    <mergeCell ref="KGB4:KGG4"/>
    <mergeCell ref="KGH4:KGM4"/>
    <mergeCell ref="KGN4:KGS4"/>
    <mergeCell ref="KGT4:KGY4"/>
    <mergeCell ref="KGZ4:KHE4"/>
    <mergeCell ref="KEL4:KEQ4"/>
    <mergeCell ref="KER4:KEW4"/>
    <mergeCell ref="KEX4:KFC4"/>
    <mergeCell ref="KFD4:KFI4"/>
    <mergeCell ref="KFJ4:KFO4"/>
    <mergeCell ref="KFP4:KFU4"/>
    <mergeCell ref="KDB4:KDG4"/>
    <mergeCell ref="KDH4:KDM4"/>
    <mergeCell ref="KDN4:KDS4"/>
    <mergeCell ref="KDT4:KDY4"/>
    <mergeCell ref="KDZ4:KEE4"/>
    <mergeCell ref="KEF4:KEK4"/>
    <mergeCell ref="KBR4:KBW4"/>
    <mergeCell ref="KBX4:KCC4"/>
    <mergeCell ref="KCD4:KCI4"/>
    <mergeCell ref="KCJ4:KCO4"/>
    <mergeCell ref="KCP4:KCU4"/>
    <mergeCell ref="KCV4:KDA4"/>
    <mergeCell ref="KAH4:KAM4"/>
    <mergeCell ref="KAN4:KAS4"/>
    <mergeCell ref="KAT4:KAY4"/>
    <mergeCell ref="KAZ4:KBE4"/>
    <mergeCell ref="KBF4:KBK4"/>
    <mergeCell ref="KBL4:KBQ4"/>
    <mergeCell ref="JYX4:JZC4"/>
    <mergeCell ref="JZD4:JZI4"/>
    <mergeCell ref="JZJ4:JZO4"/>
    <mergeCell ref="JZP4:JZU4"/>
    <mergeCell ref="JZV4:KAA4"/>
    <mergeCell ref="KAB4:KAG4"/>
    <mergeCell ref="JXN4:JXS4"/>
    <mergeCell ref="JXT4:JXY4"/>
    <mergeCell ref="JXZ4:JYE4"/>
    <mergeCell ref="JYF4:JYK4"/>
    <mergeCell ref="JYL4:JYQ4"/>
    <mergeCell ref="JYR4:JYW4"/>
    <mergeCell ref="JWD4:JWI4"/>
    <mergeCell ref="JWJ4:JWO4"/>
    <mergeCell ref="JWP4:JWU4"/>
    <mergeCell ref="JWV4:JXA4"/>
    <mergeCell ref="JXB4:JXG4"/>
    <mergeCell ref="JXH4:JXM4"/>
    <mergeCell ref="JUT4:JUY4"/>
    <mergeCell ref="JUZ4:JVE4"/>
    <mergeCell ref="JVF4:JVK4"/>
    <mergeCell ref="JVL4:JVQ4"/>
    <mergeCell ref="JVR4:JVW4"/>
    <mergeCell ref="JVX4:JWC4"/>
    <mergeCell ref="JTJ4:JTO4"/>
    <mergeCell ref="JTP4:JTU4"/>
    <mergeCell ref="JTV4:JUA4"/>
    <mergeCell ref="JUB4:JUG4"/>
    <mergeCell ref="JUH4:JUM4"/>
    <mergeCell ref="JUN4:JUS4"/>
    <mergeCell ref="JRZ4:JSE4"/>
    <mergeCell ref="JSF4:JSK4"/>
    <mergeCell ref="JSL4:JSQ4"/>
    <mergeCell ref="JSR4:JSW4"/>
    <mergeCell ref="JSX4:JTC4"/>
    <mergeCell ref="JTD4:JTI4"/>
    <mergeCell ref="JQP4:JQU4"/>
    <mergeCell ref="JQV4:JRA4"/>
    <mergeCell ref="JRB4:JRG4"/>
    <mergeCell ref="JRH4:JRM4"/>
    <mergeCell ref="JRN4:JRS4"/>
    <mergeCell ref="JRT4:JRY4"/>
    <mergeCell ref="JPF4:JPK4"/>
    <mergeCell ref="JPL4:JPQ4"/>
    <mergeCell ref="JPR4:JPW4"/>
    <mergeCell ref="JPX4:JQC4"/>
    <mergeCell ref="JQD4:JQI4"/>
    <mergeCell ref="JQJ4:JQO4"/>
    <mergeCell ref="JNV4:JOA4"/>
    <mergeCell ref="JOB4:JOG4"/>
    <mergeCell ref="JOH4:JOM4"/>
    <mergeCell ref="JON4:JOS4"/>
    <mergeCell ref="JOT4:JOY4"/>
    <mergeCell ref="JOZ4:JPE4"/>
    <mergeCell ref="JML4:JMQ4"/>
    <mergeCell ref="JMR4:JMW4"/>
    <mergeCell ref="JMX4:JNC4"/>
    <mergeCell ref="JND4:JNI4"/>
    <mergeCell ref="JNJ4:JNO4"/>
    <mergeCell ref="JNP4:JNU4"/>
    <mergeCell ref="JLB4:JLG4"/>
    <mergeCell ref="JLH4:JLM4"/>
    <mergeCell ref="JLN4:JLS4"/>
    <mergeCell ref="JLT4:JLY4"/>
    <mergeCell ref="JLZ4:JME4"/>
    <mergeCell ref="JMF4:JMK4"/>
    <mergeCell ref="JJR4:JJW4"/>
    <mergeCell ref="JJX4:JKC4"/>
    <mergeCell ref="JKD4:JKI4"/>
    <mergeCell ref="JKJ4:JKO4"/>
    <mergeCell ref="JKP4:JKU4"/>
    <mergeCell ref="JKV4:JLA4"/>
    <mergeCell ref="JIH4:JIM4"/>
    <mergeCell ref="JIN4:JIS4"/>
    <mergeCell ref="JIT4:JIY4"/>
    <mergeCell ref="JIZ4:JJE4"/>
    <mergeCell ref="JJF4:JJK4"/>
    <mergeCell ref="JJL4:JJQ4"/>
    <mergeCell ref="JGX4:JHC4"/>
    <mergeCell ref="JHD4:JHI4"/>
    <mergeCell ref="JHJ4:JHO4"/>
    <mergeCell ref="JHP4:JHU4"/>
    <mergeCell ref="JHV4:JIA4"/>
    <mergeCell ref="JIB4:JIG4"/>
    <mergeCell ref="JFN4:JFS4"/>
    <mergeCell ref="JFT4:JFY4"/>
    <mergeCell ref="JFZ4:JGE4"/>
    <mergeCell ref="JGF4:JGK4"/>
    <mergeCell ref="JGL4:JGQ4"/>
    <mergeCell ref="JGR4:JGW4"/>
    <mergeCell ref="JED4:JEI4"/>
    <mergeCell ref="JEJ4:JEO4"/>
    <mergeCell ref="JEP4:JEU4"/>
    <mergeCell ref="JEV4:JFA4"/>
    <mergeCell ref="JFB4:JFG4"/>
    <mergeCell ref="JFH4:JFM4"/>
    <mergeCell ref="JCT4:JCY4"/>
    <mergeCell ref="JCZ4:JDE4"/>
    <mergeCell ref="JDF4:JDK4"/>
    <mergeCell ref="JDL4:JDQ4"/>
    <mergeCell ref="JDR4:JDW4"/>
    <mergeCell ref="JDX4:JEC4"/>
    <mergeCell ref="JBJ4:JBO4"/>
    <mergeCell ref="JBP4:JBU4"/>
    <mergeCell ref="JBV4:JCA4"/>
    <mergeCell ref="JCB4:JCG4"/>
    <mergeCell ref="JCH4:JCM4"/>
    <mergeCell ref="JCN4:JCS4"/>
    <mergeCell ref="IZZ4:JAE4"/>
    <mergeCell ref="JAF4:JAK4"/>
    <mergeCell ref="JAL4:JAQ4"/>
    <mergeCell ref="JAR4:JAW4"/>
    <mergeCell ref="JAX4:JBC4"/>
    <mergeCell ref="JBD4:JBI4"/>
    <mergeCell ref="IYP4:IYU4"/>
    <mergeCell ref="IYV4:IZA4"/>
    <mergeCell ref="IZB4:IZG4"/>
    <mergeCell ref="IZH4:IZM4"/>
    <mergeCell ref="IZN4:IZS4"/>
    <mergeCell ref="IZT4:IZY4"/>
    <mergeCell ref="IXF4:IXK4"/>
    <mergeCell ref="IXL4:IXQ4"/>
    <mergeCell ref="IXR4:IXW4"/>
    <mergeCell ref="IXX4:IYC4"/>
    <mergeCell ref="IYD4:IYI4"/>
    <mergeCell ref="IYJ4:IYO4"/>
    <mergeCell ref="IVV4:IWA4"/>
    <mergeCell ref="IWB4:IWG4"/>
    <mergeCell ref="IWH4:IWM4"/>
    <mergeCell ref="IWN4:IWS4"/>
    <mergeCell ref="IWT4:IWY4"/>
    <mergeCell ref="IWZ4:IXE4"/>
    <mergeCell ref="IUL4:IUQ4"/>
    <mergeCell ref="IUR4:IUW4"/>
    <mergeCell ref="IUX4:IVC4"/>
    <mergeCell ref="IVD4:IVI4"/>
    <mergeCell ref="IVJ4:IVO4"/>
    <mergeCell ref="IVP4:IVU4"/>
    <mergeCell ref="ITB4:ITG4"/>
    <mergeCell ref="ITH4:ITM4"/>
    <mergeCell ref="ITN4:ITS4"/>
    <mergeCell ref="ITT4:ITY4"/>
    <mergeCell ref="ITZ4:IUE4"/>
    <mergeCell ref="IUF4:IUK4"/>
    <mergeCell ref="IRR4:IRW4"/>
    <mergeCell ref="IRX4:ISC4"/>
    <mergeCell ref="ISD4:ISI4"/>
    <mergeCell ref="ISJ4:ISO4"/>
    <mergeCell ref="ISP4:ISU4"/>
    <mergeCell ref="ISV4:ITA4"/>
    <mergeCell ref="IQH4:IQM4"/>
    <mergeCell ref="IQN4:IQS4"/>
    <mergeCell ref="IQT4:IQY4"/>
    <mergeCell ref="IQZ4:IRE4"/>
    <mergeCell ref="IRF4:IRK4"/>
    <mergeCell ref="IRL4:IRQ4"/>
    <mergeCell ref="IOX4:IPC4"/>
    <mergeCell ref="IPD4:IPI4"/>
    <mergeCell ref="IPJ4:IPO4"/>
    <mergeCell ref="IPP4:IPU4"/>
    <mergeCell ref="IPV4:IQA4"/>
    <mergeCell ref="IQB4:IQG4"/>
    <mergeCell ref="INN4:INS4"/>
    <mergeCell ref="INT4:INY4"/>
    <mergeCell ref="INZ4:IOE4"/>
    <mergeCell ref="IOF4:IOK4"/>
    <mergeCell ref="IOL4:IOQ4"/>
    <mergeCell ref="IOR4:IOW4"/>
    <mergeCell ref="IMD4:IMI4"/>
    <mergeCell ref="IMJ4:IMO4"/>
    <mergeCell ref="IMP4:IMU4"/>
    <mergeCell ref="IMV4:INA4"/>
    <mergeCell ref="INB4:ING4"/>
    <mergeCell ref="INH4:INM4"/>
    <mergeCell ref="IKT4:IKY4"/>
    <mergeCell ref="IKZ4:ILE4"/>
    <mergeCell ref="ILF4:ILK4"/>
    <mergeCell ref="ILL4:ILQ4"/>
    <mergeCell ref="ILR4:ILW4"/>
    <mergeCell ref="ILX4:IMC4"/>
    <mergeCell ref="IJJ4:IJO4"/>
    <mergeCell ref="IJP4:IJU4"/>
    <mergeCell ref="IJV4:IKA4"/>
    <mergeCell ref="IKB4:IKG4"/>
    <mergeCell ref="IKH4:IKM4"/>
    <mergeCell ref="IKN4:IKS4"/>
    <mergeCell ref="IHZ4:IIE4"/>
    <mergeCell ref="IIF4:IIK4"/>
    <mergeCell ref="IIL4:IIQ4"/>
    <mergeCell ref="IIR4:IIW4"/>
    <mergeCell ref="IIX4:IJC4"/>
    <mergeCell ref="IJD4:IJI4"/>
    <mergeCell ref="IGP4:IGU4"/>
    <mergeCell ref="IGV4:IHA4"/>
    <mergeCell ref="IHB4:IHG4"/>
    <mergeCell ref="IHH4:IHM4"/>
    <mergeCell ref="IHN4:IHS4"/>
    <mergeCell ref="IHT4:IHY4"/>
    <mergeCell ref="IFF4:IFK4"/>
    <mergeCell ref="IFL4:IFQ4"/>
    <mergeCell ref="IFR4:IFW4"/>
    <mergeCell ref="IFX4:IGC4"/>
    <mergeCell ref="IGD4:IGI4"/>
    <mergeCell ref="IGJ4:IGO4"/>
    <mergeCell ref="IDV4:IEA4"/>
    <mergeCell ref="IEB4:IEG4"/>
    <mergeCell ref="IEH4:IEM4"/>
    <mergeCell ref="IEN4:IES4"/>
    <mergeCell ref="IET4:IEY4"/>
    <mergeCell ref="IEZ4:IFE4"/>
    <mergeCell ref="ICL4:ICQ4"/>
    <mergeCell ref="ICR4:ICW4"/>
    <mergeCell ref="ICX4:IDC4"/>
    <mergeCell ref="IDD4:IDI4"/>
    <mergeCell ref="IDJ4:IDO4"/>
    <mergeCell ref="IDP4:IDU4"/>
    <mergeCell ref="IBB4:IBG4"/>
    <mergeCell ref="IBH4:IBM4"/>
    <mergeCell ref="IBN4:IBS4"/>
    <mergeCell ref="IBT4:IBY4"/>
    <mergeCell ref="IBZ4:ICE4"/>
    <mergeCell ref="ICF4:ICK4"/>
    <mergeCell ref="HZR4:HZW4"/>
    <mergeCell ref="HZX4:IAC4"/>
    <mergeCell ref="IAD4:IAI4"/>
    <mergeCell ref="IAJ4:IAO4"/>
    <mergeCell ref="IAP4:IAU4"/>
    <mergeCell ref="IAV4:IBA4"/>
    <mergeCell ref="HYH4:HYM4"/>
    <mergeCell ref="HYN4:HYS4"/>
    <mergeCell ref="HYT4:HYY4"/>
    <mergeCell ref="HYZ4:HZE4"/>
    <mergeCell ref="HZF4:HZK4"/>
    <mergeCell ref="HZL4:HZQ4"/>
    <mergeCell ref="HWX4:HXC4"/>
    <mergeCell ref="HXD4:HXI4"/>
    <mergeCell ref="HXJ4:HXO4"/>
    <mergeCell ref="HXP4:HXU4"/>
    <mergeCell ref="HXV4:HYA4"/>
    <mergeCell ref="HYB4:HYG4"/>
    <mergeCell ref="HVN4:HVS4"/>
    <mergeCell ref="HVT4:HVY4"/>
    <mergeCell ref="HVZ4:HWE4"/>
    <mergeCell ref="HWF4:HWK4"/>
    <mergeCell ref="HWL4:HWQ4"/>
    <mergeCell ref="HWR4:HWW4"/>
    <mergeCell ref="HUD4:HUI4"/>
    <mergeCell ref="HUJ4:HUO4"/>
    <mergeCell ref="HUP4:HUU4"/>
    <mergeCell ref="HUV4:HVA4"/>
    <mergeCell ref="HVB4:HVG4"/>
    <mergeCell ref="HVH4:HVM4"/>
    <mergeCell ref="HST4:HSY4"/>
    <mergeCell ref="HSZ4:HTE4"/>
    <mergeCell ref="HTF4:HTK4"/>
    <mergeCell ref="HTL4:HTQ4"/>
    <mergeCell ref="HTR4:HTW4"/>
    <mergeCell ref="HTX4:HUC4"/>
    <mergeCell ref="HRJ4:HRO4"/>
    <mergeCell ref="HRP4:HRU4"/>
    <mergeCell ref="HRV4:HSA4"/>
    <mergeCell ref="HSB4:HSG4"/>
    <mergeCell ref="HSH4:HSM4"/>
    <mergeCell ref="HSN4:HSS4"/>
    <mergeCell ref="HPZ4:HQE4"/>
    <mergeCell ref="HQF4:HQK4"/>
    <mergeCell ref="HQL4:HQQ4"/>
    <mergeCell ref="HQR4:HQW4"/>
    <mergeCell ref="HQX4:HRC4"/>
    <mergeCell ref="HRD4:HRI4"/>
    <mergeCell ref="HOP4:HOU4"/>
    <mergeCell ref="HOV4:HPA4"/>
    <mergeCell ref="HPB4:HPG4"/>
    <mergeCell ref="HPH4:HPM4"/>
    <mergeCell ref="HPN4:HPS4"/>
    <mergeCell ref="HPT4:HPY4"/>
    <mergeCell ref="HNF4:HNK4"/>
    <mergeCell ref="HNL4:HNQ4"/>
    <mergeCell ref="HNR4:HNW4"/>
    <mergeCell ref="HNX4:HOC4"/>
    <mergeCell ref="HOD4:HOI4"/>
    <mergeCell ref="HOJ4:HOO4"/>
    <mergeCell ref="HLV4:HMA4"/>
    <mergeCell ref="HMB4:HMG4"/>
    <mergeCell ref="HMH4:HMM4"/>
    <mergeCell ref="HMN4:HMS4"/>
    <mergeCell ref="HMT4:HMY4"/>
    <mergeCell ref="HMZ4:HNE4"/>
    <mergeCell ref="HKL4:HKQ4"/>
    <mergeCell ref="HKR4:HKW4"/>
    <mergeCell ref="HKX4:HLC4"/>
    <mergeCell ref="HLD4:HLI4"/>
    <mergeCell ref="HLJ4:HLO4"/>
    <mergeCell ref="HLP4:HLU4"/>
    <mergeCell ref="HJB4:HJG4"/>
    <mergeCell ref="HJH4:HJM4"/>
    <mergeCell ref="HJN4:HJS4"/>
    <mergeCell ref="HJT4:HJY4"/>
    <mergeCell ref="HJZ4:HKE4"/>
    <mergeCell ref="HKF4:HKK4"/>
    <mergeCell ref="HHR4:HHW4"/>
    <mergeCell ref="HHX4:HIC4"/>
    <mergeCell ref="HID4:HII4"/>
    <mergeCell ref="HIJ4:HIO4"/>
    <mergeCell ref="HIP4:HIU4"/>
    <mergeCell ref="HIV4:HJA4"/>
    <mergeCell ref="HGH4:HGM4"/>
    <mergeCell ref="HGN4:HGS4"/>
    <mergeCell ref="HGT4:HGY4"/>
    <mergeCell ref="HGZ4:HHE4"/>
    <mergeCell ref="HHF4:HHK4"/>
    <mergeCell ref="HHL4:HHQ4"/>
    <mergeCell ref="HEX4:HFC4"/>
    <mergeCell ref="HFD4:HFI4"/>
    <mergeCell ref="HFJ4:HFO4"/>
    <mergeCell ref="HFP4:HFU4"/>
    <mergeCell ref="HFV4:HGA4"/>
    <mergeCell ref="HGB4:HGG4"/>
    <mergeCell ref="HDN4:HDS4"/>
    <mergeCell ref="HDT4:HDY4"/>
    <mergeCell ref="HDZ4:HEE4"/>
    <mergeCell ref="HEF4:HEK4"/>
    <mergeCell ref="HEL4:HEQ4"/>
    <mergeCell ref="HER4:HEW4"/>
    <mergeCell ref="HCD4:HCI4"/>
    <mergeCell ref="HCJ4:HCO4"/>
    <mergeCell ref="HCP4:HCU4"/>
    <mergeCell ref="HCV4:HDA4"/>
    <mergeCell ref="HDB4:HDG4"/>
    <mergeCell ref="HDH4:HDM4"/>
    <mergeCell ref="HAT4:HAY4"/>
    <mergeCell ref="HAZ4:HBE4"/>
    <mergeCell ref="HBF4:HBK4"/>
    <mergeCell ref="HBL4:HBQ4"/>
    <mergeCell ref="HBR4:HBW4"/>
    <mergeCell ref="HBX4:HCC4"/>
    <mergeCell ref="GZJ4:GZO4"/>
    <mergeCell ref="GZP4:GZU4"/>
    <mergeCell ref="GZV4:HAA4"/>
    <mergeCell ref="HAB4:HAG4"/>
    <mergeCell ref="HAH4:HAM4"/>
    <mergeCell ref="HAN4:HAS4"/>
    <mergeCell ref="GXZ4:GYE4"/>
    <mergeCell ref="GYF4:GYK4"/>
    <mergeCell ref="GYL4:GYQ4"/>
    <mergeCell ref="GYR4:GYW4"/>
    <mergeCell ref="GYX4:GZC4"/>
    <mergeCell ref="GZD4:GZI4"/>
    <mergeCell ref="GWP4:GWU4"/>
    <mergeCell ref="GWV4:GXA4"/>
    <mergeCell ref="GXB4:GXG4"/>
    <mergeCell ref="GXH4:GXM4"/>
    <mergeCell ref="GXN4:GXS4"/>
    <mergeCell ref="GXT4:GXY4"/>
    <mergeCell ref="GVF4:GVK4"/>
    <mergeCell ref="GVL4:GVQ4"/>
    <mergeCell ref="GVR4:GVW4"/>
    <mergeCell ref="GVX4:GWC4"/>
    <mergeCell ref="GWD4:GWI4"/>
    <mergeCell ref="GWJ4:GWO4"/>
    <mergeCell ref="GTV4:GUA4"/>
    <mergeCell ref="GUB4:GUG4"/>
    <mergeCell ref="GUH4:GUM4"/>
    <mergeCell ref="GUN4:GUS4"/>
    <mergeCell ref="GUT4:GUY4"/>
    <mergeCell ref="GUZ4:GVE4"/>
    <mergeCell ref="GSL4:GSQ4"/>
    <mergeCell ref="GSR4:GSW4"/>
    <mergeCell ref="GSX4:GTC4"/>
    <mergeCell ref="GTD4:GTI4"/>
    <mergeCell ref="GTJ4:GTO4"/>
    <mergeCell ref="GTP4:GTU4"/>
    <mergeCell ref="GRB4:GRG4"/>
    <mergeCell ref="GRH4:GRM4"/>
    <mergeCell ref="GRN4:GRS4"/>
    <mergeCell ref="GRT4:GRY4"/>
    <mergeCell ref="GRZ4:GSE4"/>
    <mergeCell ref="GSF4:GSK4"/>
    <mergeCell ref="GPR4:GPW4"/>
    <mergeCell ref="GPX4:GQC4"/>
    <mergeCell ref="GQD4:GQI4"/>
    <mergeCell ref="GQJ4:GQO4"/>
    <mergeCell ref="GQP4:GQU4"/>
    <mergeCell ref="GQV4:GRA4"/>
    <mergeCell ref="GOH4:GOM4"/>
    <mergeCell ref="GON4:GOS4"/>
    <mergeCell ref="GOT4:GOY4"/>
    <mergeCell ref="GOZ4:GPE4"/>
    <mergeCell ref="GPF4:GPK4"/>
    <mergeCell ref="GPL4:GPQ4"/>
    <mergeCell ref="GMX4:GNC4"/>
    <mergeCell ref="GND4:GNI4"/>
    <mergeCell ref="GNJ4:GNO4"/>
    <mergeCell ref="GNP4:GNU4"/>
    <mergeCell ref="GNV4:GOA4"/>
    <mergeCell ref="GOB4:GOG4"/>
    <mergeCell ref="GLN4:GLS4"/>
    <mergeCell ref="GLT4:GLY4"/>
    <mergeCell ref="GLZ4:GME4"/>
    <mergeCell ref="GMF4:GMK4"/>
    <mergeCell ref="GML4:GMQ4"/>
    <mergeCell ref="GMR4:GMW4"/>
    <mergeCell ref="GKD4:GKI4"/>
    <mergeCell ref="GKJ4:GKO4"/>
    <mergeCell ref="GKP4:GKU4"/>
    <mergeCell ref="GKV4:GLA4"/>
    <mergeCell ref="GLB4:GLG4"/>
    <mergeCell ref="GLH4:GLM4"/>
    <mergeCell ref="GIT4:GIY4"/>
    <mergeCell ref="GIZ4:GJE4"/>
    <mergeCell ref="GJF4:GJK4"/>
    <mergeCell ref="GJL4:GJQ4"/>
    <mergeCell ref="GJR4:GJW4"/>
    <mergeCell ref="GJX4:GKC4"/>
    <mergeCell ref="GHJ4:GHO4"/>
    <mergeCell ref="GHP4:GHU4"/>
    <mergeCell ref="GHV4:GIA4"/>
    <mergeCell ref="GIB4:GIG4"/>
    <mergeCell ref="GIH4:GIM4"/>
    <mergeCell ref="GIN4:GIS4"/>
    <mergeCell ref="GFZ4:GGE4"/>
    <mergeCell ref="GGF4:GGK4"/>
    <mergeCell ref="GGL4:GGQ4"/>
    <mergeCell ref="GGR4:GGW4"/>
    <mergeCell ref="GGX4:GHC4"/>
    <mergeCell ref="GHD4:GHI4"/>
    <mergeCell ref="GEP4:GEU4"/>
    <mergeCell ref="GEV4:GFA4"/>
    <mergeCell ref="GFB4:GFG4"/>
    <mergeCell ref="GFH4:GFM4"/>
    <mergeCell ref="GFN4:GFS4"/>
    <mergeCell ref="GFT4:GFY4"/>
    <mergeCell ref="GDF4:GDK4"/>
    <mergeCell ref="GDL4:GDQ4"/>
    <mergeCell ref="GDR4:GDW4"/>
    <mergeCell ref="GDX4:GEC4"/>
    <mergeCell ref="GED4:GEI4"/>
    <mergeCell ref="GEJ4:GEO4"/>
    <mergeCell ref="GBV4:GCA4"/>
    <mergeCell ref="GCB4:GCG4"/>
    <mergeCell ref="GCH4:GCM4"/>
    <mergeCell ref="GCN4:GCS4"/>
    <mergeCell ref="GCT4:GCY4"/>
    <mergeCell ref="GCZ4:GDE4"/>
    <mergeCell ref="GAL4:GAQ4"/>
    <mergeCell ref="GAR4:GAW4"/>
    <mergeCell ref="GAX4:GBC4"/>
    <mergeCell ref="GBD4:GBI4"/>
    <mergeCell ref="GBJ4:GBO4"/>
    <mergeCell ref="GBP4:GBU4"/>
    <mergeCell ref="FZB4:FZG4"/>
    <mergeCell ref="FZH4:FZM4"/>
    <mergeCell ref="FZN4:FZS4"/>
    <mergeCell ref="FZT4:FZY4"/>
    <mergeCell ref="FZZ4:GAE4"/>
    <mergeCell ref="GAF4:GAK4"/>
    <mergeCell ref="FXR4:FXW4"/>
    <mergeCell ref="FXX4:FYC4"/>
    <mergeCell ref="FYD4:FYI4"/>
    <mergeCell ref="FYJ4:FYO4"/>
    <mergeCell ref="FYP4:FYU4"/>
    <mergeCell ref="FYV4:FZA4"/>
    <mergeCell ref="FWH4:FWM4"/>
    <mergeCell ref="FWN4:FWS4"/>
    <mergeCell ref="FWT4:FWY4"/>
    <mergeCell ref="FWZ4:FXE4"/>
    <mergeCell ref="FXF4:FXK4"/>
    <mergeCell ref="FXL4:FXQ4"/>
    <mergeCell ref="FUX4:FVC4"/>
    <mergeCell ref="FVD4:FVI4"/>
    <mergeCell ref="FVJ4:FVO4"/>
    <mergeCell ref="FVP4:FVU4"/>
    <mergeCell ref="FVV4:FWA4"/>
    <mergeCell ref="FWB4:FWG4"/>
    <mergeCell ref="FTN4:FTS4"/>
    <mergeCell ref="FTT4:FTY4"/>
    <mergeCell ref="FTZ4:FUE4"/>
    <mergeCell ref="FUF4:FUK4"/>
    <mergeCell ref="FUL4:FUQ4"/>
    <mergeCell ref="FUR4:FUW4"/>
    <mergeCell ref="FSD4:FSI4"/>
    <mergeCell ref="FSJ4:FSO4"/>
    <mergeCell ref="FSP4:FSU4"/>
    <mergeCell ref="FSV4:FTA4"/>
    <mergeCell ref="FTB4:FTG4"/>
    <mergeCell ref="FTH4:FTM4"/>
    <mergeCell ref="FQT4:FQY4"/>
    <mergeCell ref="FQZ4:FRE4"/>
    <mergeCell ref="FRF4:FRK4"/>
    <mergeCell ref="FRL4:FRQ4"/>
    <mergeCell ref="FRR4:FRW4"/>
    <mergeCell ref="FRX4:FSC4"/>
    <mergeCell ref="FPJ4:FPO4"/>
    <mergeCell ref="FPP4:FPU4"/>
    <mergeCell ref="FPV4:FQA4"/>
    <mergeCell ref="FQB4:FQG4"/>
    <mergeCell ref="FQH4:FQM4"/>
    <mergeCell ref="FQN4:FQS4"/>
    <mergeCell ref="FNZ4:FOE4"/>
    <mergeCell ref="FOF4:FOK4"/>
    <mergeCell ref="FOL4:FOQ4"/>
    <mergeCell ref="FOR4:FOW4"/>
    <mergeCell ref="FOX4:FPC4"/>
    <mergeCell ref="FPD4:FPI4"/>
    <mergeCell ref="FMP4:FMU4"/>
    <mergeCell ref="FMV4:FNA4"/>
    <mergeCell ref="FNB4:FNG4"/>
    <mergeCell ref="FNH4:FNM4"/>
    <mergeCell ref="FNN4:FNS4"/>
    <mergeCell ref="FNT4:FNY4"/>
    <mergeCell ref="FLF4:FLK4"/>
    <mergeCell ref="FLL4:FLQ4"/>
    <mergeCell ref="FLR4:FLW4"/>
    <mergeCell ref="FLX4:FMC4"/>
    <mergeCell ref="FMD4:FMI4"/>
    <mergeCell ref="FMJ4:FMO4"/>
    <mergeCell ref="FJV4:FKA4"/>
    <mergeCell ref="FKB4:FKG4"/>
    <mergeCell ref="FKH4:FKM4"/>
    <mergeCell ref="FKN4:FKS4"/>
    <mergeCell ref="FKT4:FKY4"/>
    <mergeCell ref="FKZ4:FLE4"/>
    <mergeCell ref="FIL4:FIQ4"/>
    <mergeCell ref="FIR4:FIW4"/>
    <mergeCell ref="FIX4:FJC4"/>
    <mergeCell ref="FJD4:FJI4"/>
    <mergeCell ref="FJJ4:FJO4"/>
    <mergeCell ref="FJP4:FJU4"/>
    <mergeCell ref="FHB4:FHG4"/>
    <mergeCell ref="FHH4:FHM4"/>
    <mergeCell ref="FHN4:FHS4"/>
    <mergeCell ref="FHT4:FHY4"/>
    <mergeCell ref="FHZ4:FIE4"/>
    <mergeCell ref="FIF4:FIK4"/>
    <mergeCell ref="FFR4:FFW4"/>
    <mergeCell ref="FFX4:FGC4"/>
    <mergeCell ref="FGD4:FGI4"/>
    <mergeCell ref="FGJ4:FGO4"/>
    <mergeCell ref="FGP4:FGU4"/>
    <mergeCell ref="FGV4:FHA4"/>
    <mergeCell ref="FEH4:FEM4"/>
    <mergeCell ref="FEN4:FES4"/>
    <mergeCell ref="FET4:FEY4"/>
    <mergeCell ref="FEZ4:FFE4"/>
    <mergeCell ref="FFF4:FFK4"/>
    <mergeCell ref="FFL4:FFQ4"/>
    <mergeCell ref="FCX4:FDC4"/>
    <mergeCell ref="FDD4:FDI4"/>
    <mergeCell ref="FDJ4:FDO4"/>
    <mergeCell ref="FDP4:FDU4"/>
    <mergeCell ref="FDV4:FEA4"/>
    <mergeCell ref="FEB4:FEG4"/>
    <mergeCell ref="FBN4:FBS4"/>
    <mergeCell ref="FBT4:FBY4"/>
    <mergeCell ref="FBZ4:FCE4"/>
    <mergeCell ref="FCF4:FCK4"/>
    <mergeCell ref="FCL4:FCQ4"/>
    <mergeCell ref="FCR4:FCW4"/>
    <mergeCell ref="FAD4:FAI4"/>
    <mergeCell ref="FAJ4:FAO4"/>
    <mergeCell ref="FAP4:FAU4"/>
    <mergeCell ref="FAV4:FBA4"/>
    <mergeCell ref="FBB4:FBG4"/>
    <mergeCell ref="FBH4:FBM4"/>
    <mergeCell ref="EYT4:EYY4"/>
    <mergeCell ref="EYZ4:EZE4"/>
    <mergeCell ref="EZF4:EZK4"/>
    <mergeCell ref="EZL4:EZQ4"/>
    <mergeCell ref="EZR4:EZW4"/>
    <mergeCell ref="EZX4:FAC4"/>
    <mergeCell ref="EXJ4:EXO4"/>
    <mergeCell ref="EXP4:EXU4"/>
    <mergeCell ref="EXV4:EYA4"/>
    <mergeCell ref="EYB4:EYG4"/>
    <mergeCell ref="EYH4:EYM4"/>
    <mergeCell ref="EYN4:EYS4"/>
    <mergeCell ref="EVZ4:EWE4"/>
    <mergeCell ref="EWF4:EWK4"/>
    <mergeCell ref="EWL4:EWQ4"/>
    <mergeCell ref="EWR4:EWW4"/>
    <mergeCell ref="EWX4:EXC4"/>
    <mergeCell ref="EXD4:EXI4"/>
    <mergeCell ref="EUP4:EUU4"/>
    <mergeCell ref="EUV4:EVA4"/>
    <mergeCell ref="EVB4:EVG4"/>
    <mergeCell ref="EVH4:EVM4"/>
    <mergeCell ref="EVN4:EVS4"/>
    <mergeCell ref="EVT4:EVY4"/>
    <mergeCell ref="ETF4:ETK4"/>
    <mergeCell ref="ETL4:ETQ4"/>
    <mergeCell ref="ETR4:ETW4"/>
    <mergeCell ref="ETX4:EUC4"/>
    <mergeCell ref="EUD4:EUI4"/>
    <mergeCell ref="EUJ4:EUO4"/>
    <mergeCell ref="ERV4:ESA4"/>
    <mergeCell ref="ESB4:ESG4"/>
    <mergeCell ref="ESH4:ESM4"/>
    <mergeCell ref="ESN4:ESS4"/>
    <mergeCell ref="EST4:ESY4"/>
    <mergeCell ref="ESZ4:ETE4"/>
    <mergeCell ref="EQL4:EQQ4"/>
    <mergeCell ref="EQR4:EQW4"/>
    <mergeCell ref="EQX4:ERC4"/>
    <mergeCell ref="ERD4:ERI4"/>
    <mergeCell ref="ERJ4:ERO4"/>
    <mergeCell ref="ERP4:ERU4"/>
    <mergeCell ref="EPB4:EPG4"/>
    <mergeCell ref="EPH4:EPM4"/>
    <mergeCell ref="EPN4:EPS4"/>
    <mergeCell ref="EPT4:EPY4"/>
    <mergeCell ref="EPZ4:EQE4"/>
    <mergeCell ref="EQF4:EQK4"/>
    <mergeCell ref="ENR4:ENW4"/>
    <mergeCell ref="ENX4:EOC4"/>
    <mergeCell ref="EOD4:EOI4"/>
    <mergeCell ref="EOJ4:EOO4"/>
    <mergeCell ref="EOP4:EOU4"/>
    <mergeCell ref="EOV4:EPA4"/>
    <mergeCell ref="EMH4:EMM4"/>
    <mergeCell ref="EMN4:EMS4"/>
    <mergeCell ref="EMT4:EMY4"/>
    <mergeCell ref="EMZ4:ENE4"/>
    <mergeCell ref="ENF4:ENK4"/>
    <mergeCell ref="ENL4:ENQ4"/>
    <mergeCell ref="EKX4:ELC4"/>
    <mergeCell ref="ELD4:ELI4"/>
    <mergeCell ref="ELJ4:ELO4"/>
    <mergeCell ref="ELP4:ELU4"/>
    <mergeCell ref="ELV4:EMA4"/>
    <mergeCell ref="EMB4:EMG4"/>
    <mergeCell ref="EJN4:EJS4"/>
    <mergeCell ref="EJT4:EJY4"/>
    <mergeCell ref="EJZ4:EKE4"/>
    <mergeCell ref="EKF4:EKK4"/>
    <mergeCell ref="EKL4:EKQ4"/>
    <mergeCell ref="EKR4:EKW4"/>
    <mergeCell ref="EID4:EII4"/>
    <mergeCell ref="EIJ4:EIO4"/>
    <mergeCell ref="EIP4:EIU4"/>
    <mergeCell ref="EIV4:EJA4"/>
    <mergeCell ref="EJB4:EJG4"/>
    <mergeCell ref="EJH4:EJM4"/>
    <mergeCell ref="EGT4:EGY4"/>
    <mergeCell ref="EGZ4:EHE4"/>
    <mergeCell ref="EHF4:EHK4"/>
    <mergeCell ref="EHL4:EHQ4"/>
    <mergeCell ref="EHR4:EHW4"/>
    <mergeCell ref="EHX4:EIC4"/>
    <mergeCell ref="EFJ4:EFO4"/>
    <mergeCell ref="EFP4:EFU4"/>
    <mergeCell ref="EFV4:EGA4"/>
    <mergeCell ref="EGB4:EGG4"/>
    <mergeCell ref="EGH4:EGM4"/>
    <mergeCell ref="EGN4:EGS4"/>
    <mergeCell ref="EDZ4:EEE4"/>
    <mergeCell ref="EEF4:EEK4"/>
    <mergeCell ref="EEL4:EEQ4"/>
    <mergeCell ref="EER4:EEW4"/>
    <mergeCell ref="EEX4:EFC4"/>
    <mergeCell ref="EFD4:EFI4"/>
    <mergeCell ref="ECP4:ECU4"/>
    <mergeCell ref="ECV4:EDA4"/>
    <mergeCell ref="EDB4:EDG4"/>
    <mergeCell ref="EDH4:EDM4"/>
    <mergeCell ref="EDN4:EDS4"/>
    <mergeCell ref="EDT4:EDY4"/>
    <mergeCell ref="EBF4:EBK4"/>
    <mergeCell ref="EBL4:EBQ4"/>
    <mergeCell ref="EBR4:EBW4"/>
    <mergeCell ref="EBX4:ECC4"/>
    <mergeCell ref="ECD4:ECI4"/>
    <mergeCell ref="ECJ4:ECO4"/>
    <mergeCell ref="DZV4:EAA4"/>
    <mergeCell ref="EAB4:EAG4"/>
    <mergeCell ref="EAH4:EAM4"/>
    <mergeCell ref="EAN4:EAS4"/>
    <mergeCell ref="EAT4:EAY4"/>
    <mergeCell ref="EAZ4:EBE4"/>
    <mergeCell ref="DYL4:DYQ4"/>
    <mergeCell ref="DYR4:DYW4"/>
    <mergeCell ref="DYX4:DZC4"/>
    <mergeCell ref="DZD4:DZI4"/>
    <mergeCell ref="DZJ4:DZO4"/>
    <mergeCell ref="DZP4:DZU4"/>
    <mergeCell ref="DXB4:DXG4"/>
    <mergeCell ref="DXH4:DXM4"/>
    <mergeCell ref="DXN4:DXS4"/>
    <mergeCell ref="DXT4:DXY4"/>
    <mergeCell ref="DXZ4:DYE4"/>
    <mergeCell ref="DYF4:DYK4"/>
    <mergeCell ref="DVR4:DVW4"/>
    <mergeCell ref="DVX4:DWC4"/>
    <mergeCell ref="DWD4:DWI4"/>
    <mergeCell ref="DWJ4:DWO4"/>
    <mergeCell ref="DWP4:DWU4"/>
    <mergeCell ref="DWV4:DXA4"/>
    <mergeCell ref="DUH4:DUM4"/>
    <mergeCell ref="DUN4:DUS4"/>
    <mergeCell ref="DUT4:DUY4"/>
    <mergeCell ref="DUZ4:DVE4"/>
    <mergeCell ref="DVF4:DVK4"/>
    <mergeCell ref="DVL4:DVQ4"/>
    <mergeCell ref="DSX4:DTC4"/>
    <mergeCell ref="DTD4:DTI4"/>
    <mergeCell ref="DTJ4:DTO4"/>
    <mergeCell ref="DTP4:DTU4"/>
    <mergeCell ref="DTV4:DUA4"/>
    <mergeCell ref="DUB4:DUG4"/>
    <mergeCell ref="DRN4:DRS4"/>
    <mergeCell ref="DRT4:DRY4"/>
    <mergeCell ref="DRZ4:DSE4"/>
    <mergeCell ref="DSF4:DSK4"/>
    <mergeCell ref="DSL4:DSQ4"/>
    <mergeCell ref="DSR4:DSW4"/>
    <mergeCell ref="DQD4:DQI4"/>
    <mergeCell ref="DQJ4:DQO4"/>
    <mergeCell ref="DQP4:DQU4"/>
    <mergeCell ref="DQV4:DRA4"/>
    <mergeCell ref="DRB4:DRG4"/>
    <mergeCell ref="DRH4:DRM4"/>
    <mergeCell ref="DOT4:DOY4"/>
    <mergeCell ref="DOZ4:DPE4"/>
    <mergeCell ref="DPF4:DPK4"/>
    <mergeCell ref="DPL4:DPQ4"/>
    <mergeCell ref="DPR4:DPW4"/>
    <mergeCell ref="DPX4:DQC4"/>
    <mergeCell ref="DNJ4:DNO4"/>
    <mergeCell ref="DNP4:DNU4"/>
    <mergeCell ref="DNV4:DOA4"/>
    <mergeCell ref="DOB4:DOG4"/>
    <mergeCell ref="DOH4:DOM4"/>
    <mergeCell ref="DON4:DOS4"/>
    <mergeCell ref="DLZ4:DME4"/>
    <mergeCell ref="DMF4:DMK4"/>
    <mergeCell ref="DML4:DMQ4"/>
    <mergeCell ref="DMR4:DMW4"/>
    <mergeCell ref="DMX4:DNC4"/>
    <mergeCell ref="DND4:DNI4"/>
    <mergeCell ref="DKP4:DKU4"/>
    <mergeCell ref="DKV4:DLA4"/>
    <mergeCell ref="DLB4:DLG4"/>
    <mergeCell ref="DLH4:DLM4"/>
    <mergeCell ref="DLN4:DLS4"/>
    <mergeCell ref="DLT4:DLY4"/>
    <mergeCell ref="DJF4:DJK4"/>
    <mergeCell ref="DJL4:DJQ4"/>
    <mergeCell ref="DJR4:DJW4"/>
    <mergeCell ref="DJX4:DKC4"/>
    <mergeCell ref="DKD4:DKI4"/>
    <mergeCell ref="DKJ4:DKO4"/>
    <mergeCell ref="DHV4:DIA4"/>
    <mergeCell ref="DIB4:DIG4"/>
    <mergeCell ref="DIH4:DIM4"/>
    <mergeCell ref="DIN4:DIS4"/>
    <mergeCell ref="DIT4:DIY4"/>
    <mergeCell ref="DIZ4:DJE4"/>
    <mergeCell ref="DGL4:DGQ4"/>
    <mergeCell ref="DGR4:DGW4"/>
    <mergeCell ref="DGX4:DHC4"/>
    <mergeCell ref="DHD4:DHI4"/>
    <mergeCell ref="DHJ4:DHO4"/>
    <mergeCell ref="DHP4:DHU4"/>
    <mergeCell ref="DFB4:DFG4"/>
    <mergeCell ref="DFH4:DFM4"/>
    <mergeCell ref="DFN4:DFS4"/>
    <mergeCell ref="DFT4:DFY4"/>
    <mergeCell ref="DFZ4:DGE4"/>
    <mergeCell ref="DGF4:DGK4"/>
    <mergeCell ref="DDR4:DDW4"/>
    <mergeCell ref="DDX4:DEC4"/>
    <mergeCell ref="DED4:DEI4"/>
    <mergeCell ref="DEJ4:DEO4"/>
    <mergeCell ref="DEP4:DEU4"/>
    <mergeCell ref="DEV4:DFA4"/>
    <mergeCell ref="DCH4:DCM4"/>
    <mergeCell ref="DCN4:DCS4"/>
    <mergeCell ref="DCT4:DCY4"/>
    <mergeCell ref="DCZ4:DDE4"/>
    <mergeCell ref="DDF4:DDK4"/>
    <mergeCell ref="DDL4:DDQ4"/>
    <mergeCell ref="DAX4:DBC4"/>
    <mergeCell ref="DBD4:DBI4"/>
    <mergeCell ref="DBJ4:DBO4"/>
    <mergeCell ref="DBP4:DBU4"/>
    <mergeCell ref="DBV4:DCA4"/>
    <mergeCell ref="DCB4:DCG4"/>
    <mergeCell ref="CZN4:CZS4"/>
    <mergeCell ref="CZT4:CZY4"/>
    <mergeCell ref="CZZ4:DAE4"/>
    <mergeCell ref="DAF4:DAK4"/>
    <mergeCell ref="DAL4:DAQ4"/>
    <mergeCell ref="DAR4:DAW4"/>
    <mergeCell ref="CYD4:CYI4"/>
    <mergeCell ref="CYJ4:CYO4"/>
    <mergeCell ref="CYP4:CYU4"/>
    <mergeCell ref="CYV4:CZA4"/>
    <mergeCell ref="CZB4:CZG4"/>
    <mergeCell ref="CZH4:CZM4"/>
    <mergeCell ref="CWT4:CWY4"/>
    <mergeCell ref="CWZ4:CXE4"/>
    <mergeCell ref="CXF4:CXK4"/>
    <mergeCell ref="CXL4:CXQ4"/>
    <mergeCell ref="CXR4:CXW4"/>
    <mergeCell ref="CXX4:CYC4"/>
    <mergeCell ref="CVJ4:CVO4"/>
    <mergeCell ref="CVP4:CVU4"/>
    <mergeCell ref="CVV4:CWA4"/>
    <mergeCell ref="CWB4:CWG4"/>
    <mergeCell ref="CWH4:CWM4"/>
    <mergeCell ref="CWN4:CWS4"/>
    <mergeCell ref="CTZ4:CUE4"/>
    <mergeCell ref="CUF4:CUK4"/>
    <mergeCell ref="CUL4:CUQ4"/>
    <mergeCell ref="CUR4:CUW4"/>
    <mergeCell ref="CUX4:CVC4"/>
    <mergeCell ref="CVD4:CVI4"/>
    <mergeCell ref="CSP4:CSU4"/>
    <mergeCell ref="CSV4:CTA4"/>
    <mergeCell ref="CTB4:CTG4"/>
    <mergeCell ref="CTH4:CTM4"/>
    <mergeCell ref="CTN4:CTS4"/>
    <mergeCell ref="CTT4:CTY4"/>
    <mergeCell ref="CRF4:CRK4"/>
    <mergeCell ref="CRL4:CRQ4"/>
    <mergeCell ref="CRR4:CRW4"/>
    <mergeCell ref="CRX4:CSC4"/>
    <mergeCell ref="CSD4:CSI4"/>
    <mergeCell ref="CSJ4:CSO4"/>
    <mergeCell ref="CPV4:CQA4"/>
    <mergeCell ref="CQB4:CQG4"/>
    <mergeCell ref="CQH4:CQM4"/>
    <mergeCell ref="CQN4:CQS4"/>
    <mergeCell ref="CQT4:CQY4"/>
    <mergeCell ref="CQZ4:CRE4"/>
    <mergeCell ref="COL4:COQ4"/>
    <mergeCell ref="COR4:COW4"/>
    <mergeCell ref="COX4:CPC4"/>
    <mergeCell ref="CPD4:CPI4"/>
    <mergeCell ref="CPJ4:CPO4"/>
    <mergeCell ref="CPP4:CPU4"/>
    <mergeCell ref="CNB4:CNG4"/>
    <mergeCell ref="CNH4:CNM4"/>
    <mergeCell ref="CNN4:CNS4"/>
    <mergeCell ref="CNT4:CNY4"/>
    <mergeCell ref="CNZ4:COE4"/>
    <mergeCell ref="COF4:COK4"/>
    <mergeCell ref="CLR4:CLW4"/>
    <mergeCell ref="CLX4:CMC4"/>
    <mergeCell ref="CMD4:CMI4"/>
    <mergeCell ref="CMJ4:CMO4"/>
    <mergeCell ref="CMP4:CMU4"/>
    <mergeCell ref="CMV4:CNA4"/>
    <mergeCell ref="CKH4:CKM4"/>
    <mergeCell ref="CKN4:CKS4"/>
    <mergeCell ref="CKT4:CKY4"/>
    <mergeCell ref="CKZ4:CLE4"/>
    <mergeCell ref="CLF4:CLK4"/>
    <mergeCell ref="CLL4:CLQ4"/>
    <mergeCell ref="CIX4:CJC4"/>
    <mergeCell ref="CJD4:CJI4"/>
    <mergeCell ref="CJJ4:CJO4"/>
    <mergeCell ref="CJP4:CJU4"/>
    <mergeCell ref="CJV4:CKA4"/>
    <mergeCell ref="CKB4:CKG4"/>
    <mergeCell ref="CHN4:CHS4"/>
    <mergeCell ref="CHT4:CHY4"/>
    <mergeCell ref="CHZ4:CIE4"/>
    <mergeCell ref="CIF4:CIK4"/>
    <mergeCell ref="CIL4:CIQ4"/>
    <mergeCell ref="CIR4:CIW4"/>
    <mergeCell ref="CGD4:CGI4"/>
    <mergeCell ref="CGJ4:CGO4"/>
    <mergeCell ref="CGP4:CGU4"/>
    <mergeCell ref="CGV4:CHA4"/>
    <mergeCell ref="CHB4:CHG4"/>
    <mergeCell ref="CHH4:CHM4"/>
    <mergeCell ref="CET4:CEY4"/>
    <mergeCell ref="CEZ4:CFE4"/>
    <mergeCell ref="CFF4:CFK4"/>
    <mergeCell ref="CFL4:CFQ4"/>
    <mergeCell ref="CFR4:CFW4"/>
    <mergeCell ref="CFX4:CGC4"/>
    <mergeCell ref="CDJ4:CDO4"/>
    <mergeCell ref="CDP4:CDU4"/>
    <mergeCell ref="CDV4:CEA4"/>
    <mergeCell ref="CEB4:CEG4"/>
    <mergeCell ref="CEH4:CEM4"/>
    <mergeCell ref="CEN4:CES4"/>
    <mergeCell ref="CBZ4:CCE4"/>
    <mergeCell ref="CCF4:CCK4"/>
    <mergeCell ref="CCL4:CCQ4"/>
    <mergeCell ref="CCR4:CCW4"/>
    <mergeCell ref="CCX4:CDC4"/>
    <mergeCell ref="CDD4:CDI4"/>
    <mergeCell ref="CAP4:CAU4"/>
    <mergeCell ref="CAV4:CBA4"/>
    <mergeCell ref="CBB4:CBG4"/>
    <mergeCell ref="CBH4:CBM4"/>
    <mergeCell ref="CBN4:CBS4"/>
    <mergeCell ref="CBT4:CBY4"/>
    <mergeCell ref="BZF4:BZK4"/>
    <mergeCell ref="BZL4:BZQ4"/>
    <mergeCell ref="BZR4:BZW4"/>
    <mergeCell ref="BZX4:CAC4"/>
    <mergeCell ref="CAD4:CAI4"/>
    <mergeCell ref="CAJ4:CAO4"/>
    <mergeCell ref="BXV4:BYA4"/>
    <mergeCell ref="BYB4:BYG4"/>
    <mergeCell ref="BYH4:BYM4"/>
    <mergeCell ref="BYN4:BYS4"/>
    <mergeCell ref="BYT4:BYY4"/>
    <mergeCell ref="BYZ4:BZE4"/>
    <mergeCell ref="BWL4:BWQ4"/>
    <mergeCell ref="BWR4:BWW4"/>
    <mergeCell ref="BWX4:BXC4"/>
    <mergeCell ref="BXD4:BXI4"/>
    <mergeCell ref="BXJ4:BXO4"/>
    <mergeCell ref="BXP4:BXU4"/>
    <mergeCell ref="BVB4:BVG4"/>
    <mergeCell ref="BVH4:BVM4"/>
    <mergeCell ref="BVN4:BVS4"/>
    <mergeCell ref="BVT4:BVY4"/>
    <mergeCell ref="BVZ4:BWE4"/>
    <mergeCell ref="BWF4:BWK4"/>
    <mergeCell ref="BTR4:BTW4"/>
    <mergeCell ref="BTX4:BUC4"/>
    <mergeCell ref="BUD4:BUI4"/>
    <mergeCell ref="BUJ4:BUO4"/>
    <mergeCell ref="BUP4:BUU4"/>
    <mergeCell ref="BUV4:BVA4"/>
    <mergeCell ref="BSH4:BSM4"/>
    <mergeCell ref="BSN4:BSS4"/>
    <mergeCell ref="BST4:BSY4"/>
    <mergeCell ref="BSZ4:BTE4"/>
    <mergeCell ref="BTF4:BTK4"/>
    <mergeCell ref="BTL4:BTQ4"/>
    <mergeCell ref="BQX4:BRC4"/>
    <mergeCell ref="BRD4:BRI4"/>
    <mergeCell ref="BRJ4:BRO4"/>
    <mergeCell ref="BRP4:BRU4"/>
    <mergeCell ref="BRV4:BSA4"/>
    <mergeCell ref="BSB4:BSG4"/>
    <mergeCell ref="BPN4:BPS4"/>
    <mergeCell ref="BPT4:BPY4"/>
    <mergeCell ref="BPZ4:BQE4"/>
    <mergeCell ref="BQF4:BQK4"/>
    <mergeCell ref="BQL4:BQQ4"/>
    <mergeCell ref="BQR4:BQW4"/>
    <mergeCell ref="BOD4:BOI4"/>
    <mergeCell ref="BOJ4:BOO4"/>
    <mergeCell ref="BOP4:BOU4"/>
    <mergeCell ref="BOV4:BPA4"/>
    <mergeCell ref="BPB4:BPG4"/>
    <mergeCell ref="BPH4:BPM4"/>
    <mergeCell ref="BMT4:BMY4"/>
    <mergeCell ref="BMZ4:BNE4"/>
    <mergeCell ref="BNF4:BNK4"/>
    <mergeCell ref="BNL4:BNQ4"/>
    <mergeCell ref="BNR4:BNW4"/>
    <mergeCell ref="BNX4:BOC4"/>
    <mergeCell ref="BLJ4:BLO4"/>
    <mergeCell ref="BLP4:BLU4"/>
    <mergeCell ref="BLV4:BMA4"/>
    <mergeCell ref="BMB4:BMG4"/>
    <mergeCell ref="BMH4:BMM4"/>
    <mergeCell ref="BMN4:BMS4"/>
    <mergeCell ref="BJZ4:BKE4"/>
    <mergeCell ref="BKF4:BKK4"/>
    <mergeCell ref="BKL4:BKQ4"/>
    <mergeCell ref="BKR4:BKW4"/>
    <mergeCell ref="BKX4:BLC4"/>
    <mergeCell ref="BLD4:BLI4"/>
    <mergeCell ref="BIP4:BIU4"/>
    <mergeCell ref="BIV4:BJA4"/>
    <mergeCell ref="BJB4:BJG4"/>
    <mergeCell ref="BJH4:BJM4"/>
    <mergeCell ref="BJN4:BJS4"/>
    <mergeCell ref="BJT4:BJY4"/>
    <mergeCell ref="BHF4:BHK4"/>
    <mergeCell ref="BHL4:BHQ4"/>
    <mergeCell ref="BHR4:BHW4"/>
    <mergeCell ref="BHX4:BIC4"/>
    <mergeCell ref="BID4:BII4"/>
    <mergeCell ref="BIJ4:BIO4"/>
    <mergeCell ref="BFV4:BGA4"/>
    <mergeCell ref="BGB4:BGG4"/>
    <mergeCell ref="BGH4:BGM4"/>
    <mergeCell ref="BGN4:BGS4"/>
    <mergeCell ref="BGT4:BGY4"/>
    <mergeCell ref="BGZ4:BHE4"/>
    <mergeCell ref="BEL4:BEQ4"/>
    <mergeCell ref="BER4:BEW4"/>
    <mergeCell ref="BEX4:BFC4"/>
    <mergeCell ref="BFD4:BFI4"/>
    <mergeCell ref="BFJ4:BFO4"/>
    <mergeCell ref="BFP4:BFU4"/>
    <mergeCell ref="BDB4:BDG4"/>
    <mergeCell ref="BDH4:BDM4"/>
    <mergeCell ref="BDN4:BDS4"/>
    <mergeCell ref="BDT4:BDY4"/>
    <mergeCell ref="BDZ4:BEE4"/>
    <mergeCell ref="BEF4:BEK4"/>
    <mergeCell ref="BBR4:BBW4"/>
    <mergeCell ref="BBX4:BCC4"/>
    <mergeCell ref="BCD4:BCI4"/>
    <mergeCell ref="BCJ4:BCO4"/>
    <mergeCell ref="BCP4:BCU4"/>
    <mergeCell ref="BCV4:BDA4"/>
    <mergeCell ref="BAH4:BAM4"/>
    <mergeCell ref="BAN4:BAS4"/>
    <mergeCell ref="BAT4:BAY4"/>
    <mergeCell ref="BAZ4:BBE4"/>
    <mergeCell ref="BBF4:BBK4"/>
    <mergeCell ref="BBL4:BBQ4"/>
    <mergeCell ref="AYX4:AZC4"/>
    <mergeCell ref="AZD4:AZI4"/>
    <mergeCell ref="AZJ4:AZO4"/>
    <mergeCell ref="AZP4:AZU4"/>
    <mergeCell ref="AZV4:BAA4"/>
    <mergeCell ref="BAB4:BAG4"/>
    <mergeCell ref="AXN4:AXS4"/>
    <mergeCell ref="AXT4:AXY4"/>
    <mergeCell ref="AXZ4:AYE4"/>
    <mergeCell ref="AYF4:AYK4"/>
    <mergeCell ref="AYL4:AYQ4"/>
    <mergeCell ref="AYR4:AYW4"/>
    <mergeCell ref="AWD4:AWI4"/>
    <mergeCell ref="AWJ4:AWO4"/>
    <mergeCell ref="AWP4:AWU4"/>
    <mergeCell ref="AWV4:AXA4"/>
    <mergeCell ref="AXB4:AXG4"/>
    <mergeCell ref="AXH4:AXM4"/>
    <mergeCell ref="AUT4:AUY4"/>
    <mergeCell ref="AUZ4:AVE4"/>
    <mergeCell ref="AVF4:AVK4"/>
    <mergeCell ref="AVL4:AVQ4"/>
    <mergeCell ref="AVR4:AVW4"/>
    <mergeCell ref="AVX4:AWC4"/>
    <mergeCell ref="ATJ4:ATO4"/>
    <mergeCell ref="ATP4:ATU4"/>
    <mergeCell ref="ATV4:AUA4"/>
    <mergeCell ref="AUB4:AUG4"/>
    <mergeCell ref="AUH4:AUM4"/>
    <mergeCell ref="AUN4:AUS4"/>
    <mergeCell ref="ARZ4:ASE4"/>
    <mergeCell ref="ASF4:ASK4"/>
    <mergeCell ref="ASL4:ASQ4"/>
    <mergeCell ref="ASR4:ASW4"/>
    <mergeCell ref="ASX4:ATC4"/>
    <mergeCell ref="ATD4:ATI4"/>
    <mergeCell ref="AQP4:AQU4"/>
    <mergeCell ref="AQV4:ARA4"/>
    <mergeCell ref="ARB4:ARG4"/>
    <mergeCell ref="ARH4:ARM4"/>
    <mergeCell ref="ARN4:ARS4"/>
    <mergeCell ref="ART4:ARY4"/>
    <mergeCell ref="APF4:APK4"/>
    <mergeCell ref="APL4:APQ4"/>
    <mergeCell ref="APR4:APW4"/>
    <mergeCell ref="APX4:AQC4"/>
    <mergeCell ref="AQD4:AQI4"/>
    <mergeCell ref="AQJ4:AQO4"/>
    <mergeCell ref="ANV4:AOA4"/>
    <mergeCell ref="AOB4:AOG4"/>
    <mergeCell ref="AOH4:AOM4"/>
    <mergeCell ref="AON4:AOS4"/>
    <mergeCell ref="AOT4:AOY4"/>
    <mergeCell ref="AOZ4:APE4"/>
    <mergeCell ref="AML4:AMQ4"/>
    <mergeCell ref="AMR4:AMW4"/>
    <mergeCell ref="AMX4:ANC4"/>
    <mergeCell ref="AND4:ANI4"/>
    <mergeCell ref="ANJ4:ANO4"/>
    <mergeCell ref="ANP4:ANU4"/>
    <mergeCell ref="ALB4:ALG4"/>
    <mergeCell ref="ALH4:ALM4"/>
    <mergeCell ref="ALN4:ALS4"/>
    <mergeCell ref="ALT4:ALY4"/>
    <mergeCell ref="ALZ4:AME4"/>
    <mergeCell ref="AMF4:AMK4"/>
    <mergeCell ref="AJR4:AJW4"/>
    <mergeCell ref="AJX4:AKC4"/>
    <mergeCell ref="AKD4:AKI4"/>
    <mergeCell ref="AKJ4:AKO4"/>
    <mergeCell ref="AKP4:AKU4"/>
    <mergeCell ref="AKV4:ALA4"/>
    <mergeCell ref="AIH4:AIM4"/>
    <mergeCell ref="AIN4:AIS4"/>
    <mergeCell ref="AIT4:AIY4"/>
    <mergeCell ref="AIZ4:AJE4"/>
    <mergeCell ref="AJF4:AJK4"/>
    <mergeCell ref="AJL4:AJQ4"/>
    <mergeCell ref="AGX4:AHC4"/>
    <mergeCell ref="AHD4:AHI4"/>
    <mergeCell ref="AHJ4:AHO4"/>
    <mergeCell ref="AHP4:AHU4"/>
    <mergeCell ref="AHV4:AIA4"/>
    <mergeCell ref="AIB4:AIG4"/>
    <mergeCell ref="AFN4:AFS4"/>
    <mergeCell ref="AFT4:AFY4"/>
    <mergeCell ref="AFZ4:AGE4"/>
    <mergeCell ref="AGF4:AGK4"/>
    <mergeCell ref="AGL4:AGQ4"/>
    <mergeCell ref="AGR4:AGW4"/>
    <mergeCell ref="AED4:AEI4"/>
    <mergeCell ref="AEJ4:AEO4"/>
    <mergeCell ref="AEP4:AEU4"/>
    <mergeCell ref="AEV4:AFA4"/>
    <mergeCell ref="AFB4:AFG4"/>
    <mergeCell ref="AFH4:AFM4"/>
    <mergeCell ref="ACT4:ACY4"/>
    <mergeCell ref="ACZ4:ADE4"/>
    <mergeCell ref="ADF4:ADK4"/>
    <mergeCell ref="ADL4:ADQ4"/>
    <mergeCell ref="ADR4:ADW4"/>
    <mergeCell ref="ADX4:AEC4"/>
    <mergeCell ref="ABJ4:ABO4"/>
    <mergeCell ref="ABP4:ABU4"/>
    <mergeCell ref="ABV4:ACA4"/>
    <mergeCell ref="ACB4:ACG4"/>
    <mergeCell ref="ACH4:ACM4"/>
    <mergeCell ref="ACN4:ACS4"/>
    <mergeCell ref="ZZ4:AAE4"/>
    <mergeCell ref="AAF4:AAK4"/>
    <mergeCell ref="AAL4:AAQ4"/>
    <mergeCell ref="AAR4:AAW4"/>
    <mergeCell ref="AAX4:ABC4"/>
    <mergeCell ref="ABD4:ABI4"/>
    <mergeCell ref="YP4:YU4"/>
    <mergeCell ref="YV4:ZA4"/>
    <mergeCell ref="ZB4:ZG4"/>
    <mergeCell ref="ZH4:ZM4"/>
    <mergeCell ref="ZN4:ZS4"/>
    <mergeCell ref="ZT4:ZY4"/>
    <mergeCell ref="XF4:XK4"/>
    <mergeCell ref="XL4:XQ4"/>
    <mergeCell ref="XR4:XW4"/>
    <mergeCell ref="XX4:YC4"/>
    <mergeCell ref="YD4:YI4"/>
    <mergeCell ref="YJ4:YO4"/>
    <mergeCell ref="VV4:WA4"/>
    <mergeCell ref="WB4:WG4"/>
    <mergeCell ref="WH4:WM4"/>
    <mergeCell ref="WN4:WS4"/>
    <mergeCell ref="WT4:WY4"/>
    <mergeCell ref="WZ4:XE4"/>
    <mergeCell ref="UL4:UQ4"/>
    <mergeCell ref="UR4:UW4"/>
    <mergeCell ref="UX4:VC4"/>
    <mergeCell ref="VD4:VI4"/>
    <mergeCell ref="VJ4:VO4"/>
    <mergeCell ref="VP4:VU4"/>
    <mergeCell ref="TB4:TG4"/>
    <mergeCell ref="TH4:TM4"/>
    <mergeCell ref="TN4:TS4"/>
    <mergeCell ref="TT4:TY4"/>
    <mergeCell ref="TZ4:UE4"/>
    <mergeCell ref="UF4:UK4"/>
    <mergeCell ref="RR4:RW4"/>
    <mergeCell ref="RX4:SC4"/>
    <mergeCell ref="SD4:SI4"/>
    <mergeCell ref="SJ4:SO4"/>
    <mergeCell ref="SP4:SU4"/>
    <mergeCell ref="SV4:TA4"/>
    <mergeCell ref="QH4:QM4"/>
    <mergeCell ref="QN4:QS4"/>
    <mergeCell ref="QT4:QY4"/>
    <mergeCell ref="QZ4:RE4"/>
    <mergeCell ref="RF4:RK4"/>
    <mergeCell ref="RL4:RQ4"/>
    <mergeCell ref="OX4:PC4"/>
    <mergeCell ref="PD4:PI4"/>
    <mergeCell ref="PJ4:PO4"/>
    <mergeCell ref="PP4:PU4"/>
    <mergeCell ref="PV4:QA4"/>
    <mergeCell ref="QB4:QG4"/>
    <mergeCell ref="NN4:NS4"/>
    <mergeCell ref="NT4:NY4"/>
    <mergeCell ref="NZ4:OE4"/>
    <mergeCell ref="OF4:OK4"/>
    <mergeCell ref="OL4:OQ4"/>
    <mergeCell ref="OR4:OW4"/>
    <mergeCell ref="MD4:MI4"/>
    <mergeCell ref="MJ4:MO4"/>
    <mergeCell ref="MP4:MU4"/>
    <mergeCell ref="MV4:NA4"/>
    <mergeCell ref="NB4:NG4"/>
    <mergeCell ref="NH4:NM4"/>
    <mergeCell ref="XEZ3:XFC3"/>
    <mergeCell ref="L4:Q4"/>
    <mergeCell ref="R4:W4"/>
    <mergeCell ref="X4:AC4"/>
    <mergeCell ref="AD4:AI4"/>
    <mergeCell ref="AJ4:AO4"/>
    <mergeCell ref="AP4:AU4"/>
    <mergeCell ref="AV4:BA4"/>
    <mergeCell ref="XDP3:XDU3"/>
    <mergeCell ref="XDV3:XEA3"/>
    <mergeCell ref="XEB3:XEG3"/>
    <mergeCell ref="XEH3:XEM3"/>
    <mergeCell ref="XEN3:XES3"/>
    <mergeCell ref="XET3:XEY3"/>
    <mergeCell ref="XCF3:XCK3"/>
    <mergeCell ref="XCL3:XCQ3"/>
    <mergeCell ref="XCR3:XCW3"/>
    <mergeCell ref="XCX3:XDC3"/>
    <mergeCell ref="XDD3:XDI3"/>
    <mergeCell ref="XDJ3:XDO3"/>
    <mergeCell ref="XAV3:XBA3"/>
    <mergeCell ref="XBB3:XBG3"/>
    <mergeCell ref="XBH3:XBM3"/>
    <mergeCell ref="XBN3:XBS3"/>
    <mergeCell ref="XBT3:XBY3"/>
    <mergeCell ref="XBZ3:XCE3"/>
    <mergeCell ref="WZL3:WZQ3"/>
    <mergeCell ref="WZR3:WZW3"/>
    <mergeCell ref="WZX3:XAC3"/>
    <mergeCell ref="XAD3:XAI3"/>
    <mergeCell ref="XAJ3:XAO3"/>
    <mergeCell ref="XAP3:XAU3"/>
    <mergeCell ref="WYB3:WYG3"/>
    <mergeCell ref="WYH3:WYM3"/>
    <mergeCell ref="WYN3:WYS3"/>
    <mergeCell ref="WYT3:WYY3"/>
    <mergeCell ref="WYZ3:WZE3"/>
    <mergeCell ref="WZF3:WZK3"/>
    <mergeCell ref="WWR3:WWW3"/>
    <mergeCell ref="WWX3:WXC3"/>
    <mergeCell ref="WXD3:WXI3"/>
    <mergeCell ref="WXJ3:WXO3"/>
    <mergeCell ref="WXP3:WXU3"/>
    <mergeCell ref="WXV3:WYA3"/>
    <mergeCell ref="WVH3:WVM3"/>
    <mergeCell ref="WVN3:WVS3"/>
    <mergeCell ref="WVT3:WVY3"/>
    <mergeCell ref="WVZ3:WWE3"/>
    <mergeCell ref="WWF3:WWK3"/>
    <mergeCell ref="WWL3:WWQ3"/>
    <mergeCell ref="KT4:KY4"/>
    <mergeCell ref="KZ4:LE4"/>
    <mergeCell ref="LF4:LK4"/>
    <mergeCell ref="LL4:LQ4"/>
    <mergeCell ref="LR4:LW4"/>
    <mergeCell ref="LX4:MC4"/>
    <mergeCell ref="JJ4:JO4"/>
    <mergeCell ref="JP4:JU4"/>
    <mergeCell ref="JV4:KA4"/>
    <mergeCell ref="KB4:KG4"/>
    <mergeCell ref="KH4:KM4"/>
    <mergeCell ref="KN4:KS4"/>
    <mergeCell ref="HZ4:IE4"/>
    <mergeCell ref="IF4:IK4"/>
    <mergeCell ref="WTX3:WUC3"/>
    <mergeCell ref="WUD3:WUI3"/>
    <mergeCell ref="WUJ3:WUO3"/>
    <mergeCell ref="WUP3:WUU3"/>
    <mergeCell ref="WUV3:WVA3"/>
    <mergeCell ref="WVB3:WVG3"/>
    <mergeCell ref="WSN3:WSS3"/>
    <mergeCell ref="WST3:WSY3"/>
    <mergeCell ref="WSZ3:WTE3"/>
    <mergeCell ref="WTF3:WTK3"/>
    <mergeCell ref="WTL3:WTQ3"/>
    <mergeCell ref="WTR3:WTW3"/>
    <mergeCell ref="WRD3:WRI3"/>
    <mergeCell ref="WRJ3:WRO3"/>
    <mergeCell ref="WRP3:WRU3"/>
    <mergeCell ref="WRV3:WSA3"/>
    <mergeCell ref="WSB3:WSG3"/>
    <mergeCell ref="WSH3:WSM3"/>
    <mergeCell ref="WPT3:WPY3"/>
    <mergeCell ref="WPZ3:WQE3"/>
    <mergeCell ref="WQF3:WQK3"/>
    <mergeCell ref="WQL3:WQQ3"/>
    <mergeCell ref="WQR3:WQW3"/>
    <mergeCell ref="WQX3:WRC3"/>
    <mergeCell ref="WOJ3:WOO3"/>
    <mergeCell ref="WOP3:WOU3"/>
    <mergeCell ref="WOV3:WPA3"/>
    <mergeCell ref="WPB3:WPG3"/>
    <mergeCell ref="WPH3:WPM3"/>
    <mergeCell ref="WPN3:WPS3"/>
    <mergeCell ref="WMZ3:WNE3"/>
    <mergeCell ref="WNF3:WNK3"/>
    <mergeCell ref="WNL3:WNQ3"/>
    <mergeCell ref="WNR3:WNW3"/>
    <mergeCell ref="WNX3:WOC3"/>
    <mergeCell ref="WOD3:WOI3"/>
    <mergeCell ref="WLP3:WLU3"/>
    <mergeCell ref="WLV3:WMA3"/>
    <mergeCell ref="WMB3:WMG3"/>
    <mergeCell ref="WMH3:WMM3"/>
    <mergeCell ref="WMN3:WMS3"/>
    <mergeCell ref="WMT3:WMY3"/>
    <mergeCell ref="WKF3:WKK3"/>
    <mergeCell ref="WKL3:WKQ3"/>
    <mergeCell ref="WKR3:WKW3"/>
    <mergeCell ref="WKX3:WLC3"/>
    <mergeCell ref="WLD3:WLI3"/>
    <mergeCell ref="WLJ3:WLO3"/>
    <mergeCell ref="WIV3:WJA3"/>
    <mergeCell ref="WJB3:WJG3"/>
    <mergeCell ref="WJH3:WJM3"/>
    <mergeCell ref="WJN3:WJS3"/>
    <mergeCell ref="WJT3:WJY3"/>
    <mergeCell ref="WJZ3:WKE3"/>
    <mergeCell ref="WHL3:WHQ3"/>
    <mergeCell ref="WHR3:WHW3"/>
    <mergeCell ref="WHX3:WIC3"/>
    <mergeCell ref="WID3:WII3"/>
    <mergeCell ref="WIJ3:WIO3"/>
    <mergeCell ref="WIP3:WIU3"/>
    <mergeCell ref="WGB3:WGG3"/>
    <mergeCell ref="WGH3:WGM3"/>
    <mergeCell ref="WGN3:WGS3"/>
    <mergeCell ref="WGT3:WGY3"/>
    <mergeCell ref="WGZ3:WHE3"/>
    <mergeCell ref="WHF3:WHK3"/>
    <mergeCell ref="WER3:WEW3"/>
    <mergeCell ref="WEX3:WFC3"/>
    <mergeCell ref="WFD3:WFI3"/>
    <mergeCell ref="WFJ3:WFO3"/>
    <mergeCell ref="WFP3:WFU3"/>
    <mergeCell ref="WFV3:WGA3"/>
    <mergeCell ref="WDH3:WDM3"/>
    <mergeCell ref="WDN3:WDS3"/>
    <mergeCell ref="WDT3:WDY3"/>
    <mergeCell ref="WDZ3:WEE3"/>
    <mergeCell ref="WEF3:WEK3"/>
    <mergeCell ref="WEL3:WEQ3"/>
    <mergeCell ref="WBX3:WCC3"/>
    <mergeCell ref="WCD3:WCI3"/>
    <mergeCell ref="WCJ3:WCO3"/>
    <mergeCell ref="WCP3:WCU3"/>
    <mergeCell ref="WCV3:WDA3"/>
    <mergeCell ref="WDB3:WDG3"/>
    <mergeCell ref="WAN3:WAS3"/>
    <mergeCell ref="WAT3:WAY3"/>
    <mergeCell ref="WAZ3:WBE3"/>
    <mergeCell ref="WBF3:WBK3"/>
    <mergeCell ref="WBL3:WBQ3"/>
    <mergeCell ref="WBR3:WBW3"/>
    <mergeCell ref="VZD3:VZI3"/>
    <mergeCell ref="VZJ3:VZO3"/>
    <mergeCell ref="VZP3:VZU3"/>
    <mergeCell ref="VZV3:WAA3"/>
    <mergeCell ref="WAB3:WAG3"/>
    <mergeCell ref="WAH3:WAM3"/>
    <mergeCell ref="VXT3:VXY3"/>
    <mergeCell ref="VXZ3:VYE3"/>
    <mergeCell ref="VYF3:VYK3"/>
    <mergeCell ref="VYL3:VYQ3"/>
    <mergeCell ref="VYR3:VYW3"/>
    <mergeCell ref="VYX3:VZC3"/>
    <mergeCell ref="VWJ3:VWO3"/>
    <mergeCell ref="VWP3:VWU3"/>
    <mergeCell ref="VWV3:VXA3"/>
    <mergeCell ref="VXB3:VXG3"/>
    <mergeCell ref="VXH3:VXM3"/>
    <mergeCell ref="VXN3:VXS3"/>
    <mergeCell ref="VUZ3:VVE3"/>
    <mergeCell ref="VVF3:VVK3"/>
    <mergeCell ref="VVL3:VVQ3"/>
    <mergeCell ref="VVR3:VVW3"/>
    <mergeCell ref="VVX3:VWC3"/>
    <mergeCell ref="VWD3:VWI3"/>
    <mergeCell ref="VTP3:VTU3"/>
    <mergeCell ref="VTV3:VUA3"/>
    <mergeCell ref="VUB3:VUG3"/>
    <mergeCell ref="VUH3:VUM3"/>
    <mergeCell ref="VUN3:VUS3"/>
    <mergeCell ref="VUT3:VUY3"/>
    <mergeCell ref="VSF3:VSK3"/>
    <mergeCell ref="VSL3:VSQ3"/>
    <mergeCell ref="VSR3:VSW3"/>
    <mergeCell ref="VSX3:VTC3"/>
    <mergeCell ref="VTD3:VTI3"/>
    <mergeCell ref="VTJ3:VTO3"/>
    <mergeCell ref="VQV3:VRA3"/>
    <mergeCell ref="VRB3:VRG3"/>
    <mergeCell ref="VRH3:VRM3"/>
    <mergeCell ref="VRN3:VRS3"/>
    <mergeCell ref="VRT3:VRY3"/>
    <mergeCell ref="VRZ3:VSE3"/>
    <mergeCell ref="VPL3:VPQ3"/>
    <mergeCell ref="VPR3:VPW3"/>
    <mergeCell ref="VPX3:VQC3"/>
    <mergeCell ref="VQD3:VQI3"/>
    <mergeCell ref="VQJ3:VQO3"/>
    <mergeCell ref="VQP3:VQU3"/>
    <mergeCell ref="VOB3:VOG3"/>
    <mergeCell ref="VOH3:VOM3"/>
    <mergeCell ref="VON3:VOS3"/>
    <mergeCell ref="VOT3:VOY3"/>
    <mergeCell ref="VOZ3:VPE3"/>
    <mergeCell ref="VPF3:VPK3"/>
    <mergeCell ref="VMR3:VMW3"/>
    <mergeCell ref="VMX3:VNC3"/>
    <mergeCell ref="VND3:VNI3"/>
    <mergeCell ref="VNJ3:VNO3"/>
    <mergeCell ref="VNP3:VNU3"/>
    <mergeCell ref="VNV3:VOA3"/>
    <mergeCell ref="VLH3:VLM3"/>
    <mergeCell ref="VLN3:VLS3"/>
    <mergeCell ref="VLT3:VLY3"/>
    <mergeCell ref="VLZ3:VME3"/>
    <mergeCell ref="VMF3:VMK3"/>
    <mergeCell ref="VML3:VMQ3"/>
    <mergeCell ref="VJX3:VKC3"/>
    <mergeCell ref="VKD3:VKI3"/>
    <mergeCell ref="VKJ3:VKO3"/>
    <mergeCell ref="VKP3:VKU3"/>
    <mergeCell ref="VKV3:VLA3"/>
    <mergeCell ref="VLB3:VLG3"/>
    <mergeCell ref="VIN3:VIS3"/>
    <mergeCell ref="VIT3:VIY3"/>
    <mergeCell ref="VIZ3:VJE3"/>
    <mergeCell ref="VJF3:VJK3"/>
    <mergeCell ref="VJL3:VJQ3"/>
    <mergeCell ref="VJR3:VJW3"/>
    <mergeCell ref="VHD3:VHI3"/>
    <mergeCell ref="VHJ3:VHO3"/>
    <mergeCell ref="VHP3:VHU3"/>
    <mergeCell ref="VHV3:VIA3"/>
    <mergeCell ref="VIB3:VIG3"/>
    <mergeCell ref="VIH3:VIM3"/>
    <mergeCell ref="VFT3:VFY3"/>
    <mergeCell ref="VFZ3:VGE3"/>
    <mergeCell ref="VGF3:VGK3"/>
    <mergeCell ref="VGL3:VGQ3"/>
    <mergeCell ref="VGR3:VGW3"/>
    <mergeCell ref="VGX3:VHC3"/>
    <mergeCell ref="VEJ3:VEO3"/>
    <mergeCell ref="VEP3:VEU3"/>
    <mergeCell ref="VEV3:VFA3"/>
    <mergeCell ref="VFB3:VFG3"/>
    <mergeCell ref="VFH3:VFM3"/>
    <mergeCell ref="VFN3:VFS3"/>
    <mergeCell ref="VCZ3:VDE3"/>
    <mergeCell ref="VDF3:VDK3"/>
    <mergeCell ref="VDL3:VDQ3"/>
    <mergeCell ref="VDR3:VDW3"/>
    <mergeCell ref="VDX3:VEC3"/>
    <mergeCell ref="VED3:VEI3"/>
    <mergeCell ref="VBP3:VBU3"/>
    <mergeCell ref="VBV3:VCA3"/>
    <mergeCell ref="VCB3:VCG3"/>
    <mergeCell ref="VCH3:VCM3"/>
    <mergeCell ref="VCN3:VCS3"/>
    <mergeCell ref="VCT3:VCY3"/>
    <mergeCell ref="VAF3:VAK3"/>
    <mergeCell ref="VAL3:VAQ3"/>
    <mergeCell ref="VAR3:VAW3"/>
    <mergeCell ref="VAX3:VBC3"/>
    <mergeCell ref="VBD3:VBI3"/>
    <mergeCell ref="VBJ3:VBO3"/>
    <mergeCell ref="UYV3:UZA3"/>
    <mergeCell ref="UZB3:UZG3"/>
    <mergeCell ref="UZH3:UZM3"/>
    <mergeCell ref="UZN3:UZS3"/>
    <mergeCell ref="UZT3:UZY3"/>
    <mergeCell ref="UZZ3:VAE3"/>
    <mergeCell ref="UXL3:UXQ3"/>
    <mergeCell ref="UXR3:UXW3"/>
    <mergeCell ref="UXX3:UYC3"/>
    <mergeCell ref="UYD3:UYI3"/>
    <mergeCell ref="UYJ3:UYO3"/>
    <mergeCell ref="UYP3:UYU3"/>
    <mergeCell ref="UWB3:UWG3"/>
    <mergeCell ref="UWH3:UWM3"/>
    <mergeCell ref="UWN3:UWS3"/>
    <mergeCell ref="UWT3:UWY3"/>
    <mergeCell ref="UWZ3:UXE3"/>
    <mergeCell ref="UXF3:UXK3"/>
    <mergeCell ref="UUR3:UUW3"/>
    <mergeCell ref="UUX3:UVC3"/>
    <mergeCell ref="UVD3:UVI3"/>
    <mergeCell ref="UVJ3:UVO3"/>
    <mergeCell ref="UVP3:UVU3"/>
    <mergeCell ref="UVV3:UWA3"/>
    <mergeCell ref="UTH3:UTM3"/>
    <mergeCell ref="UTN3:UTS3"/>
    <mergeCell ref="UTT3:UTY3"/>
    <mergeCell ref="UTZ3:UUE3"/>
    <mergeCell ref="UUF3:UUK3"/>
    <mergeCell ref="UUL3:UUQ3"/>
    <mergeCell ref="URX3:USC3"/>
    <mergeCell ref="USD3:USI3"/>
    <mergeCell ref="USJ3:USO3"/>
    <mergeCell ref="USP3:USU3"/>
    <mergeCell ref="USV3:UTA3"/>
    <mergeCell ref="UTB3:UTG3"/>
    <mergeCell ref="UQN3:UQS3"/>
    <mergeCell ref="UQT3:UQY3"/>
    <mergeCell ref="UQZ3:URE3"/>
    <mergeCell ref="URF3:URK3"/>
    <mergeCell ref="URL3:URQ3"/>
    <mergeCell ref="URR3:URW3"/>
    <mergeCell ref="UPD3:UPI3"/>
    <mergeCell ref="UPJ3:UPO3"/>
    <mergeCell ref="UPP3:UPU3"/>
    <mergeCell ref="UPV3:UQA3"/>
    <mergeCell ref="UQB3:UQG3"/>
    <mergeCell ref="UQH3:UQM3"/>
    <mergeCell ref="UNT3:UNY3"/>
    <mergeCell ref="UNZ3:UOE3"/>
    <mergeCell ref="UOF3:UOK3"/>
    <mergeCell ref="UOL3:UOQ3"/>
    <mergeCell ref="UOR3:UOW3"/>
    <mergeCell ref="UOX3:UPC3"/>
    <mergeCell ref="UMJ3:UMO3"/>
    <mergeCell ref="UMP3:UMU3"/>
    <mergeCell ref="UMV3:UNA3"/>
    <mergeCell ref="UNB3:UNG3"/>
    <mergeCell ref="UNH3:UNM3"/>
    <mergeCell ref="UNN3:UNS3"/>
    <mergeCell ref="UKZ3:ULE3"/>
    <mergeCell ref="ULF3:ULK3"/>
    <mergeCell ref="ULL3:ULQ3"/>
    <mergeCell ref="ULR3:ULW3"/>
    <mergeCell ref="ULX3:UMC3"/>
    <mergeCell ref="UMD3:UMI3"/>
    <mergeCell ref="UJP3:UJU3"/>
    <mergeCell ref="UJV3:UKA3"/>
    <mergeCell ref="UKB3:UKG3"/>
    <mergeCell ref="UKH3:UKM3"/>
    <mergeCell ref="UKN3:UKS3"/>
    <mergeCell ref="UKT3:UKY3"/>
    <mergeCell ref="UIF3:UIK3"/>
    <mergeCell ref="UIL3:UIQ3"/>
    <mergeCell ref="UIR3:UIW3"/>
    <mergeCell ref="UIX3:UJC3"/>
    <mergeCell ref="UJD3:UJI3"/>
    <mergeCell ref="UJJ3:UJO3"/>
    <mergeCell ref="UGV3:UHA3"/>
    <mergeCell ref="UHB3:UHG3"/>
    <mergeCell ref="UHH3:UHM3"/>
    <mergeCell ref="UHN3:UHS3"/>
    <mergeCell ref="UHT3:UHY3"/>
    <mergeCell ref="UHZ3:UIE3"/>
    <mergeCell ref="UFL3:UFQ3"/>
    <mergeCell ref="UFR3:UFW3"/>
    <mergeCell ref="UFX3:UGC3"/>
    <mergeCell ref="UGD3:UGI3"/>
    <mergeCell ref="UGJ3:UGO3"/>
    <mergeCell ref="UGP3:UGU3"/>
    <mergeCell ref="UEB3:UEG3"/>
    <mergeCell ref="UEH3:UEM3"/>
    <mergeCell ref="UEN3:UES3"/>
    <mergeCell ref="UET3:UEY3"/>
    <mergeCell ref="UEZ3:UFE3"/>
    <mergeCell ref="UFF3:UFK3"/>
    <mergeCell ref="UCR3:UCW3"/>
    <mergeCell ref="UCX3:UDC3"/>
    <mergeCell ref="UDD3:UDI3"/>
    <mergeCell ref="UDJ3:UDO3"/>
    <mergeCell ref="UDP3:UDU3"/>
    <mergeCell ref="UDV3:UEA3"/>
    <mergeCell ref="UBH3:UBM3"/>
    <mergeCell ref="UBN3:UBS3"/>
    <mergeCell ref="UBT3:UBY3"/>
    <mergeCell ref="UBZ3:UCE3"/>
    <mergeCell ref="UCF3:UCK3"/>
    <mergeCell ref="UCL3:UCQ3"/>
    <mergeCell ref="TZX3:UAC3"/>
    <mergeCell ref="UAD3:UAI3"/>
    <mergeCell ref="UAJ3:UAO3"/>
    <mergeCell ref="UAP3:UAU3"/>
    <mergeCell ref="UAV3:UBA3"/>
    <mergeCell ref="UBB3:UBG3"/>
    <mergeCell ref="TYN3:TYS3"/>
    <mergeCell ref="TYT3:TYY3"/>
    <mergeCell ref="TYZ3:TZE3"/>
    <mergeCell ref="TZF3:TZK3"/>
    <mergeCell ref="TZL3:TZQ3"/>
    <mergeCell ref="TZR3:TZW3"/>
    <mergeCell ref="TXD3:TXI3"/>
    <mergeCell ref="TXJ3:TXO3"/>
    <mergeCell ref="TXP3:TXU3"/>
    <mergeCell ref="TXV3:TYA3"/>
    <mergeCell ref="TYB3:TYG3"/>
    <mergeCell ref="TYH3:TYM3"/>
    <mergeCell ref="TVT3:TVY3"/>
    <mergeCell ref="TVZ3:TWE3"/>
    <mergeCell ref="TWF3:TWK3"/>
    <mergeCell ref="TWL3:TWQ3"/>
    <mergeCell ref="TWR3:TWW3"/>
    <mergeCell ref="TWX3:TXC3"/>
    <mergeCell ref="TUJ3:TUO3"/>
    <mergeCell ref="TUP3:TUU3"/>
    <mergeCell ref="TUV3:TVA3"/>
    <mergeCell ref="TVB3:TVG3"/>
    <mergeCell ref="TVH3:TVM3"/>
    <mergeCell ref="TVN3:TVS3"/>
    <mergeCell ref="TSZ3:TTE3"/>
    <mergeCell ref="TTF3:TTK3"/>
    <mergeCell ref="TTL3:TTQ3"/>
    <mergeCell ref="TTR3:TTW3"/>
    <mergeCell ref="TTX3:TUC3"/>
    <mergeCell ref="TUD3:TUI3"/>
    <mergeCell ref="TRP3:TRU3"/>
    <mergeCell ref="TRV3:TSA3"/>
    <mergeCell ref="TSB3:TSG3"/>
    <mergeCell ref="TSH3:TSM3"/>
    <mergeCell ref="TSN3:TSS3"/>
    <mergeCell ref="TST3:TSY3"/>
    <mergeCell ref="TQF3:TQK3"/>
    <mergeCell ref="TQL3:TQQ3"/>
    <mergeCell ref="TQR3:TQW3"/>
    <mergeCell ref="TQX3:TRC3"/>
    <mergeCell ref="TRD3:TRI3"/>
    <mergeCell ref="TRJ3:TRO3"/>
    <mergeCell ref="TOV3:TPA3"/>
    <mergeCell ref="TPB3:TPG3"/>
    <mergeCell ref="TPH3:TPM3"/>
    <mergeCell ref="TPN3:TPS3"/>
    <mergeCell ref="TPT3:TPY3"/>
    <mergeCell ref="TPZ3:TQE3"/>
    <mergeCell ref="TNL3:TNQ3"/>
    <mergeCell ref="TNR3:TNW3"/>
    <mergeCell ref="TNX3:TOC3"/>
    <mergeCell ref="TOD3:TOI3"/>
    <mergeCell ref="TOJ3:TOO3"/>
    <mergeCell ref="TOP3:TOU3"/>
    <mergeCell ref="TMB3:TMG3"/>
    <mergeCell ref="TMH3:TMM3"/>
    <mergeCell ref="TMN3:TMS3"/>
    <mergeCell ref="TMT3:TMY3"/>
    <mergeCell ref="TMZ3:TNE3"/>
    <mergeCell ref="TNF3:TNK3"/>
    <mergeCell ref="TKR3:TKW3"/>
    <mergeCell ref="TKX3:TLC3"/>
    <mergeCell ref="TLD3:TLI3"/>
    <mergeCell ref="TLJ3:TLO3"/>
    <mergeCell ref="TLP3:TLU3"/>
    <mergeCell ref="TLV3:TMA3"/>
    <mergeCell ref="TJH3:TJM3"/>
    <mergeCell ref="TJN3:TJS3"/>
    <mergeCell ref="TJT3:TJY3"/>
    <mergeCell ref="TJZ3:TKE3"/>
    <mergeCell ref="TKF3:TKK3"/>
    <mergeCell ref="TKL3:TKQ3"/>
    <mergeCell ref="THX3:TIC3"/>
    <mergeCell ref="TID3:TII3"/>
    <mergeCell ref="TIJ3:TIO3"/>
    <mergeCell ref="TIP3:TIU3"/>
    <mergeCell ref="TIV3:TJA3"/>
    <mergeCell ref="TJB3:TJG3"/>
    <mergeCell ref="TGN3:TGS3"/>
    <mergeCell ref="TGT3:TGY3"/>
    <mergeCell ref="TGZ3:THE3"/>
    <mergeCell ref="THF3:THK3"/>
    <mergeCell ref="THL3:THQ3"/>
    <mergeCell ref="THR3:THW3"/>
    <mergeCell ref="TFD3:TFI3"/>
    <mergeCell ref="TFJ3:TFO3"/>
    <mergeCell ref="TFP3:TFU3"/>
    <mergeCell ref="TFV3:TGA3"/>
    <mergeCell ref="TGB3:TGG3"/>
    <mergeCell ref="TGH3:TGM3"/>
    <mergeCell ref="TDT3:TDY3"/>
    <mergeCell ref="TDZ3:TEE3"/>
    <mergeCell ref="TEF3:TEK3"/>
    <mergeCell ref="TEL3:TEQ3"/>
    <mergeCell ref="TER3:TEW3"/>
    <mergeCell ref="TEX3:TFC3"/>
    <mergeCell ref="TCJ3:TCO3"/>
    <mergeCell ref="TCP3:TCU3"/>
    <mergeCell ref="TCV3:TDA3"/>
    <mergeCell ref="TDB3:TDG3"/>
    <mergeCell ref="TDH3:TDM3"/>
    <mergeCell ref="TDN3:TDS3"/>
    <mergeCell ref="TAZ3:TBE3"/>
    <mergeCell ref="TBF3:TBK3"/>
    <mergeCell ref="TBL3:TBQ3"/>
    <mergeCell ref="TBR3:TBW3"/>
    <mergeCell ref="TBX3:TCC3"/>
    <mergeCell ref="TCD3:TCI3"/>
    <mergeCell ref="SZP3:SZU3"/>
    <mergeCell ref="SZV3:TAA3"/>
    <mergeCell ref="TAB3:TAG3"/>
    <mergeCell ref="TAH3:TAM3"/>
    <mergeCell ref="TAN3:TAS3"/>
    <mergeCell ref="TAT3:TAY3"/>
    <mergeCell ref="SYF3:SYK3"/>
    <mergeCell ref="SYL3:SYQ3"/>
    <mergeCell ref="SYR3:SYW3"/>
    <mergeCell ref="SYX3:SZC3"/>
    <mergeCell ref="SZD3:SZI3"/>
    <mergeCell ref="SZJ3:SZO3"/>
    <mergeCell ref="SWV3:SXA3"/>
    <mergeCell ref="SXB3:SXG3"/>
    <mergeCell ref="SXH3:SXM3"/>
    <mergeCell ref="SXN3:SXS3"/>
    <mergeCell ref="SXT3:SXY3"/>
    <mergeCell ref="SXZ3:SYE3"/>
    <mergeCell ref="SVL3:SVQ3"/>
    <mergeCell ref="SVR3:SVW3"/>
    <mergeCell ref="SVX3:SWC3"/>
    <mergeCell ref="SWD3:SWI3"/>
    <mergeCell ref="SWJ3:SWO3"/>
    <mergeCell ref="SWP3:SWU3"/>
    <mergeCell ref="SUB3:SUG3"/>
    <mergeCell ref="SUH3:SUM3"/>
    <mergeCell ref="SUN3:SUS3"/>
    <mergeCell ref="SUT3:SUY3"/>
    <mergeCell ref="SUZ3:SVE3"/>
    <mergeCell ref="SVF3:SVK3"/>
    <mergeCell ref="SSR3:SSW3"/>
    <mergeCell ref="SSX3:STC3"/>
    <mergeCell ref="STD3:STI3"/>
    <mergeCell ref="STJ3:STO3"/>
    <mergeCell ref="STP3:STU3"/>
    <mergeCell ref="STV3:SUA3"/>
    <mergeCell ref="SRH3:SRM3"/>
    <mergeCell ref="SRN3:SRS3"/>
    <mergeCell ref="SRT3:SRY3"/>
    <mergeCell ref="SRZ3:SSE3"/>
    <mergeCell ref="SSF3:SSK3"/>
    <mergeCell ref="SSL3:SSQ3"/>
    <mergeCell ref="SPX3:SQC3"/>
    <mergeCell ref="SQD3:SQI3"/>
    <mergeCell ref="SQJ3:SQO3"/>
    <mergeCell ref="SQP3:SQU3"/>
    <mergeCell ref="SQV3:SRA3"/>
    <mergeCell ref="SRB3:SRG3"/>
    <mergeCell ref="SON3:SOS3"/>
    <mergeCell ref="SOT3:SOY3"/>
    <mergeCell ref="SOZ3:SPE3"/>
    <mergeCell ref="SPF3:SPK3"/>
    <mergeCell ref="SPL3:SPQ3"/>
    <mergeCell ref="SPR3:SPW3"/>
    <mergeCell ref="SND3:SNI3"/>
    <mergeCell ref="SNJ3:SNO3"/>
    <mergeCell ref="SNP3:SNU3"/>
    <mergeCell ref="SNV3:SOA3"/>
    <mergeCell ref="SOB3:SOG3"/>
    <mergeCell ref="SOH3:SOM3"/>
    <mergeCell ref="SLT3:SLY3"/>
    <mergeCell ref="SLZ3:SME3"/>
    <mergeCell ref="SMF3:SMK3"/>
    <mergeCell ref="SML3:SMQ3"/>
    <mergeCell ref="SMR3:SMW3"/>
    <mergeCell ref="SMX3:SNC3"/>
    <mergeCell ref="SKJ3:SKO3"/>
    <mergeCell ref="SKP3:SKU3"/>
    <mergeCell ref="SKV3:SLA3"/>
    <mergeCell ref="SLB3:SLG3"/>
    <mergeCell ref="SLH3:SLM3"/>
    <mergeCell ref="SLN3:SLS3"/>
    <mergeCell ref="SIZ3:SJE3"/>
    <mergeCell ref="SJF3:SJK3"/>
    <mergeCell ref="SJL3:SJQ3"/>
    <mergeCell ref="SJR3:SJW3"/>
    <mergeCell ref="SJX3:SKC3"/>
    <mergeCell ref="SKD3:SKI3"/>
    <mergeCell ref="SHP3:SHU3"/>
    <mergeCell ref="SHV3:SIA3"/>
    <mergeCell ref="SIB3:SIG3"/>
    <mergeCell ref="SIH3:SIM3"/>
    <mergeCell ref="SIN3:SIS3"/>
    <mergeCell ref="SIT3:SIY3"/>
    <mergeCell ref="SGF3:SGK3"/>
    <mergeCell ref="SGL3:SGQ3"/>
    <mergeCell ref="SGR3:SGW3"/>
    <mergeCell ref="SGX3:SHC3"/>
    <mergeCell ref="SHD3:SHI3"/>
    <mergeCell ref="SHJ3:SHO3"/>
    <mergeCell ref="SEV3:SFA3"/>
    <mergeCell ref="SFB3:SFG3"/>
    <mergeCell ref="SFH3:SFM3"/>
    <mergeCell ref="SFN3:SFS3"/>
    <mergeCell ref="SFT3:SFY3"/>
    <mergeCell ref="SFZ3:SGE3"/>
    <mergeCell ref="SDL3:SDQ3"/>
    <mergeCell ref="SDR3:SDW3"/>
    <mergeCell ref="SDX3:SEC3"/>
    <mergeCell ref="SED3:SEI3"/>
    <mergeCell ref="SEJ3:SEO3"/>
    <mergeCell ref="SEP3:SEU3"/>
    <mergeCell ref="SCB3:SCG3"/>
    <mergeCell ref="SCH3:SCM3"/>
    <mergeCell ref="SCN3:SCS3"/>
    <mergeCell ref="SCT3:SCY3"/>
    <mergeCell ref="SCZ3:SDE3"/>
    <mergeCell ref="SDF3:SDK3"/>
    <mergeCell ref="SAR3:SAW3"/>
    <mergeCell ref="SAX3:SBC3"/>
    <mergeCell ref="SBD3:SBI3"/>
    <mergeCell ref="SBJ3:SBO3"/>
    <mergeCell ref="SBP3:SBU3"/>
    <mergeCell ref="SBV3:SCA3"/>
    <mergeCell ref="RZH3:RZM3"/>
    <mergeCell ref="RZN3:RZS3"/>
    <mergeCell ref="RZT3:RZY3"/>
    <mergeCell ref="RZZ3:SAE3"/>
    <mergeCell ref="SAF3:SAK3"/>
    <mergeCell ref="SAL3:SAQ3"/>
    <mergeCell ref="RXX3:RYC3"/>
    <mergeCell ref="RYD3:RYI3"/>
    <mergeCell ref="RYJ3:RYO3"/>
    <mergeCell ref="RYP3:RYU3"/>
    <mergeCell ref="RYV3:RZA3"/>
    <mergeCell ref="RZB3:RZG3"/>
    <mergeCell ref="RWN3:RWS3"/>
    <mergeCell ref="RWT3:RWY3"/>
    <mergeCell ref="RWZ3:RXE3"/>
    <mergeCell ref="RXF3:RXK3"/>
    <mergeCell ref="RXL3:RXQ3"/>
    <mergeCell ref="RXR3:RXW3"/>
    <mergeCell ref="RVD3:RVI3"/>
    <mergeCell ref="RVJ3:RVO3"/>
    <mergeCell ref="RVP3:RVU3"/>
    <mergeCell ref="RVV3:RWA3"/>
    <mergeCell ref="RWB3:RWG3"/>
    <mergeCell ref="RWH3:RWM3"/>
    <mergeCell ref="RTT3:RTY3"/>
    <mergeCell ref="RTZ3:RUE3"/>
    <mergeCell ref="RUF3:RUK3"/>
    <mergeCell ref="RUL3:RUQ3"/>
    <mergeCell ref="RUR3:RUW3"/>
    <mergeCell ref="RUX3:RVC3"/>
    <mergeCell ref="RSJ3:RSO3"/>
    <mergeCell ref="RSP3:RSU3"/>
    <mergeCell ref="RSV3:RTA3"/>
    <mergeCell ref="RTB3:RTG3"/>
    <mergeCell ref="RTH3:RTM3"/>
    <mergeCell ref="RTN3:RTS3"/>
    <mergeCell ref="RQZ3:RRE3"/>
    <mergeCell ref="RRF3:RRK3"/>
    <mergeCell ref="RRL3:RRQ3"/>
    <mergeCell ref="RRR3:RRW3"/>
    <mergeCell ref="RRX3:RSC3"/>
    <mergeCell ref="RSD3:RSI3"/>
    <mergeCell ref="RPP3:RPU3"/>
    <mergeCell ref="RPV3:RQA3"/>
    <mergeCell ref="RQB3:RQG3"/>
    <mergeCell ref="RQH3:RQM3"/>
    <mergeCell ref="RQN3:RQS3"/>
    <mergeCell ref="RQT3:RQY3"/>
    <mergeCell ref="ROF3:ROK3"/>
    <mergeCell ref="ROL3:ROQ3"/>
    <mergeCell ref="ROR3:ROW3"/>
    <mergeCell ref="ROX3:RPC3"/>
    <mergeCell ref="RPD3:RPI3"/>
    <mergeCell ref="RPJ3:RPO3"/>
    <mergeCell ref="RMV3:RNA3"/>
    <mergeCell ref="RNB3:RNG3"/>
    <mergeCell ref="RNH3:RNM3"/>
    <mergeCell ref="RNN3:RNS3"/>
    <mergeCell ref="RNT3:RNY3"/>
    <mergeCell ref="RNZ3:ROE3"/>
    <mergeCell ref="RLL3:RLQ3"/>
    <mergeCell ref="RLR3:RLW3"/>
    <mergeCell ref="RLX3:RMC3"/>
    <mergeCell ref="RMD3:RMI3"/>
    <mergeCell ref="RMJ3:RMO3"/>
    <mergeCell ref="RMP3:RMU3"/>
    <mergeCell ref="RKB3:RKG3"/>
    <mergeCell ref="RKH3:RKM3"/>
    <mergeCell ref="RKN3:RKS3"/>
    <mergeCell ref="RKT3:RKY3"/>
    <mergeCell ref="RKZ3:RLE3"/>
    <mergeCell ref="RLF3:RLK3"/>
    <mergeCell ref="RIR3:RIW3"/>
    <mergeCell ref="RIX3:RJC3"/>
    <mergeCell ref="RJD3:RJI3"/>
    <mergeCell ref="RJJ3:RJO3"/>
    <mergeCell ref="RJP3:RJU3"/>
    <mergeCell ref="RJV3:RKA3"/>
    <mergeCell ref="RHH3:RHM3"/>
    <mergeCell ref="RHN3:RHS3"/>
    <mergeCell ref="RHT3:RHY3"/>
    <mergeCell ref="RHZ3:RIE3"/>
    <mergeCell ref="RIF3:RIK3"/>
    <mergeCell ref="RIL3:RIQ3"/>
    <mergeCell ref="RFX3:RGC3"/>
    <mergeCell ref="RGD3:RGI3"/>
    <mergeCell ref="RGJ3:RGO3"/>
    <mergeCell ref="RGP3:RGU3"/>
    <mergeCell ref="RGV3:RHA3"/>
    <mergeCell ref="RHB3:RHG3"/>
    <mergeCell ref="REN3:RES3"/>
    <mergeCell ref="RET3:REY3"/>
    <mergeCell ref="REZ3:RFE3"/>
    <mergeCell ref="RFF3:RFK3"/>
    <mergeCell ref="RFL3:RFQ3"/>
    <mergeCell ref="RFR3:RFW3"/>
    <mergeCell ref="RDD3:RDI3"/>
    <mergeCell ref="RDJ3:RDO3"/>
    <mergeCell ref="RDP3:RDU3"/>
    <mergeCell ref="RDV3:REA3"/>
    <mergeCell ref="REB3:REG3"/>
    <mergeCell ref="REH3:REM3"/>
    <mergeCell ref="RBT3:RBY3"/>
    <mergeCell ref="RBZ3:RCE3"/>
    <mergeCell ref="RCF3:RCK3"/>
    <mergeCell ref="RCL3:RCQ3"/>
    <mergeCell ref="RCR3:RCW3"/>
    <mergeCell ref="RCX3:RDC3"/>
    <mergeCell ref="RAJ3:RAO3"/>
    <mergeCell ref="RAP3:RAU3"/>
    <mergeCell ref="RAV3:RBA3"/>
    <mergeCell ref="RBB3:RBG3"/>
    <mergeCell ref="RBH3:RBM3"/>
    <mergeCell ref="RBN3:RBS3"/>
    <mergeCell ref="QYZ3:QZE3"/>
    <mergeCell ref="QZF3:QZK3"/>
    <mergeCell ref="QZL3:QZQ3"/>
    <mergeCell ref="QZR3:QZW3"/>
    <mergeCell ref="QZX3:RAC3"/>
    <mergeCell ref="RAD3:RAI3"/>
    <mergeCell ref="QXP3:QXU3"/>
    <mergeCell ref="QXV3:QYA3"/>
    <mergeCell ref="QYB3:QYG3"/>
    <mergeCell ref="QYH3:QYM3"/>
    <mergeCell ref="QYN3:QYS3"/>
    <mergeCell ref="QYT3:QYY3"/>
    <mergeCell ref="QWF3:QWK3"/>
    <mergeCell ref="QWL3:QWQ3"/>
    <mergeCell ref="QWR3:QWW3"/>
    <mergeCell ref="QWX3:QXC3"/>
    <mergeCell ref="QXD3:QXI3"/>
    <mergeCell ref="QXJ3:QXO3"/>
    <mergeCell ref="QUV3:QVA3"/>
    <mergeCell ref="QVB3:QVG3"/>
    <mergeCell ref="QVH3:QVM3"/>
    <mergeCell ref="QVN3:QVS3"/>
    <mergeCell ref="QVT3:QVY3"/>
    <mergeCell ref="QVZ3:QWE3"/>
    <mergeCell ref="QTL3:QTQ3"/>
    <mergeCell ref="QTR3:QTW3"/>
    <mergeCell ref="QTX3:QUC3"/>
    <mergeCell ref="QUD3:QUI3"/>
    <mergeCell ref="QUJ3:QUO3"/>
    <mergeCell ref="QUP3:QUU3"/>
    <mergeCell ref="QSB3:QSG3"/>
    <mergeCell ref="QSH3:QSM3"/>
    <mergeCell ref="QSN3:QSS3"/>
    <mergeCell ref="QST3:QSY3"/>
    <mergeCell ref="QSZ3:QTE3"/>
    <mergeCell ref="QTF3:QTK3"/>
    <mergeCell ref="QQR3:QQW3"/>
    <mergeCell ref="QQX3:QRC3"/>
    <mergeCell ref="QRD3:QRI3"/>
    <mergeCell ref="QRJ3:QRO3"/>
    <mergeCell ref="QRP3:QRU3"/>
    <mergeCell ref="QRV3:QSA3"/>
    <mergeCell ref="QPH3:QPM3"/>
    <mergeCell ref="QPN3:QPS3"/>
    <mergeCell ref="QPT3:QPY3"/>
    <mergeCell ref="QPZ3:QQE3"/>
    <mergeCell ref="QQF3:QQK3"/>
    <mergeCell ref="QQL3:QQQ3"/>
    <mergeCell ref="QNX3:QOC3"/>
    <mergeCell ref="QOD3:QOI3"/>
    <mergeCell ref="QOJ3:QOO3"/>
    <mergeCell ref="QOP3:QOU3"/>
    <mergeCell ref="QOV3:QPA3"/>
    <mergeCell ref="QPB3:QPG3"/>
    <mergeCell ref="QMN3:QMS3"/>
    <mergeCell ref="QMT3:QMY3"/>
    <mergeCell ref="QMZ3:QNE3"/>
    <mergeCell ref="QNF3:QNK3"/>
    <mergeCell ref="QNL3:QNQ3"/>
    <mergeCell ref="QNR3:QNW3"/>
    <mergeCell ref="QLD3:QLI3"/>
    <mergeCell ref="QLJ3:QLO3"/>
    <mergeCell ref="QLP3:QLU3"/>
    <mergeCell ref="QLV3:QMA3"/>
    <mergeCell ref="QMB3:QMG3"/>
    <mergeCell ref="QMH3:QMM3"/>
    <mergeCell ref="QJT3:QJY3"/>
    <mergeCell ref="QJZ3:QKE3"/>
    <mergeCell ref="QKF3:QKK3"/>
    <mergeCell ref="QKL3:QKQ3"/>
    <mergeCell ref="QKR3:QKW3"/>
    <mergeCell ref="QKX3:QLC3"/>
    <mergeCell ref="QIJ3:QIO3"/>
    <mergeCell ref="QIP3:QIU3"/>
    <mergeCell ref="QIV3:QJA3"/>
    <mergeCell ref="QJB3:QJG3"/>
    <mergeCell ref="QJH3:QJM3"/>
    <mergeCell ref="QJN3:QJS3"/>
    <mergeCell ref="QGZ3:QHE3"/>
    <mergeCell ref="QHF3:QHK3"/>
    <mergeCell ref="QHL3:QHQ3"/>
    <mergeCell ref="QHR3:QHW3"/>
    <mergeCell ref="QHX3:QIC3"/>
    <mergeCell ref="QID3:QII3"/>
    <mergeCell ref="QFP3:QFU3"/>
    <mergeCell ref="QFV3:QGA3"/>
    <mergeCell ref="QGB3:QGG3"/>
    <mergeCell ref="QGH3:QGM3"/>
    <mergeCell ref="QGN3:QGS3"/>
    <mergeCell ref="QGT3:QGY3"/>
    <mergeCell ref="QEF3:QEK3"/>
    <mergeCell ref="QEL3:QEQ3"/>
    <mergeCell ref="QER3:QEW3"/>
    <mergeCell ref="QEX3:QFC3"/>
    <mergeCell ref="QFD3:QFI3"/>
    <mergeCell ref="QFJ3:QFO3"/>
    <mergeCell ref="QCV3:QDA3"/>
    <mergeCell ref="QDB3:QDG3"/>
    <mergeCell ref="QDH3:QDM3"/>
    <mergeCell ref="QDN3:QDS3"/>
    <mergeCell ref="QDT3:QDY3"/>
    <mergeCell ref="QDZ3:QEE3"/>
    <mergeCell ref="QBL3:QBQ3"/>
    <mergeCell ref="QBR3:QBW3"/>
    <mergeCell ref="QBX3:QCC3"/>
    <mergeCell ref="QCD3:QCI3"/>
    <mergeCell ref="QCJ3:QCO3"/>
    <mergeCell ref="QCP3:QCU3"/>
    <mergeCell ref="QAB3:QAG3"/>
    <mergeCell ref="QAH3:QAM3"/>
    <mergeCell ref="QAN3:QAS3"/>
    <mergeCell ref="QAT3:QAY3"/>
    <mergeCell ref="QAZ3:QBE3"/>
    <mergeCell ref="QBF3:QBK3"/>
    <mergeCell ref="PYR3:PYW3"/>
    <mergeCell ref="PYX3:PZC3"/>
    <mergeCell ref="PZD3:PZI3"/>
    <mergeCell ref="PZJ3:PZO3"/>
    <mergeCell ref="PZP3:PZU3"/>
    <mergeCell ref="PZV3:QAA3"/>
    <mergeCell ref="PXH3:PXM3"/>
    <mergeCell ref="PXN3:PXS3"/>
    <mergeCell ref="PXT3:PXY3"/>
    <mergeCell ref="PXZ3:PYE3"/>
    <mergeCell ref="PYF3:PYK3"/>
    <mergeCell ref="PYL3:PYQ3"/>
    <mergeCell ref="PVX3:PWC3"/>
    <mergeCell ref="PWD3:PWI3"/>
    <mergeCell ref="PWJ3:PWO3"/>
    <mergeCell ref="PWP3:PWU3"/>
    <mergeCell ref="PWV3:PXA3"/>
    <mergeCell ref="PXB3:PXG3"/>
    <mergeCell ref="PUN3:PUS3"/>
    <mergeCell ref="PUT3:PUY3"/>
    <mergeCell ref="PUZ3:PVE3"/>
    <mergeCell ref="PVF3:PVK3"/>
    <mergeCell ref="PVL3:PVQ3"/>
    <mergeCell ref="PVR3:PVW3"/>
    <mergeCell ref="PTD3:PTI3"/>
    <mergeCell ref="PTJ3:PTO3"/>
    <mergeCell ref="PTP3:PTU3"/>
    <mergeCell ref="PTV3:PUA3"/>
    <mergeCell ref="PUB3:PUG3"/>
    <mergeCell ref="PUH3:PUM3"/>
    <mergeCell ref="PRT3:PRY3"/>
    <mergeCell ref="PRZ3:PSE3"/>
    <mergeCell ref="PSF3:PSK3"/>
    <mergeCell ref="PSL3:PSQ3"/>
    <mergeCell ref="PSR3:PSW3"/>
    <mergeCell ref="PSX3:PTC3"/>
    <mergeCell ref="PQJ3:PQO3"/>
    <mergeCell ref="PQP3:PQU3"/>
    <mergeCell ref="PQV3:PRA3"/>
    <mergeCell ref="PRB3:PRG3"/>
    <mergeCell ref="PRH3:PRM3"/>
    <mergeCell ref="PRN3:PRS3"/>
    <mergeCell ref="POZ3:PPE3"/>
    <mergeCell ref="PPF3:PPK3"/>
    <mergeCell ref="PPL3:PPQ3"/>
    <mergeCell ref="PPR3:PPW3"/>
    <mergeCell ref="PPX3:PQC3"/>
    <mergeCell ref="PQD3:PQI3"/>
    <mergeCell ref="PNP3:PNU3"/>
    <mergeCell ref="PNV3:POA3"/>
    <mergeCell ref="POB3:POG3"/>
    <mergeCell ref="POH3:POM3"/>
    <mergeCell ref="PON3:POS3"/>
    <mergeCell ref="POT3:POY3"/>
    <mergeCell ref="PMF3:PMK3"/>
    <mergeCell ref="PML3:PMQ3"/>
    <mergeCell ref="PMR3:PMW3"/>
    <mergeCell ref="PMX3:PNC3"/>
    <mergeCell ref="PND3:PNI3"/>
    <mergeCell ref="PNJ3:PNO3"/>
    <mergeCell ref="PKV3:PLA3"/>
    <mergeCell ref="PLB3:PLG3"/>
    <mergeCell ref="PLH3:PLM3"/>
    <mergeCell ref="PLN3:PLS3"/>
    <mergeCell ref="PLT3:PLY3"/>
    <mergeCell ref="PLZ3:PME3"/>
    <mergeCell ref="PJL3:PJQ3"/>
    <mergeCell ref="PJR3:PJW3"/>
    <mergeCell ref="PJX3:PKC3"/>
    <mergeCell ref="PKD3:PKI3"/>
    <mergeCell ref="PKJ3:PKO3"/>
    <mergeCell ref="PKP3:PKU3"/>
    <mergeCell ref="PIB3:PIG3"/>
    <mergeCell ref="PIH3:PIM3"/>
    <mergeCell ref="PIN3:PIS3"/>
    <mergeCell ref="PIT3:PIY3"/>
    <mergeCell ref="PIZ3:PJE3"/>
    <mergeCell ref="PJF3:PJK3"/>
    <mergeCell ref="PGR3:PGW3"/>
    <mergeCell ref="PGX3:PHC3"/>
    <mergeCell ref="PHD3:PHI3"/>
    <mergeCell ref="PHJ3:PHO3"/>
    <mergeCell ref="PHP3:PHU3"/>
    <mergeCell ref="PHV3:PIA3"/>
    <mergeCell ref="PFH3:PFM3"/>
    <mergeCell ref="PFN3:PFS3"/>
    <mergeCell ref="PFT3:PFY3"/>
    <mergeCell ref="PFZ3:PGE3"/>
    <mergeCell ref="PGF3:PGK3"/>
    <mergeCell ref="PGL3:PGQ3"/>
    <mergeCell ref="PDX3:PEC3"/>
    <mergeCell ref="PED3:PEI3"/>
    <mergeCell ref="PEJ3:PEO3"/>
    <mergeCell ref="PEP3:PEU3"/>
    <mergeCell ref="PEV3:PFA3"/>
    <mergeCell ref="PFB3:PFG3"/>
    <mergeCell ref="PCN3:PCS3"/>
    <mergeCell ref="PCT3:PCY3"/>
    <mergeCell ref="PCZ3:PDE3"/>
    <mergeCell ref="PDF3:PDK3"/>
    <mergeCell ref="PDL3:PDQ3"/>
    <mergeCell ref="PDR3:PDW3"/>
    <mergeCell ref="PBD3:PBI3"/>
    <mergeCell ref="PBJ3:PBO3"/>
    <mergeCell ref="PBP3:PBU3"/>
    <mergeCell ref="PBV3:PCA3"/>
    <mergeCell ref="PCB3:PCG3"/>
    <mergeCell ref="PCH3:PCM3"/>
    <mergeCell ref="OZT3:OZY3"/>
    <mergeCell ref="OZZ3:PAE3"/>
    <mergeCell ref="PAF3:PAK3"/>
    <mergeCell ref="PAL3:PAQ3"/>
    <mergeCell ref="PAR3:PAW3"/>
    <mergeCell ref="PAX3:PBC3"/>
    <mergeCell ref="OYJ3:OYO3"/>
    <mergeCell ref="OYP3:OYU3"/>
    <mergeCell ref="OYV3:OZA3"/>
    <mergeCell ref="OZB3:OZG3"/>
    <mergeCell ref="OZH3:OZM3"/>
    <mergeCell ref="OZN3:OZS3"/>
    <mergeCell ref="OWZ3:OXE3"/>
    <mergeCell ref="OXF3:OXK3"/>
    <mergeCell ref="OXL3:OXQ3"/>
    <mergeCell ref="OXR3:OXW3"/>
    <mergeCell ref="OXX3:OYC3"/>
    <mergeCell ref="OYD3:OYI3"/>
    <mergeCell ref="OVP3:OVU3"/>
    <mergeCell ref="OVV3:OWA3"/>
    <mergeCell ref="OWB3:OWG3"/>
    <mergeCell ref="OWH3:OWM3"/>
    <mergeCell ref="OWN3:OWS3"/>
    <mergeCell ref="OWT3:OWY3"/>
    <mergeCell ref="OUF3:OUK3"/>
    <mergeCell ref="OUL3:OUQ3"/>
    <mergeCell ref="OUR3:OUW3"/>
    <mergeCell ref="OUX3:OVC3"/>
    <mergeCell ref="OVD3:OVI3"/>
    <mergeCell ref="OVJ3:OVO3"/>
    <mergeCell ref="OSV3:OTA3"/>
    <mergeCell ref="OTB3:OTG3"/>
    <mergeCell ref="OTH3:OTM3"/>
    <mergeCell ref="OTN3:OTS3"/>
    <mergeCell ref="OTT3:OTY3"/>
    <mergeCell ref="OTZ3:OUE3"/>
    <mergeCell ref="ORL3:ORQ3"/>
    <mergeCell ref="ORR3:ORW3"/>
    <mergeCell ref="ORX3:OSC3"/>
    <mergeCell ref="OSD3:OSI3"/>
    <mergeCell ref="OSJ3:OSO3"/>
    <mergeCell ref="OSP3:OSU3"/>
    <mergeCell ref="OQB3:OQG3"/>
    <mergeCell ref="OQH3:OQM3"/>
    <mergeCell ref="OQN3:OQS3"/>
    <mergeCell ref="OQT3:OQY3"/>
    <mergeCell ref="OQZ3:ORE3"/>
    <mergeCell ref="ORF3:ORK3"/>
    <mergeCell ref="OOR3:OOW3"/>
    <mergeCell ref="OOX3:OPC3"/>
    <mergeCell ref="OPD3:OPI3"/>
    <mergeCell ref="OPJ3:OPO3"/>
    <mergeCell ref="OPP3:OPU3"/>
    <mergeCell ref="OPV3:OQA3"/>
    <mergeCell ref="ONH3:ONM3"/>
    <mergeCell ref="ONN3:ONS3"/>
    <mergeCell ref="ONT3:ONY3"/>
    <mergeCell ref="ONZ3:OOE3"/>
    <mergeCell ref="OOF3:OOK3"/>
    <mergeCell ref="OOL3:OOQ3"/>
    <mergeCell ref="OLX3:OMC3"/>
    <mergeCell ref="OMD3:OMI3"/>
    <mergeCell ref="OMJ3:OMO3"/>
    <mergeCell ref="OMP3:OMU3"/>
    <mergeCell ref="OMV3:ONA3"/>
    <mergeCell ref="ONB3:ONG3"/>
    <mergeCell ref="OKN3:OKS3"/>
    <mergeCell ref="OKT3:OKY3"/>
    <mergeCell ref="OKZ3:OLE3"/>
    <mergeCell ref="OLF3:OLK3"/>
    <mergeCell ref="OLL3:OLQ3"/>
    <mergeCell ref="OLR3:OLW3"/>
    <mergeCell ref="OJD3:OJI3"/>
    <mergeCell ref="OJJ3:OJO3"/>
    <mergeCell ref="OJP3:OJU3"/>
    <mergeCell ref="OJV3:OKA3"/>
    <mergeCell ref="OKB3:OKG3"/>
    <mergeCell ref="OKH3:OKM3"/>
    <mergeCell ref="OHT3:OHY3"/>
    <mergeCell ref="OHZ3:OIE3"/>
    <mergeCell ref="OIF3:OIK3"/>
    <mergeCell ref="OIL3:OIQ3"/>
    <mergeCell ref="OIR3:OIW3"/>
    <mergeCell ref="OIX3:OJC3"/>
    <mergeCell ref="OGJ3:OGO3"/>
    <mergeCell ref="OGP3:OGU3"/>
    <mergeCell ref="OGV3:OHA3"/>
    <mergeCell ref="OHB3:OHG3"/>
    <mergeCell ref="OHH3:OHM3"/>
    <mergeCell ref="OHN3:OHS3"/>
    <mergeCell ref="OEZ3:OFE3"/>
    <mergeCell ref="OFF3:OFK3"/>
    <mergeCell ref="OFL3:OFQ3"/>
    <mergeCell ref="OFR3:OFW3"/>
    <mergeCell ref="OFX3:OGC3"/>
    <mergeCell ref="OGD3:OGI3"/>
    <mergeCell ref="ODP3:ODU3"/>
    <mergeCell ref="ODV3:OEA3"/>
    <mergeCell ref="OEB3:OEG3"/>
    <mergeCell ref="OEH3:OEM3"/>
    <mergeCell ref="OEN3:OES3"/>
    <mergeCell ref="OET3:OEY3"/>
    <mergeCell ref="OCF3:OCK3"/>
    <mergeCell ref="OCL3:OCQ3"/>
    <mergeCell ref="OCR3:OCW3"/>
    <mergeCell ref="OCX3:ODC3"/>
    <mergeCell ref="ODD3:ODI3"/>
    <mergeCell ref="ODJ3:ODO3"/>
    <mergeCell ref="OAV3:OBA3"/>
    <mergeCell ref="OBB3:OBG3"/>
    <mergeCell ref="OBH3:OBM3"/>
    <mergeCell ref="OBN3:OBS3"/>
    <mergeCell ref="OBT3:OBY3"/>
    <mergeCell ref="OBZ3:OCE3"/>
    <mergeCell ref="NZL3:NZQ3"/>
    <mergeCell ref="NZR3:NZW3"/>
    <mergeCell ref="NZX3:OAC3"/>
    <mergeCell ref="OAD3:OAI3"/>
    <mergeCell ref="OAJ3:OAO3"/>
    <mergeCell ref="OAP3:OAU3"/>
    <mergeCell ref="NYB3:NYG3"/>
    <mergeCell ref="NYH3:NYM3"/>
    <mergeCell ref="NYN3:NYS3"/>
    <mergeCell ref="NYT3:NYY3"/>
    <mergeCell ref="NYZ3:NZE3"/>
    <mergeCell ref="NZF3:NZK3"/>
    <mergeCell ref="NWR3:NWW3"/>
    <mergeCell ref="NWX3:NXC3"/>
    <mergeCell ref="NXD3:NXI3"/>
    <mergeCell ref="NXJ3:NXO3"/>
    <mergeCell ref="NXP3:NXU3"/>
    <mergeCell ref="NXV3:NYA3"/>
    <mergeCell ref="NVH3:NVM3"/>
    <mergeCell ref="NVN3:NVS3"/>
    <mergeCell ref="NVT3:NVY3"/>
    <mergeCell ref="NVZ3:NWE3"/>
    <mergeCell ref="NWF3:NWK3"/>
    <mergeCell ref="NWL3:NWQ3"/>
    <mergeCell ref="NTX3:NUC3"/>
    <mergeCell ref="NUD3:NUI3"/>
    <mergeCell ref="NUJ3:NUO3"/>
    <mergeCell ref="NUP3:NUU3"/>
    <mergeCell ref="NUV3:NVA3"/>
    <mergeCell ref="NVB3:NVG3"/>
    <mergeCell ref="NSN3:NSS3"/>
    <mergeCell ref="NST3:NSY3"/>
    <mergeCell ref="NSZ3:NTE3"/>
    <mergeCell ref="NTF3:NTK3"/>
    <mergeCell ref="NTL3:NTQ3"/>
    <mergeCell ref="NTR3:NTW3"/>
    <mergeCell ref="NRD3:NRI3"/>
    <mergeCell ref="NRJ3:NRO3"/>
    <mergeCell ref="NRP3:NRU3"/>
    <mergeCell ref="NRV3:NSA3"/>
    <mergeCell ref="NSB3:NSG3"/>
    <mergeCell ref="NSH3:NSM3"/>
    <mergeCell ref="NPT3:NPY3"/>
    <mergeCell ref="NPZ3:NQE3"/>
    <mergeCell ref="NQF3:NQK3"/>
    <mergeCell ref="NQL3:NQQ3"/>
    <mergeCell ref="NQR3:NQW3"/>
    <mergeCell ref="NQX3:NRC3"/>
    <mergeCell ref="NOJ3:NOO3"/>
    <mergeCell ref="NOP3:NOU3"/>
    <mergeCell ref="NOV3:NPA3"/>
    <mergeCell ref="NPB3:NPG3"/>
    <mergeCell ref="NPH3:NPM3"/>
    <mergeCell ref="NPN3:NPS3"/>
    <mergeCell ref="NMZ3:NNE3"/>
    <mergeCell ref="NNF3:NNK3"/>
    <mergeCell ref="NNL3:NNQ3"/>
    <mergeCell ref="NNR3:NNW3"/>
    <mergeCell ref="NNX3:NOC3"/>
    <mergeCell ref="NOD3:NOI3"/>
    <mergeCell ref="NLP3:NLU3"/>
    <mergeCell ref="NLV3:NMA3"/>
    <mergeCell ref="NMB3:NMG3"/>
    <mergeCell ref="NMH3:NMM3"/>
    <mergeCell ref="NMN3:NMS3"/>
    <mergeCell ref="NMT3:NMY3"/>
    <mergeCell ref="NKF3:NKK3"/>
    <mergeCell ref="NKL3:NKQ3"/>
    <mergeCell ref="NKR3:NKW3"/>
    <mergeCell ref="NKX3:NLC3"/>
    <mergeCell ref="NLD3:NLI3"/>
    <mergeCell ref="NLJ3:NLO3"/>
    <mergeCell ref="NIV3:NJA3"/>
    <mergeCell ref="NJB3:NJG3"/>
    <mergeCell ref="NJH3:NJM3"/>
    <mergeCell ref="NJN3:NJS3"/>
    <mergeCell ref="NJT3:NJY3"/>
    <mergeCell ref="NJZ3:NKE3"/>
    <mergeCell ref="NHL3:NHQ3"/>
    <mergeCell ref="NHR3:NHW3"/>
    <mergeCell ref="NHX3:NIC3"/>
    <mergeCell ref="NID3:NII3"/>
    <mergeCell ref="NIJ3:NIO3"/>
    <mergeCell ref="NIP3:NIU3"/>
    <mergeCell ref="NGB3:NGG3"/>
    <mergeCell ref="NGH3:NGM3"/>
    <mergeCell ref="NGN3:NGS3"/>
    <mergeCell ref="NGT3:NGY3"/>
    <mergeCell ref="NGZ3:NHE3"/>
    <mergeCell ref="NHF3:NHK3"/>
    <mergeCell ref="NER3:NEW3"/>
    <mergeCell ref="NEX3:NFC3"/>
    <mergeCell ref="NFD3:NFI3"/>
    <mergeCell ref="NFJ3:NFO3"/>
    <mergeCell ref="NFP3:NFU3"/>
    <mergeCell ref="NFV3:NGA3"/>
    <mergeCell ref="NDH3:NDM3"/>
    <mergeCell ref="NDN3:NDS3"/>
    <mergeCell ref="NDT3:NDY3"/>
    <mergeCell ref="NDZ3:NEE3"/>
    <mergeCell ref="NEF3:NEK3"/>
    <mergeCell ref="NEL3:NEQ3"/>
    <mergeCell ref="NBX3:NCC3"/>
    <mergeCell ref="NCD3:NCI3"/>
    <mergeCell ref="NCJ3:NCO3"/>
    <mergeCell ref="NCP3:NCU3"/>
    <mergeCell ref="NCV3:NDA3"/>
    <mergeCell ref="NDB3:NDG3"/>
    <mergeCell ref="NAN3:NAS3"/>
    <mergeCell ref="NAT3:NAY3"/>
    <mergeCell ref="NAZ3:NBE3"/>
    <mergeCell ref="NBF3:NBK3"/>
    <mergeCell ref="NBL3:NBQ3"/>
    <mergeCell ref="NBR3:NBW3"/>
    <mergeCell ref="MZD3:MZI3"/>
    <mergeCell ref="MZJ3:MZO3"/>
    <mergeCell ref="MZP3:MZU3"/>
    <mergeCell ref="MZV3:NAA3"/>
    <mergeCell ref="NAB3:NAG3"/>
    <mergeCell ref="NAH3:NAM3"/>
    <mergeCell ref="MXT3:MXY3"/>
    <mergeCell ref="MXZ3:MYE3"/>
    <mergeCell ref="MYF3:MYK3"/>
    <mergeCell ref="MYL3:MYQ3"/>
    <mergeCell ref="MYR3:MYW3"/>
    <mergeCell ref="MYX3:MZC3"/>
    <mergeCell ref="MWJ3:MWO3"/>
    <mergeCell ref="MWP3:MWU3"/>
    <mergeCell ref="MWV3:MXA3"/>
    <mergeCell ref="MXB3:MXG3"/>
    <mergeCell ref="MXH3:MXM3"/>
    <mergeCell ref="MXN3:MXS3"/>
    <mergeCell ref="MUZ3:MVE3"/>
    <mergeCell ref="MVF3:MVK3"/>
    <mergeCell ref="MVL3:MVQ3"/>
    <mergeCell ref="MVR3:MVW3"/>
    <mergeCell ref="MVX3:MWC3"/>
    <mergeCell ref="MWD3:MWI3"/>
    <mergeCell ref="MTP3:MTU3"/>
    <mergeCell ref="MTV3:MUA3"/>
    <mergeCell ref="MUB3:MUG3"/>
    <mergeCell ref="MUH3:MUM3"/>
    <mergeCell ref="MUN3:MUS3"/>
    <mergeCell ref="MUT3:MUY3"/>
    <mergeCell ref="MSF3:MSK3"/>
    <mergeCell ref="MSL3:MSQ3"/>
    <mergeCell ref="MSR3:MSW3"/>
    <mergeCell ref="MSX3:MTC3"/>
    <mergeCell ref="MTD3:MTI3"/>
    <mergeCell ref="MTJ3:MTO3"/>
    <mergeCell ref="MQV3:MRA3"/>
    <mergeCell ref="MRB3:MRG3"/>
    <mergeCell ref="MRH3:MRM3"/>
    <mergeCell ref="MRN3:MRS3"/>
    <mergeCell ref="MRT3:MRY3"/>
    <mergeCell ref="MRZ3:MSE3"/>
    <mergeCell ref="MPL3:MPQ3"/>
    <mergeCell ref="MPR3:MPW3"/>
    <mergeCell ref="MPX3:MQC3"/>
    <mergeCell ref="MQD3:MQI3"/>
    <mergeCell ref="MQJ3:MQO3"/>
    <mergeCell ref="MQP3:MQU3"/>
    <mergeCell ref="MOB3:MOG3"/>
    <mergeCell ref="MOH3:MOM3"/>
    <mergeCell ref="MON3:MOS3"/>
    <mergeCell ref="MOT3:MOY3"/>
    <mergeCell ref="MOZ3:MPE3"/>
    <mergeCell ref="MPF3:MPK3"/>
    <mergeCell ref="MMR3:MMW3"/>
    <mergeCell ref="MMX3:MNC3"/>
    <mergeCell ref="MND3:MNI3"/>
    <mergeCell ref="MNJ3:MNO3"/>
    <mergeCell ref="MNP3:MNU3"/>
    <mergeCell ref="MNV3:MOA3"/>
    <mergeCell ref="MLH3:MLM3"/>
    <mergeCell ref="MLN3:MLS3"/>
    <mergeCell ref="MLT3:MLY3"/>
    <mergeCell ref="MLZ3:MME3"/>
    <mergeCell ref="MMF3:MMK3"/>
    <mergeCell ref="MML3:MMQ3"/>
    <mergeCell ref="MJX3:MKC3"/>
    <mergeCell ref="MKD3:MKI3"/>
    <mergeCell ref="MKJ3:MKO3"/>
    <mergeCell ref="MKP3:MKU3"/>
    <mergeCell ref="MKV3:MLA3"/>
    <mergeCell ref="MLB3:MLG3"/>
    <mergeCell ref="MIN3:MIS3"/>
    <mergeCell ref="MIT3:MIY3"/>
    <mergeCell ref="MIZ3:MJE3"/>
    <mergeCell ref="MJF3:MJK3"/>
    <mergeCell ref="MJL3:MJQ3"/>
    <mergeCell ref="MJR3:MJW3"/>
    <mergeCell ref="MHD3:MHI3"/>
    <mergeCell ref="MHJ3:MHO3"/>
    <mergeCell ref="MHP3:MHU3"/>
    <mergeCell ref="MHV3:MIA3"/>
    <mergeCell ref="MIB3:MIG3"/>
    <mergeCell ref="MIH3:MIM3"/>
    <mergeCell ref="MFT3:MFY3"/>
    <mergeCell ref="MFZ3:MGE3"/>
    <mergeCell ref="MGF3:MGK3"/>
    <mergeCell ref="MGL3:MGQ3"/>
    <mergeCell ref="MGR3:MGW3"/>
    <mergeCell ref="MGX3:MHC3"/>
    <mergeCell ref="MEJ3:MEO3"/>
    <mergeCell ref="MEP3:MEU3"/>
    <mergeCell ref="MEV3:MFA3"/>
    <mergeCell ref="MFB3:MFG3"/>
    <mergeCell ref="MFH3:MFM3"/>
    <mergeCell ref="MFN3:MFS3"/>
    <mergeCell ref="MCZ3:MDE3"/>
    <mergeCell ref="MDF3:MDK3"/>
    <mergeCell ref="MDL3:MDQ3"/>
    <mergeCell ref="MDR3:MDW3"/>
    <mergeCell ref="MDX3:MEC3"/>
    <mergeCell ref="MED3:MEI3"/>
    <mergeCell ref="MBP3:MBU3"/>
    <mergeCell ref="MBV3:MCA3"/>
    <mergeCell ref="MCB3:MCG3"/>
    <mergeCell ref="MCH3:MCM3"/>
    <mergeCell ref="MCN3:MCS3"/>
    <mergeCell ref="MCT3:MCY3"/>
    <mergeCell ref="MAF3:MAK3"/>
    <mergeCell ref="MAL3:MAQ3"/>
    <mergeCell ref="MAR3:MAW3"/>
    <mergeCell ref="MAX3:MBC3"/>
    <mergeCell ref="MBD3:MBI3"/>
    <mergeCell ref="MBJ3:MBO3"/>
    <mergeCell ref="LYV3:LZA3"/>
    <mergeCell ref="LZB3:LZG3"/>
    <mergeCell ref="LZH3:LZM3"/>
    <mergeCell ref="LZN3:LZS3"/>
    <mergeCell ref="LZT3:LZY3"/>
    <mergeCell ref="LZZ3:MAE3"/>
    <mergeCell ref="LXL3:LXQ3"/>
    <mergeCell ref="LXR3:LXW3"/>
    <mergeCell ref="LXX3:LYC3"/>
    <mergeCell ref="LYD3:LYI3"/>
    <mergeCell ref="LYJ3:LYO3"/>
    <mergeCell ref="LYP3:LYU3"/>
    <mergeCell ref="LWB3:LWG3"/>
    <mergeCell ref="LWH3:LWM3"/>
    <mergeCell ref="LWN3:LWS3"/>
    <mergeCell ref="LWT3:LWY3"/>
    <mergeCell ref="LWZ3:LXE3"/>
    <mergeCell ref="LXF3:LXK3"/>
    <mergeCell ref="LUR3:LUW3"/>
    <mergeCell ref="LUX3:LVC3"/>
    <mergeCell ref="LVD3:LVI3"/>
    <mergeCell ref="LVJ3:LVO3"/>
    <mergeCell ref="LVP3:LVU3"/>
    <mergeCell ref="LVV3:LWA3"/>
    <mergeCell ref="LTH3:LTM3"/>
    <mergeCell ref="LTN3:LTS3"/>
    <mergeCell ref="LTT3:LTY3"/>
    <mergeCell ref="LTZ3:LUE3"/>
    <mergeCell ref="LUF3:LUK3"/>
    <mergeCell ref="LUL3:LUQ3"/>
    <mergeCell ref="LRX3:LSC3"/>
    <mergeCell ref="LSD3:LSI3"/>
    <mergeCell ref="LSJ3:LSO3"/>
    <mergeCell ref="LSP3:LSU3"/>
    <mergeCell ref="LSV3:LTA3"/>
    <mergeCell ref="LTB3:LTG3"/>
    <mergeCell ref="LQN3:LQS3"/>
    <mergeCell ref="LQT3:LQY3"/>
    <mergeCell ref="LQZ3:LRE3"/>
    <mergeCell ref="LRF3:LRK3"/>
    <mergeCell ref="LRL3:LRQ3"/>
    <mergeCell ref="LRR3:LRW3"/>
    <mergeCell ref="LPD3:LPI3"/>
    <mergeCell ref="LPJ3:LPO3"/>
    <mergeCell ref="LPP3:LPU3"/>
    <mergeCell ref="LPV3:LQA3"/>
    <mergeCell ref="LQB3:LQG3"/>
    <mergeCell ref="LQH3:LQM3"/>
    <mergeCell ref="LNT3:LNY3"/>
    <mergeCell ref="LNZ3:LOE3"/>
    <mergeCell ref="LOF3:LOK3"/>
    <mergeCell ref="LOL3:LOQ3"/>
    <mergeCell ref="LOR3:LOW3"/>
    <mergeCell ref="LOX3:LPC3"/>
    <mergeCell ref="LMJ3:LMO3"/>
    <mergeCell ref="LMP3:LMU3"/>
    <mergeCell ref="LMV3:LNA3"/>
    <mergeCell ref="LNB3:LNG3"/>
    <mergeCell ref="LNH3:LNM3"/>
    <mergeCell ref="LNN3:LNS3"/>
    <mergeCell ref="LKZ3:LLE3"/>
    <mergeCell ref="LLF3:LLK3"/>
    <mergeCell ref="LLL3:LLQ3"/>
    <mergeCell ref="LLR3:LLW3"/>
    <mergeCell ref="LLX3:LMC3"/>
    <mergeCell ref="LMD3:LMI3"/>
    <mergeCell ref="LJP3:LJU3"/>
    <mergeCell ref="LJV3:LKA3"/>
    <mergeCell ref="LKB3:LKG3"/>
    <mergeCell ref="LKH3:LKM3"/>
    <mergeCell ref="LKN3:LKS3"/>
    <mergeCell ref="LKT3:LKY3"/>
    <mergeCell ref="LIF3:LIK3"/>
    <mergeCell ref="LIL3:LIQ3"/>
    <mergeCell ref="LIR3:LIW3"/>
    <mergeCell ref="LIX3:LJC3"/>
    <mergeCell ref="LJD3:LJI3"/>
    <mergeCell ref="LJJ3:LJO3"/>
    <mergeCell ref="LGV3:LHA3"/>
    <mergeCell ref="LHB3:LHG3"/>
    <mergeCell ref="LHH3:LHM3"/>
    <mergeCell ref="LHN3:LHS3"/>
    <mergeCell ref="LHT3:LHY3"/>
    <mergeCell ref="LHZ3:LIE3"/>
    <mergeCell ref="LFL3:LFQ3"/>
    <mergeCell ref="LFR3:LFW3"/>
    <mergeCell ref="LFX3:LGC3"/>
    <mergeCell ref="LGD3:LGI3"/>
    <mergeCell ref="LGJ3:LGO3"/>
    <mergeCell ref="LGP3:LGU3"/>
    <mergeCell ref="LEB3:LEG3"/>
    <mergeCell ref="LEH3:LEM3"/>
    <mergeCell ref="LEN3:LES3"/>
    <mergeCell ref="LET3:LEY3"/>
    <mergeCell ref="LEZ3:LFE3"/>
    <mergeCell ref="LFF3:LFK3"/>
    <mergeCell ref="LCR3:LCW3"/>
    <mergeCell ref="LCX3:LDC3"/>
    <mergeCell ref="LDD3:LDI3"/>
    <mergeCell ref="LDJ3:LDO3"/>
    <mergeCell ref="LDP3:LDU3"/>
    <mergeCell ref="LDV3:LEA3"/>
    <mergeCell ref="LBH3:LBM3"/>
    <mergeCell ref="LBN3:LBS3"/>
    <mergeCell ref="LBT3:LBY3"/>
    <mergeCell ref="LBZ3:LCE3"/>
    <mergeCell ref="LCF3:LCK3"/>
    <mergeCell ref="LCL3:LCQ3"/>
    <mergeCell ref="KZX3:LAC3"/>
    <mergeCell ref="LAD3:LAI3"/>
    <mergeCell ref="LAJ3:LAO3"/>
    <mergeCell ref="LAP3:LAU3"/>
    <mergeCell ref="LAV3:LBA3"/>
    <mergeCell ref="LBB3:LBG3"/>
    <mergeCell ref="KYN3:KYS3"/>
    <mergeCell ref="KYT3:KYY3"/>
    <mergeCell ref="KYZ3:KZE3"/>
    <mergeCell ref="KZF3:KZK3"/>
    <mergeCell ref="KZL3:KZQ3"/>
    <mergeCell ref="KZR3:KZW3"/>
    <mergeCell ref="KXD3:KXI3"/>
    <mergeCell ref="KXJ3:KXO3"/>
    <mergeCell ref="KXP3:KXU3"/>
    <mergeCell ref="KXV3:KYA3"/>
    <mergeCell ref="KYB3:KYG3"/>
    <mergeCell ref="KYH3:KYM3"/>
    <mergeCell ref="KVT3:KVY3"/>
    <mergeCell ref="KVZ3:KWE3"/>
    <mergeCell ref="KWF3:KWK3"/>
    <mergeCell ref="KWL3:KWQ3"/>
    <mergeCell ref="KWR3:KWW3"/>
    <mergeCell ref="KWX3:KXC3"/>
    <mergeCell ref="KUJ3:KUO3"/>
    <mergeCell ref="KUP3:KUU3"/>
    <mergeCell ref="KUV3:KVA3"/>
    <mergeCell ref="KVB3:KVG3"/>
    <mergeCell ref="KVH3:KVM3"/>
    <mergeCell ref="KVN3:KVS3"/>
    <mergeCell ref="KSZ3:KTE3"/>
    <mergeCell ref="KTF3:KTK3"/>
    <mergeCell ref="KTL3:KTQ3"/>
    <mergeCell ref="KTR3:KTW3"/>
    <mergeCell ref="KTX3:KUC3"/>
    <mergeCell ref="KUD3:KUI3"/>
    <mergeCell ref="KRP3:KRU3"/>
    <mergeCell ref="KRV3:KSA3"/>
    <mergeCell ref="KSB3:KSG3"/>
    <mergeCell ref="KSH3:KSM3"/>
    <mergeCell ref="KSN3:KSS3"/>
    <mergeCell ref="KST3:KSY3"/>
    <mergeCell ref="KQF3:KQK3"/>
    <mergeCell ref="KQL3:KQQ3"/>
    <mergeCell ref="KQR3:KQW3"/>
    <mergeCell ref="KQX3:KRC3"/>
    <mergeCell ref="KRD3:KRI3"/>
    <mergeCell ref="KRJ3:KRO3"/>
    <mergeCell ref="KOV3:KPA3"/>
    <mergeCell ref="KPB3:KPG3"/>
    <mergeCell ref="KPH3:KPM3"/>
    <mergeCell ref="KPN3:KPS3"/>
    <mergeCell ref="KPT3:KPY3"/>
    <mergeCell ref="KPZ3:KQE3"/>
    <mergeCell ref="KNL3:KNQ3"/>
    <mergeCell ref="KNR3:KNW3"/>
    <mergeCell ref="KNX3:KOC3"/>
    <mergeCell ref="KOD3:KOI3"/>
    <mergeCell ref="KOJ3:KOO3"/>
    <mergeCell ref="KOP3:KOU3"/>
    <mergeCell ref="KMB3:KMG3"/>
    <mergeCell ref="KMH3:KMM3"/>
    <mergeCell ref="KMN3:KMS3"/>
    <mergeCell ref="KMT3:KMY3"/>
    <mergeCell ref="KMZ3:KNE3"/>
    <mergeCell ref="KNF3:KNK3"/>
    <mergeCell ref="KKR3:KKW3"/>
    <mergeCell ref="KKX3:KLC3"/>
    <mergeCell ref="KLD3:KLI3"/>
    <mergeCell ref="KLJ3:KLO3"/>
    <mergeCell ref="KLP3:KLU3"/>
    <mergeCell ref="KLV3:KMA3"/>
    <mergeCell ref="KJH3:KJM3"/>
    <mergeCell ref="KJN3:KJS3"/>
    <mergeCell ref="KJT3:KJY3"/>
    <mergeCell ref="KJZ3:KKE3"/>
    <mergeCell ref="KKF3:KKK3"/>
    <mergeCell ref="KKL3:KKQ3"/>
    <mergeCell ref="KHX3:KIC3"/>
    <mergeCell ref="KID3:KII3"/>
    <mergeCell ref="KIJ3:KIO3"/>
    <mergeCell ref="KIP3:KIU3"/>
    <mergeCell ref="KIV3:KJA3"/>
    <mergeCell ref="KJB3:KJG3"/>
    <mergeCell ref="KGN3:KGS3"/>
    <mergeCell ref="KGT3:KGY3"/>
    <mergeCell ref="KGZ3:KHE3"/>
    <mergeCell ref="KHF3:KHK3"/>
    <mergeCell ref="KHL3:KHQ3"/>
    <mergeCell ref="KHR3:KHW3"/>
    <mergeCell ref="KFD3:KFI3"/>
    <mergeCell ref="KFJ3:KFO3"/>
    <mergeCell ref="KFP3:KFU3"/>
    <mergeCell ref="KFV3:KGA3"/>
    <mergeCell ref="KGB3:KGG3"/>
    <mergeCell ref="KGH3:KGM3"/>
    <mergeCell ref="KDT3:KDY3"/>
    <mergeCell ref="KDZ3:KEE3"/>
    <mergeCell ref="KEF3:KEK3"/>
    <mergeCell ref="KEL3:KEQ3"/>
    <mergeCell ref="KER3:KEW3"/>
    <mergeCell ref="KEX3:KFC3"/>
    <mergeCell ref="KCJ3:KCO3"/>
    <mergeCell ref="KCP3:KCU3"/>
    <mergeCell ref="KCV3:KDA3"/>
    <mergeCell ref="KDB3:KDG3"/>
    <mergeCell ref="KDH3:KDM3"/>
    <mergeCell ref="KDN3:KDS3"/>
    <mergeCell ref="KAZ3:KBE3"/>
    <mergeCell ref="KBF3:KBK3"/>
    <mergeCell ref="KBL3:KBQ3"/>
    <mergeCell ref="KBR3:KBW3"/>
    <mergeCell ref="KBX3:KCC3"/>
    <mergeCell ref="KCD3:KCI3"/>
    <mergeCell ref="JZP3:JZU3"/>
    <mergeCell ref="JZV3:KAA3"/>
    <mergeCell ref="KAB3:KAG3"/>
    <mergeCell ref="KAH3:KAM3"/>
    <mergeCell ref="KAN3:KAS3"/>
    <mergeCell ref="KAT3:KAY3"/>
    <mergeCell ref="JYF3:JYK3"/>
    <mergeCell ref="JYL3:JYQ3"/>
    <mergeCell ref="JYR3:JYW3"/>
    <mergeCell ref="JYX3:JZC3"/>
    <mergeCell ref="JZD3:JZI3"/>
    <mergeCell ref="JZJ3:JZO3"/>
    <mergeCell ref="JWV3:JXA3"/>
    <mergeCell ref="JXB3:JXG3"/>
    <mergeCell ref="JXH3:JXM3"/>
    <mergeCell ref="JXN3:JXS3"/>
    <mergeCell ref="JXT3:JXY3"/>
    <mergeCell ref="JXZ3:JYE3"/>
    <mergeCell ref="JVL3:JVQ3"/>
    <mergeCell ref="JVR3:JVW3"/>
    <mergeCell ref="JVX3:JWC3"/>
    <mergeCell ref="JWD3:JWI3"/>
    <mergeCell ref="JWJ3:JWO3"/>
    <mergeCell ref="JWP3:JWU3"/>
    <mergeCell ref="JUB3:JUG3"/>
    <mergeCell ref="JUH3:JUM3"/>
    <mergeCell ref="JUN3:JUS3"/>
    <mergeCell ref="JUT3:JUY3"/>
    <mergeCell ref="JUZ3:JVE3"/>
    <mergeCell ref="JVF3:JVK3"/>
    <mergeCell ref="JSR3:JSW3"/>
    <mergeCell ref="JSX3:JTC3"/>
    <mergeCell ref="JTD3:JTI3"/>
    <mergeCell ref="JTJ3:JTO3"/>
    <mergeCell ref="JTP3:JTU3"/>
    <mergeCell ref="JTV3:JUA3"/>
    <mergeCell ref="JRH3:JRM3"/>
    <mergeCell ref="JRN3:JRS3"/>
    <mergeCell ref="JRT3:JRY3"/>
    <mergeCell ref="JRZ3:JSE3"/>
    <mergeCell ref="JSF3:JSK3"/>
    <mergeCell ref="JSL3:JSQ3"/>
    <mergeCell ref="JPX3:JQC3"/>
    <mergeCell ref="JQD3:JQI3"/>
    <mergeCell ref="JQJ3:JQO3"/>
    <mergeCell ref="JQP3:JQU3"/>
    <mergeCell ref="JQV3:JRA3"/>
    <mergeCell ref="JRB3:JRG3"/>
    <mergeCell ref="JON3:JOS3"/>
    <mergeCell ref="JOT3:JOY3"/>
    <mergeCell ref="JOZ3:JPE3"/>
    <mergeCell ref="JPF3:JPK3"/>
    <mergeCell ref="JPL3:JPQ3"/>
    <mergeCell ref="JPR3:JPW3"/>
    <mergeCell ref="JND3:JNI3"/>
    <mergeCell ref="JNJ3:JNO3"/>
    <mergeCell ref="JNP3:JNU3"/>
    <mergeCell ref="JNV3:JOA3"/>
    <mergeCell ref="JOB3:JOG3"/>
    <mergeCell ref="JOH3:JOM3"/>
    <mergeCell ref="JLT3:JLY3"/>
    <mergeCell ref="JLZ3:JME3"/>
    <mergeCell ref="JMF3:JMK3"/>
    <mergeCell ref="JML3:JMQ3"/>
    <mergeCell ref="JMR3:JMW3"/>
    <mergeCell ref="JMX3:JNC3"/>
    <mergeCell ref="JKJ3:JKO3"/>
    <mergeCell ref="JKP3:JKU3"/>
    <mergeCell ref="JKV3:JLA3"/>
    <mergeCell ref="JLB3:JLG3"/>
    <mergeCell ref="JLH3:JLM3"/>
    <mergeCell ref="JLN3:JLS3"/>
    <mergeCell ref="JIZ3:JJE3"/>
    <mergeCell ref="JJF3:JJK3"/>
    <mergeCell ref="JJL3:JJQ3"/>
    <mergeCell ref="JJR3:JJW3"/>
    <mergeCell ref="JJX3:JKC3"/>
    <mergeCell ref="JKD3:JKI3"/>
    <mergeCell ref="JHP3:JHU3"/>
    <mergeCell ref="JHV3:JIA3"/>
    <mergeCell ref="JIB3:JIG3"/>
    <mergeCell ref="JIH3:JIM3"/>
    <mergeCell ref="JIN3:JIS3"/>
    <mergeCell ref="JIT3:JIY3"/>
    <mergeCell ref="JGF3:JGK3"/>
    <mergeCell ref="JGL3:JGQ3"/>
    <mergeCell ref="JGR3:JGW3"/>
    <mergeCell ref="JGX3:JHC3"/>
    <mergeCell ref="JHD3:JHI3"/>
    <mergeCell ref="JHJ3:JHO3"/>
    <mergeCell ref="JEV3:JFA3"/>
    <mergeCell ref="JFB3:JFG3"/>
    <mergeCell ref="JFH3:JFM3"/>
    <mergeCell ref="JFN3:JFS3"/>
    <mergeCell ref="JFT3:JFY3"/>
    <mergeCell ref="JFZ3:JGE3"/>
    <mergeCell ref="JDL3:JDQ3"/>
    <mergeCell ref="JDR3:JDW3"/>
    <mergeCell ref="JDX3:JEC3"/>
    <mergeCell ref="JED3:JEI3"/>
    <mergeCell ref="JEJ3:JEO3"/>
    <mergeCell ref="JEP3:JEU3"/>
    <mergeCell ref="JCB3:JCG3"/>
    <mergeCell ref="JCH3:JCM3"/>
    <mergeCell ref="JCN3:JCS3"/>
    <mergeCell ref="JCT3:JCY3"/>
    <mergeCell ref="JCZ3:JDE3"/>
    <mergeCell ref="JDF3:JDK3"/>
    <mergeCell ref="JAR3:JAW3"/>
    <mergeCell ref="JAX3:JBC3"/>
    <mergeCell ref="JBD3:JBI3"/>
    <mergeCell ref="JBJ3:JBO3"/>
    <mergeCell ref="JBP3:JBU3"/>
    <mergeCell ref="JBV3:JCA3"/>
    <mergeCell ref="IZH3:IZM3"/>
    <mergeCell ref="IZN3:IZS3"/>
    <mergeCell ref="IZT3:IZY3"/>
    <mergeCell ref="IZZ3:JAE3"/>
    <mergeCell ref="JAF3:JAK3"/>
    <mergeCell ref="JAL3:JAQ3"/>
    <mergeCell ref="IXX3:IYC3"/>
    <mergeCell ref="IYD3:IYI3"/>
    <mergeCell ref="IYJ3:IYO3"/>
    <mergeCell ref="IYP3:IYU3"/>
    <mergeCell ref="IYV3:IZA3"/>
    <mergeCell ref="IZB3:IZG3"/>
    <mergeCell ref="IWN3:IWS3"/>
    <mergeCell ref="IWT3:IWY3"/>
    <mergeCell ref="IWZ3:IXE3"/>
    <mergeCell ref="IXF3:IXK3"/>
    <mergeCell ref="IXL3:IXQ3"/>
    <mergeCell ref="IXR3:IXW3"/>
    <mergeCell ref="IVD3:IVI3"/>
    <mergeCell ref="IVJ3:IVO3"/>
    <mergeCell ref="IVP3:IVU3"/>
    <mergeCell ref="IVV3:IWA3"/>
    <mergeCell ref="IWB3:IWG3"/>
    <mergeCell ref="IWH3:IWM3"/>
    <mergeCell ref="ITT3:ITY3"/>
    <mergeCell ref="ITZ3:IUE3"/>
    <mergeCell ref="IUF3:IUK3"/>
    <mergeCell ref="IUL3:IUQ3"/>
    <mergeCell ref="IUR3:IUW3"/>
    <mergeCell ref="IUX3:IVC3"/>
    <mergeCell ref="ISJ3:ISO3"/>
    <mergeCell ref="ISP3:ISU3"/>
    <mergeCell ref="ISV3:ITA3"/>
    <mergeCell ref="ITB3:ITG3"/>
    <mergeCell ref="ITH3:ITM3"/>
    <mergeCell ref="ITN3:ITS3"/>
    <mergeCell ref="IQZ3:IRE3"/>
    <mergeCell ref="IRF3:IRK3"/>
    <mergeCell ref="IRL3:IRQ3"/>
    <mergeCell ref="IRR3:IRW3"/>
    <mergeCell ref="IRX3:ISC3"/>
    <mergeCell ref="ISD3:ISI3"/>
    <mergeCell ref="IPP3:IPU3"/>
    <mergeCell ref="IPV3:IQA3"/>
    <mergeCell ref="IQB3:IQG3"/>
    <mergeCell ref="IQH3:IQM3"/>
    <mergeCell ref="IQN3:IQS3"/>
    <mergeCell ref="IQT3:IQY3"/>
    <mergeCell ref="IOF3:IOK3"/>
    <mergeCell ref="IOL3:IOQ3"/>
    <mergeCell ref="IOR3:IOW3"/>
    <mergeCell ref="IOX3:IPC3"/>
    <mergeCell ref="IPD3:IPI3"/>
    <mergeCell ref="IPJ3:IPO3"/>
    <mergeCell ref="IMV3:INA3"/>
    <mergeCell ref="INB3:ING3"/>
    <mergeCell ref="INH3:INM3"/>
    <mergeCell ref="INN3:INS3"/>
    <mergeCell ref="INT3:INY3"/>
    <mergeCell ref="INZ3:IOE3"/>
    <mergeCell ref="ILL3:ILQ3"/>
    <mergeCell ref="ILR3:ILW3"/>
    <mergeCell ref="ILX3:IMC3"/>
    <mergeCell ref="IMD3:IMI3"/>
    <mergeCell ref="IMJ3:IMO3"/>
    <mergeCell ref="IMP3:IMU3"/>
    <mergeCell ref="IKB3:IKG3"/>
    <mergeCell ref="IKH3:IKM3"/>
    <mergeCell ref="IKN3:IKS3"/>
    <mergeCell ref="IKT3:IKY3"/>
    <mergeCell ref="IKZ3:ILE3"/>
    <mergeCell ref="ILF3:ILK3"/>
    <mergeCell ref="IIR3:IIW3"/>
    <mergeCell ref="IIX3:IJC3"/>
    <mergeCell ref="IJD3:IJI3"/>
    <mergeCell ref="IJJ3:IJO3"/>
    <mergeCell ref="IJP3:IJU3"/>
    <mergeCell ref="IJV3:IKA3"/>
    <mergeCell ref="IHH3:IHM3"/>
    <mergeCell ref="IHN3:IHS3"/>
    <mergeCell ref="IHT3:IHY3"/>
    <mergeCell ref="IHZ3:IIE3"/>
    <mergeCell ref="IIF3:IIK3"/>
    <mergeCell ref="IIL3:IIQ3"/>
    <mergeCell ref="IFX3:IGC3"/>
    <mergeCell ref="IGD3:IGI3"/>
    <mergeCell ref="IGJ3:IGO3"/>
    <mergeCell ref="IGP3:IGU3"/>
    <mergeCell ref="IGV3:IHA3"/>
    <mergeCell ref="IHB3:IHG3"/>
    <mergeCell ref="IEN3:IES3"/>
    <mergeCell ref="IET3:IEY3"/>
    <mergeCell ref="IEZ3:IFE3"/>
    <mergeCell ref="IFF3:IFK3"/>
    <mergeCell ref="IFL3:IFQ3"/>
    <mergeCell ref="IFR3:IFW3"/>
    <mergeCell ref="IDD3:IDI3"/>
    <mergeCell ref="IDJ3:IDO3"/>
    <mergeCell ref="IDP3:IDU3"/>
    <mergeCell ref="IDV3:IEA3"/>
    <mergeCell ref="IEB3:IEG3"/>
    <mergeCell ref="IEH3:IEM3"/>
    <mergeCell ref="IBT3:IBY3"/>
    <mergeCell ref="IBZ3:ICE3"/>
    <mergeCell ref="ICF3:ICK3"/>
    <mergeCell ref="ICL3:ICQ3"/>
    <mergeCell ref="ICR3:ICW3"/>
    <mergeCell ref="ICX3:IDC3"/>
    <mergeCell ref="IAJ3:IAO3"/>
    <mergeCell ref="IAP3:IAU3"/>
    <mergeCell ref="IAV3:IBA3"/>
    <mergeCell ref="IBB3:IBG3"/>
    <mergeCell ref="IBH3:IBM3"/>
    <mergeCell ref="IBN3:IBS3"/>
    <mergeCell ref="HYZ3:HZE3"/>
    <mergeCell ref="HZF3:HZK3"/>
    <mergeCell ref="HZL3:HZQ3"/>
    <mergeCell ref="HZR3:HZW3"/>
    <mergeCell ref="HZX3:IAC3"/>
    <mergeCell ref="IAD3:IAI3"/>
    <mergeCell ref="HXP3:HXU3"/>
    <mergeCell ref="HXV3:HYA3"/>
    <mergeCell ref="HYB3:HYG3"/>
    <mergeCell ref="HYH3:HYM3"/>
    <mergeCell ref="HYN3:HYS3"/>
    <mergeCell ref="HYT3:HYY3"/>
    <mergeCell ref="HWF3:HWK3"/>
    <mergeCell ref="HWL3:HWQ3"/>
    <mergeCell ref="HWR3:HWW3"/>
    <mergeCell ref="HWX3:HXC3"/>
    <mergeCell ref="HXD3:HXI3"/>
    <mergeCell ref="HXJ3:HXO3"/>
    <mergeCell ref="HUV3:HVA3"/>
    <mergeCell ref="HVB3:HVG3"/>
    <mergeCell ref="HVH3:HVM3"/>
    <mergeCell ref="HVN3:HVS3"/>
    <mergeCell ref="HVT3:HVY3"/>
    <mergeCell ref="HVZ3:HWE3"/>
    <mergeCell ref="HTL3:HTQ3"/>
    <mergeCell ref="HTR3:HTW3"/>
    <mergeCell ref="HTX3:HUC3"/>
    <mergeCell ref="HUD3:HUI3"/>
    <mergeCell ref="HUJ3:HUO3"/>
    <mergeCell ref="HUP3:HUU3"/>
    <mergeCell ref="HSB3:HSG3"/>
    <mergeCell ref="HSH3:HSM3"/>
    <mergeCell ref="HSN3:HSS3"/>
    <mergeCell ref="HST3:HSY3"/>
    <mergeCell ref="HSZ3:HTE3"/>
    <mergeCell ref="HTF3:HTK3"/>
    <mergeCell ref="HQR3:HQW3"/>
    <mergeCell ref="HQX3:HRC3"/>
    <mergeCell ref="HRD3:HRI3"/>
    <mergeCell ref="HRJ3:HRO3"/>
    <mergeCell ref="HRP3:HRU3"/>
    <mergeCell ref="HRV3:HSA3"/>
    <mergeCell ref="HPH3:HPM3"/>
    <mergeCell ref="HPN3:HPS3"/>
    <mergeCell ref="HPT3:HPY3"/>
    <mergeCell ref="HPZ3:HQE3"/>
    <mergeCell ref="HQF3:HQK3"/>
    <mergeCell ref="HQL3:HQQ3"/>
    <mergeCell ref="HNX3:HOC3"/>
    <mergeCell ref="HOD3:HOI3"/>
    <mergeCell ref="HOJ3:HOO3"/>
    <mergeCell ref="HOP3:HOU3"/>
    <mergeCell ref="HOV3:HPA3"/>
    <mergeCell ref="HPB3:HPG3"/>
    <mergeCell ref="HMN3:HMS3"/>
    <mergeCell ref="HMT3:HMY3"/>
    <mergeCell ref="HMZ3:HNE3"/>
    <mergeCell ref="HNF3:HNK3"/>
    <mergeCell ref="HNL3:HNQ3"/>
    <mergeCell ref="HNR3:HNW3"/>
    <mergeCell ref="HLD3:HLI3"/>
    <mergeCell ref="HLJ3:HLO3"/>
    <mergeCell ref="HLP3:HLU3"/>
    <mergeCell ref="HLV3:HMA3"/>
    <mergeCell ref="HMB3:HMG3"/>
    <mergeCell ref="HMH3:HMM3"/>
    <mergeCell ref="HJT3:HJY3"/>
    <mergeCell ref="HJZ3:HKE3"/>
    <mergeCell ref="HKF3:HKK3"/>
    <mergeCell ref="HKL3:HKQ3"/>
    <mergeCell ref="HKR3:HKW3"/>
    <mergeCell ref="HKX3:HLC3"/>
    <mergeCell ref="HIJ3:HIO3"/>
    <mergeCell ref="HIP3:HIU3"/>
    <mergeCell ref="HIV3:HJA3"/>
    <mergeCell ref="HJB3:HJG3"/>
    <mergeCell ref="HJH3:HJM3"/>
    <mergeCell ref="HJN3:HJS3"/>
    <mergeCell ref="HGZ3:HHE3"/>
    <mergeCell ref="HHF3:HHK3"/>
    <mergeCell ref="HHL3:HHQ3"/>
    <mergeCell ref="HHR3:HHW3"/>
    <mergeCell ref="HHX3:HIC3"/>
    <mergeCell ref="HID3:HII3"/>
    <mergeCell ref="HFP3:HFU3"/>
    <mergeCell ref="HFV3:HGA3"/>
    <mergeCell ref="HGB3:HGG3"/>
    <mergeCell ref="HGH3:HGM3"/>
    <mergeCell ref="HGN3:HGS3"/>
    <mergeCell ref="HGT3:HGY3"/>
    <mergeCell ref="HEF3:HEK3"/>
    <mergeCell ref="HEL3:HEQ3"/>
    <mergeCell ref="HER3:HEW3"/>
    <mergeCell ref="HEX3:HFC3"/>
    <mergeCell ref="HFD3:HFI3"/>
    <mergeCell ref="HFJ3:HFO3"/>
    <mergeCell ref="HCV3:HDA3"/>
    <mergeCell ref="HDB3:HDG3"/>
    <mergeCell ref="HDH3:HDM3"/>
    <mergeCell ref="HDN3:HDS3"/>
    <mergeCell ref="HDT3:HDY3"/>
    <mergeCell ref="HDZ3:HEE3"/>
    <mergeCell ref="HBL3:HBQ3"/>
    <mergeCell ref="HBR3:HBW3"/>
    <mergeCell ref="HBX3:HCC3"/>
    <mergeCell ref="HCD3:HCI3"/>
    <mergeCell ref="HCJ3:HCO3"/>
    <mergeCell ref="HCP3:HCU3"/>
    <mergeCell ref="HAB3:HAG3"/>
    <mergeCell ref="HAH3:HAM3"/>
    <mergeCell ref="HAN3:HAS3"/>
    <mergeCell ref="HAT3:HAY3"/>
    <mergeCell ref="HAZ3:HBE3"/>
    <mergeCell ref="HBF3:HBK3"/>
    <mergeCell ref="GYR3:GYW3"/>
    <mergeCell ref="GYX3:GZC3"/>
    <mergeCell ref="GZD3:GZI3"/>
    <mergeCell ref="GZJ3:GZO3"/>
    <mergeCell ref="GZP3:GZU3"/>
    <mergeCell ref="GZV3:HAA3"/>
    <mergeCell ref="GXH3:GXM3"/>
    <mergeCell ref="GXN3:GXS3"/>
    <mergeCell ref="GXT3:GXY3"/>
    <mergeCell ref="GXZ3:GYE3"/>
    <mergeCell ref="GYF3:GYK3"/>
    <mergeCell ref="GYL3:GYQ3"/>
    <mergeCell ref="GVX3:GWC3"/>
    <mergeCell ref="GWD3:GWI3"/>
    <mergeCell ref="GWJ3:GWO3"/>
    <mergeCell ref="GWP3:GWU3"/>
    <mergeCell ref="GWV3:GXA3"/>
    <mergeCell ref="GXB3:GXG3"/>
    <mergeCell ref="GUN3:GUS3"/>
    <mergeCell ref="GUT3:GUY3"/>
    <mergeCell ref="GUZ3:GVE3"/>
    <mergeCell ref="GVF3:GVK3"/>
    <mergeCell ref="GVL3:GVQ3"/>
    <mergeCell ref="GVR3:GVW3"/>
    <mergeCell ref="GTD3:GTI3"/>
    <mergeCell ref="GTJ3:GTO3"/>
    <mergeCell ref="GTP3:GTU3"/>
    <mergeCell ref="GTV3:GUA3"/>
    <mergeCell ref="GUB3:GUG3"/>
    <mergeCell ref="GUH3:GUM3"/>
    <mergeCell ref="GRT3:GRY3"/>
    <mergeCell ref="GRZ3:GSE3"/>
    <mergeCell ref="GSF3:GSK3"/>
    <mergeCell ref="GSL3:GSQ3"/>
    <mergeCell ref="GSR3:GSW3"/>
    <mergeCell ref="GSX3:GTC3"/>
    <mergeCell ref="GQJ3:GQO3"/>
    <mergeCell ref="GQP3:GQU3"/>
    <mergeCell ref="GQV3:GRA3"/>
    <mergeCell ref="GRB3:GRG3"/>
    <mergeCell ref="GRH3:GRM3"/>
    <mergeCell ref="GRN3:GRS3"/>
    <mergeCell ref="GOZ3:GPE3"/>
    <mergeCell ref="GPF3:GPK3"/>
    <mergeCell ref="GPL3:GPQ3"/>
    <mergeCell ref="GPR3:GPW3"/>
    <mergeCell ref="GPX3:GQC3"/>
    <mergeCell ref="GQD3:GQI3"/>
    <mergeCell ref="GNP3:GNU3"/>
    <mergeCell ref="GNV3:GOA3"/>
    <mergeCell ref="GOB3:GOG3"/>
    <mergeCell ref="GOH3:GOM3"/>
    <mergeCell ref="GON3:GOS3"/>
    <mergeCell ref="GOT3:GOY3"/>
    <mergeCell ref="GMF3:GMK3"/>
    <mergeCell ref="GML3:GMQ3"/>
    <mergeCell ref="GMR3:GMW3"/>
    <mergeCell ref="GMX3:GNC3"/>
    <mergeCell ref="GND3:GNI3"/>
    <mergeCell ref="GNJ3:GNO3"/>
    <mergeCell ref="GKV3:GLA3"/>
    <mergeCell ref="GLB3:GLG3"/>
    <mergeCell ref="GLH3:GLM3"/>
    <mergeCell ref="GLN3:GLS3"/>
    <mergeCell ref="GLT3:GLY3"/>
    <mergeCell ref="GLZ3:GME3"/>
    <mergeCell ref="GJL3:GJQ3"/>
    <mergeCell ref="GJR3:GJW3"/>
    <mergeCell ref="GJX3:GKC3"/>
    <mergeCell ref="GKD3:GKI3"/>
    <mergeCell ref="GKJ3:GKO3"/>
    <mergeCell ref="GKP3:GKU3"/>
    <mergeCell ref="GIB3:GIG3"/>
    <mergeCell ref="GIH3:GIM3"/>
    <mergeCell ref="GIN3:GIS3"/>
    <mergeCell ref="GIT3:GIY3"/>
    <mergeCell ref="GIZ3:GJE3"/>
    <mergeCell ref="GJF3:GJK3"/>
    <mergeCell ref="GGR3:GGW3"/>
    <mergeCell ref="GGX3:GHC3"/>
    <mergeCell ref="GHD3:GHI3"/>
    <mergeCell ref="GHJ3:GHO3"/>
    <mergeCell ref="GHP3:GHU3"/>
    <mergeCell ref="GHV3:GIA3"/>
    <mergeCell ref="GFH3:GFM3"/>
    <mergeCell ref="GFN3:GFS3"/>
    <mergeCell ref="GFT3:GFY3"/>
    <mergeCell ref="GFZ3:GGE3"/>
    <mergeCell ref="GGF3:GGK3"/>
    <mergeCell ref="GGL3:GGQ3"/>
    <mergeCell ref="GDX3:GEC3"/>
    <mergeCell ref="GED3:GEI3"/>
    <mergeCell ref="GEJ3:GEO3"/>
    <mergeCell ref="GEP3:GEU3"/>
    <mergeCell ref="GEV3:GFA3"/>
    <mergeCell ref="GFB3:GFG3"/>
    <mergeCell ref="GCN3:GCS3"/>
    <mergeCell ref="GCT3:GCY3"/>
    <mergeCell ref="GCZ3:GDE3"/>
    <mergeCell ref="GDF3:GDK3"/>
    <mergeCell ref="GDL3:GDQ3"/>
    <mergeCell ref="GDR3:GDW3"/>
    <mergeCell ref="GBD3:GBI3"/>
    <mergeCell ref="GBJ3:GBO3"/>
    <mergeCell ref="GBP3:GBU3"/>
    <mergeCell ref="GBV3:GCA3"/>
    <mergeCell ref="GCB3:GCG3"/>
    <mergeCell ref="GCH3:GCM3"/>
    <mergeCell ref="FZT3:FZY3"/>
    <mergeCell ref="FZZ3:GAE3"/>
    <mergeCell ref="GAF3:GAK3"/>
    <mergeCell ref="GAL3:GAQ3"/>
    <mergeCell ref="GAR3:GAW3"/>
    <mergeCell ref="GAX3:GBC3"/>
    <mergeCell ref="FYJ3:FYO3"/>
    <mergeCell ref="FYP3:FYU3"/>
    <mergeCell ref="FYV3:FZA3"/>
    <mergeCell ref="FZB3:FZG3"/>
    <mergeCell ref="FZH3:FZM3"/>
    <mergeCell ref="FZN3:FZS3"/>
    <mergeCell ref="FWZ3:FXE3"/>
    <mergeCell ref="FXF3:FXK3"/>
    <mergeCell ref="FXL3:FXQ3"/>
    <mergeCell ref="FXR3:FXW3"/>
    <mergeCell ref="FXX3:FYC3"/>
    <mergeCell ref="FYD3:FYI3"/>
    <mergeCell ref="FVP3:FVU3"/>
    <mergeCell ref="FVV3:FWA3"/>
    <mergeCell ref="FWB3:FWG3"/>
    <mergeCell ref="FWH3:FWM3"/>
    <mergeCell ref="FWN3:FWS3"/>
    <mergeCell ref="FWT3:FWY3"/>
    <mergeCell ref="FUF3:FUK3"/>
    <mergeCell ref="FUL3:FUQ3"/>
    <mergeCell ref="FUR3:FUW3"/>
    <mergeCell ref="FUX3:FVC3"/>
    <mergeCell ref="FVD3:FVI3"/>
    <mergeCell ref="FVJ3:FVO3"/>
    <mergeCell ref="FSV3:FTA3"/>
    <mergeCell ref="FTB3:FTG3"/>
    <mergeCell ref="FTH3:FTM3"/>
    <mergeCell ref="FTN3:FTS3"/>
    <mergeCell ref="FTT3:FTY3"/>
    <mergeCell ref="FTZ3:FUE3"/>
    <mergeCell ref="FRL3:FRQ3"/>
    <mergeCell ref="FRR3:FRW3"/>
    <mergeCell ref="FRX3:FSC3"/>
    <mergeCell ref="FSD3:FSI3"/>
    <mergeCell ref="FSJ3:FSO3"/>
    <mergeCell ref="FSP3:FSU3"/>
    <mergeCell ref="FQB3:FQG3"/>
    <mergeCell ref="FQH3:FQM3"/>
    <mergeCell ref="FQN3:FQS3"/>
    <mergeCell ref="FQT3:FQY3"/>
    <mergeCell ref="FQZ3:FRE3"/>
    <mergeCell ref="FRF3:FRK3"/>
    <mergeCell ref="FOR3:FOW3"/>
    <mergeCell ref="FOX3:FPC3"/>
    <mergeCell ref="FPD3:FPI3"/>
    <mergeCell ref="FPJ3:FPO3"/>
    <mergeCell ref="FPP3:FPU3"/>
    <mergeCell ref="FPV3:FQA3"/>
    <mergeCell ref="FNH3:FNM3"/>
    <mergeCell ref="FNN3:FNS3"/>
    <mergeCell ref="FNT3:FNY3"/>
    <mergeCell ref="FNZ3:FOE3"/>
    <mergeCell ref="FOF3:FOK3"/>
    <mergeCell ref="FOL3:FOQ3"/>
    <mergeCell ref="FLX3:FMC3"/>
    <mergeCell ref="FMD3:FMI3"/>
    <mergeCell ref="FMJ3:FMO3"/>
    <mergeCell ref="FMP3:FMU3"/>
    <mergeCell ref="FMV3:FNA3"/>
    <mergeCell ref="FNB3:FNG3"/>
    <mergeCell ref="FKN3:FKS3"/>
    <mergeCell ref="FKT3:FKY3"/>
    <mergeCell ref="FKZ3:FLE3"/>
    <mergeCell ref="FLF3:FLK3"/>
    <mergeCell ref="FLL3:FLQ3"/>
    <mergeCell ref="FLR3:FLW3"/>
    <mergeCell ref="FJD3:FJI3"/>
    <mergeCell ref="FJJ3:FJO3"/>
    <mergeCell ref="FJP3:FJU3"/>
    <mergeCell ref="FJV3:FKA3"/>
    <mergeCell ref="FKB3:FKG3"/>
    <mergeCell ref="FKH3:FKM3"/>
    <mergeCell ref="FHT3:FHY3"/>
    <mergeCell ref="FHZ3:FIE3"/>
    <mergeCell ref="FIF3:FIK3"/>
    <mergeCell ref="FIL3:FIQ3"/>
    <mergeCell ref="FIR3:FIW3"/>
    <mergeCell ref="FIX3:FJC3"/>
    <mergeCell ref="FGJ3:FGO3"/>
    <mergeCell ref="FGP3:FGU3"/>
    <mergeCell ref="FGV3:FHA3"/>
    <mergeCell ref="FHB3:FHG3"/>
    <mergeCell ref="FHH3:FHM3"/>
    <mergeCell ref="FHN3:FHS3"/>
    <mergeCell ref="FEZ3:FFE3"/>
    <mergeCell ref="FFF3:FFK3"/>
    <mergeCell ref="FFL3:FFQ3"/>
    <mergeCell ref="FFR3:FFW3"/>
    <mergeCell ref="FFX3:FGC3"/>
    <mergeCell ref="FGD3:FGI3"/>
    <mergeCell ref="FDP3:FDU3"/>
    <mergeCell ref="FDV3:FEA3"/>
    <mergeCell ref="FEB3:FEG3"/>
    <mergeCell ref="FEH3:FEM3"/>
    <mergeCell ref="FEN3:FES3"/>
    <mergeCell ref="FET3:FEY3"/>
    <mergeCell ref="FCF3:FCK3"/>
    <mergeCell ref="FCL3:FCQ3"/>
    <mergeCell ref="FCR3:FCW3"/>
    <mergeCell ref="FCX3:FDC3"/>
    <mergeCell ref="FDD3:FDI3"/>
    <mergeCell ref="FDJ3:FDO3"/>
    <mergeCell ref="FAV3:FBA3"/>
    <mergeCell ref="FBB3:FBG3"/>
    <mergeCell ref="FBH3:FBM3"/>
    <mergeCell ref="FBN3:FBS3"/>
    <mergeCell ref="FBT3:FBY3"/>
    <mergeCell ref="FBZ3:FCE3"/>
    <mergeCell ref="EZL3:EZQ3"/>
    <mergeCell ref="EZR3:EZW3"/>
    <mergeCell ref="EZX3:FAC3"/>
    <mergeCell ref="FAD3:FAI3"/>
    <mergeCell ref="FAJ3:FAO3"/>
    <mergeCell ref="FAP3:FAU3"/>
    <mergeCell ref="EYB3:EYG3"/>
    <mergeCell ref="EYH3:EYM3"/>
    <mergeCell ref="EYN3:EYS3"/>
    <mergeCell ref="EYT3:EYY3"/>
    <mergeCell ref="EYZ3:EZE3"/>
    <mergeCell ref="EZF3:EZK3"/>
    <mergeCell ref="EWR3:EWW3"/>
    <mergeCell ref="EWX3:EXC3"/>
    <mergeCell ref="EXD3:EXI3"/>
    <mergeCell ref="EXJ3:EXO3"/>
    <mergeCell ref="EXP3:EXU3"/>
    <mergeCell ref="EXV3:EYA3"/>
    <mergeCell ref="EVH3:EVM3"/>
    <mergeCell ref="EVN3:EVS3"/>
    <mergeCell ref="EVT3:EVY3"/>
    <mergeCell ref="EVZ3:EWE3"/>
    <mergeCell ref="EWF3:EWK3"/>
    <mergeCell ref="EWL3:EWQ3"/>
    <mergeCell ref="ETX3:EUC3"/>
    <mergeCell ref="EUD3:EUI3"/>
    <mergeCell ref="EUJ3:EUO3"/>
    <mergeCell ref="EUP3:EUU3"/>
    <mergeCell ref="EUV3:EVA3"/>
    <mergeCell ref="EVB3:EVG3"/>
    <mergeCell ref="ESN3:ESS3"/>
    <mergeCell ref="EST3:ESY3"/>
    <mergeCell ref="ESZ3:ETE3"/>
    <mergeCell ref="ETF3:ETK3"/>
    <mergeCell ref="ETL3:ETQ3"/>
    <mergeCell ref="ETR3:ETW3"/>
    <mergeCell ref="ERD3:ERI3"/>
    <mergeCell ref="ERJ3:ERO3"/>
    <mergeCell ref="ERP3:ERU3"/>
    <mergeCell ref="ERV3:ESA3"/>
    <mergeCell ref="ESB3:ESG3"/>
    <mergeCell ref="ESH3:ESM3"/>
    <mergeCell ref="EPT3:EPY3"/>
    <mergeCell ref="EPZ3:EQE3"/>
    <mergeCell ref="EQF3:EQK3"/>
    <mergeCell ref="EQL3:EQQ3"/>
    <mergeCell ref="EQR3:EQW3"/>
    <mergeCell ref="EQX3:ERC3"/>
    <mergeCell ref="EOJ3:EOO3"/>
    <mergeCell ref="EOP3:EOU3"/>
    <mergeCell ref="EOV3:EPA3"/>
    <mergeCell ref="EPB3:EPG3"/>
    <mergeCell ref="EPH3:EPM3"/>
    <mergeCell ref="EPN3:EPS3"/>
    <mergeCell ref="EMZ3:ENE3"/>
    <mergeCell ref="ENF3:ENK3"/>
    <mergeCell ref="ENL3:ENQ3"/>
    <mergeCell ref="ENR3:ENW3"/>
    <mergeCell ref="ENX3:EOC3"/>
    <mergeCell ref="EOD3:EOI3"/>
    <mergeCell ref="ELP3:ELU3"/>
    <mergeCell ref="ELV3:EMA3"/>
    <mergeCell ref="EMB3:EMG3"/>
    <mergeCell ref="EMH3:EMM3"/>
    <mergeCell ref="EMN3:EMS3"/>
    <mergeCell ref="EMT3:EMY3"/>
    <mergeCell ref="EKF3:EKK3"/>
    <mergeCell ref="EKL3:EKQ3"/>
    <mergeCell ref="EKR3:EKW3"/>
    <mergeCell ref="EKX3:ELC3"/>
    <mergeCell ref="ELD3:ELI3"/>
    <mergeCell ref="ELJ3:ELO3"/>
    <mergeCell ref="EIV3:EJA3"/>
    <mergeCell ref="EJB3:EJG3"/>
    <mergeCell ref="EJH3:EJM3"/>
    <mergeCell ref="EJN3:EJS3"/>
    <mergeCell ref="EJT3:EJY3"/>
    <mergeCell ref="EJZ3:EKE3"/>
    <mergeCell ref="EHL3:EHQ3"/>
    <mergeCell ref="EHR3:EHW3"/>
    <mergeCell ref="EHX3:EIC3"/>
    <mergeCell ref="EID3:EII3"/>
    <mergeCell ref="EIJ3:EIO3"/>
    <mergeCell ref="EIP3:EIU3"/>
    <mergeCell ref="EGB3:EGG3"/>
    <mergeCell ref="EGH3:EGM3"/>
    <mergeCell ref="EGN3:EGS3"/>
    <mergeCell ref="EGT3:EGY3"/>
    <mergeCell ref="EGZ3:EHE3"/>
    <mergeCell ref="EHF3:EHK3"/>
    <mergeCell ref="EER3:EEW3"/>
    <mergeCell ref="EEX3:EFC3"/>
    <mergeCell ref="EFD3:EFI3"/>
    <mergeCell ref="EFJ3:EFO3"/>
    <mergeCell ref="EFP3:EFU3"/>
    <mergeCell ref="EFV3:EGA3"/>
    <mergeCell ref="EDH3:EDM3"/>
    <mergeCell ref="EDN3:EDS3"/>
    <mergeCell ref="EDT3:EDY3"/>
    <mergeCell ref="EDZ3:EEE3"/>
    <mergeCell ref="EEF3:EEK3"/>
    <mergeCell ref="EEL3:EEQ3"/>
    <mergeCell ref="EBX3:ECC3"/>
    <mergeCell ref="ECD3:ECI3"/>
    <mergeCell ref="ECJ3:ECO3"/>
    <mergeCell ref="ECP3:ECU3"/>
    <mergeCell ref="ECV3:EDA3"/>
    <mergeCell ref="EDB3:EDG3"/>
    <mergeCell ref="EAN3:EAS3"/>
    <mergeCell ref="EAT3:EAY3"/>
    <mergeCell ref="EAZ3:EBE3"/>
    <mergeCell ref="EBF3:EBK3"/>
    <mergeCell ref="EBL3:EBQ3"/>
    <mergeCell ref="EBR3:EBW3"/>
    <mergeCell ref="DZD3:DZI3"/>
    <mergeCell ref="DZJ3:DZO3"/>
    <mergeCell ref="DZP3:DZU3"/>
    <mergeCell ref="DZV3:EAA3"/>
    <mergeCell ref="EAB3:EAG3"/>
    <mergeCell ref="EAH3:EAM3"/>
    <mergeCell ref="DXT3:DXY3"/>
    <mergeCell ref="DXZ3:DYE3"/>
    <mergeCell ref="DYF3:DYK3"/>
    <mergeCell ref="DYL3:DYQ3"/>
    <mergeCell ref="DYR3:DYW3"/>
    <mergeCell ref="DYX3:DZC3"/>
    <mergeCell ref="DWJ3:DWO3"/>
    <mergeCell ref="DWP3:DWU3"/>
    <mergeCell ref="DWV3:DXA3"/>
    <mergeCell ref="DXB3:DXG3"/>
    <mergeCell ref="DXH3:DXM3"/>
    <mergeCell ref="DXN3:DXS3"/>
    <mergeCell ref="DUZ3:DVE3"/>
    <mergeCell ref="DVF3:DVK3"/>
    <mergeCell ref="DVL3:DVQ3"/>
    <mergeCell ref="DVR3:DVW3"/>
    <mergeCell ref="DVX3:DWC3"/>
    <mergeCell ref="DWD3:DWI3"/>
    <mergeCell ref="DTP3:DTU3"/>
    <mergeCell ref="DTV3:DUA3"/>
    <mergeCell ref="DUB3:DUG3"/>
    <mergeCell ref="DUH3:DUM3"/>
    <mergeCell ref="DUN3:DUS3"/>
    <mergeCell ref="DUT3:DUY3"/>
    <mergeCell ref="DSF3:DSK3"/>
    <mergeCell ref="DSL3:DSQ3"/>
    <mergeCell ref="DSR3:DSW3"/>
    <mergeCell ref="DSX3:DTC3"/>
    <mergeCell ref="DTD3:DTI3"/>
    <mergeCell ref="DTJ3:DTO3"/>
    <mergeCell ref="DQV3:DRA3"/>
    <mergeCell ref="DRB3:DRG3"/>
    <mergeCell ref="DRH3:DRM3"/>
    <mergeCell ref="DRN3:DRS3"/>
    <mergeCell ref="DRT3:DRY3"/>
    <mergeCell ref="DRZ3:DSE3"/>
    <mergeCell ref="DPL3:DPQ3"/>
    <mergeCell ref="DPR3:DPW3"/>
    <mergeCell ref="DPX3:DQC3"/>
    <mergeCell ref="DQD3:DQI3"/>
    <mergeCell ref="DQJ3:DQO3"/>
    <mergeCell ref="DQP3:DQU3"/>
    <mergeCell ref="DOB3:DOG3"/>
    <mergeCell ref="DOH3:DOM3"/>
    <mergeCell ref="DON3:DOS3"/>
    <mergeCell ref="DOT3:DOY3"/>
    <mergeCell ref="DOZ3:DPE3"/>
    <mergeCell ref="DPF3:DPK3"/>
    <mergeCell ref="DMR3:DMW3"/>
    <mergeCell ref="DMX3:DNC3"/>
    <mergeCell ref="DND3:DNI3"/>
    <mergeCell ref="DNJ3:DNO3"/>
    <mergeCell ref="DNP3:DNU3"/>
    <mergeCell ref="DNV3:DOA3"/>
    <mergeCell ref="DLH3:DLM3"/>
    <mergeCell ref="DLN3:DLS3"/>
    <mergeCell ref="DLT3:DLY3"/>
    <mergeCell ref="DLZ3:DME3"/>
    <mergeCell ref="DMF3:DMK3"/>
    <mergeCell ref="DML3:DMQ3"/>
    <mergeCell ref="DJX3:DKC3"/>
    <mergeCell ref="DKD3:DKI3"/>
    <mergeCell ref="DKJ3:DKO3"/>
    <mergeCell ref="DKP3:DKU3"/>
    <mergeCell ref="DKV3:DLA3"/>
    <mergeCell ref="DLB3:DLG3"/>
    <mergeCell ref="DIN3:DIS3"/>
    <mergeCell ref="DIT3:DIY3"/>
    <mergeCell ref="DIZ3:DJE3"/>
    <mergeCell ref="DJF3:DJK3"/>
    <mergeCell ref="DJL3:DJQ3"/>
    <mergeCell ref="DJR3:DJW3"/>
    <mergeCell ref="DHD3:DHI3"/>
    <mergeCell ref="DHJ3:DHO3"/>
    <mergeCell ref="DHP3:DHU3"/>
    <mergeCell ref="DHV3:DIA3"/>
    <mergeCell ref="DIB3:DIG3"/>
    <mergeCell ref="DIH3:DIM3"/>
    <mergeCell ref="DFT3:DFY3"/>
    <mergeCell ref="DFZ3:DGE3"/>
    <mergeCell ref="DGF3:DGK3"/>
    <mergeCell ref="DGL3:DGQ3"/>
    <mergeCell ref="DGR3:DGW3"/>
    <mergeCell ref="DGX3:DHC3"/>
    <mergeCell ref="DEJ3:DEO3"/>
    <mergeCell ref="DEP3:DEU3"/>
    <mergeCell ref="DEV3:DFA3"/>
    <mergeCell ref="DFB3:DFG3"/>
    <mergeCell ref="DFH3:DFM3"/>
    <mergeCell ref="DFN3:DFS3"/>
    <mergeCell ref="DCZ3:DDE3"/>
    <mergeCell ref="DDF3:DDK3"/>
    <mergeCell ref="DDL3:DDQ3"/>
    <mergeCell ref="DDR3:DDW3"/>
    <mergeCell ref="DDX3:DEC3"/>
    <mergeCell ref="DED3:DEI3"/>
    <mergeCell ref="DBP3:DBU3"/>
    <mergeCell ref="DBV3:DCA3"/>
    <mergeCell ref="DCB3:DCG3"/>
    <mergeCell ref="DCH3:DCM3"/>
    <mergeCell ref="DCN3:DCS3"/>
    <mergeCell ref="DCT3:DCY3"/>
    <mergeCell ref="DAF3:DAK3"/>
    <mergeCell ref="DAL3:DAQ3"/>
    <mergeCell ref="DAR3:DAW3"/>
    <mergeCell ref="DAX3:DBC3"/>
    <mergeCell ref="DBD3:DBI3"/>
    <mergeCell ref="DBJ3:DBO3"/>
    <mergeCell ref="CYV3:CZA3"/>
    <mergeCell ref="CZB3:CZG3"/>
    <mergeCell ref="CZH3:CZM3"/>
    <mergeCell ref="CZN3:CZS3"/>
    <mergeCell ref="CZT3:CZY3"/>
    <mergeCell ref="CZZ3:DAE3"/>
    <mergeCell ref="CXL3:CXQ3"/>
    <mergeCell ref="CXR3:CXW3"/>
    <mergeCell ref="CXX3:CYC3"/>
    <mergeCell ref="CYD3:CYI3"/>
    <mergeCell ref="CYJ3:CYO3"/>
    <mergeCell ref="CYP3:CYU3"/>
    <mergeCell ref="CWB3:CWG3"/>
    <mergeCell ref="CWH3:CWM3"/>
    <mergeCell ref="CWN3:CWS3"/>
    <mergeCell ref="CWT3:CWY3"/>
    <mergeCell ref="CWZ3:CXE3"/>
    <mergeCell ref="CXF3:CXK3"/>
    <mergeCell ref="CUR3:CUW3"/>
    <mergeCell ref="CUX3:CVC3"/>
    <mergeCell ref="CVD3:CVI3"/>
    <mergeCell ref="CVJ3:CVO3"/>
    <mergeCell ref="CVP3:CVU3"/>
    <mergeCell ref="CVV3:CWA3"/>
    <mergeCell ref="CTH3:CTM3"/>
    <mergeCell ref="CTN3:CTS3"/>
    <mergeCell ref="CTT3:CTY3"/>
    <mergeCell ref="CTZ3:CUE3"/>
    <mergeCell ref="CUF3:CUK3"/>
    <mergeCell ref="CUL3:CUQ3"/>
    <mergeCell ref="CRX3:CSC3"/>
    <mergeCell ref="CSD3:CSI3"/>
    <mergeCell ref="CSJ3:CSO3"/>
    <mergeCell ref="CSP3:CSU3"/>
    <mergeCell ref="CSV3:CTA3"/>
    <mergeCell ref="CTB3:CTG3"/>
    <mergeCell ref="CQN3:CQS3"/>
    <mergeCell ref="CQT3:CQY3"/>
    <mergeCell ref="CQZ3:CRE3"/>
    <mergeCell ref="CRF3:CRK3"/>
    <mergeCell ref="CRL3:CRQ3"/>
    <mergeCell ref="CRR3:CRW3"/>
    <mergeCell ref="CPD3:CPI3"/>
    <mergeCell ref="CPJ3:CPO3"/>
    <mergeCell ref="CPP3:CPU3"/>
    <mergeCell ref="CPV3:CQA3"/>
    <mergeCell ref="CQB3:CQG3"/>
    <mergeCell ref="CQH3:CQM3"/>
    <mergeCell ref="CNT3:CNY3"/>
    <mergeCell ref="CNZ3:COE3"/>
    <mergeCell ref="COF3:COK3"/>
    <mergeCell ref="COL3:COQ3"/>
    <mergeCell ref="COR3:COW3"/>
    <mergeCell ref="COX3:CPC3"/>
    <mergeCell ref="CMJ3:CMO3"/>
    <mergeCell ref="CMP3:CMU3"/>
    <mergeCell ref="CMV3:CNA3"/>
    <mergeCell ref="CNB3:CNG3"/>
    <mergeCell ref="CNH3:CNM3"/>
    <mergeCell ref="CNN3:CNS3"/>
    <mergeCell ref="CKZ3:CLE3"/>
    <mergeCell ref="CLF3:CLK3"/>
    <mergeCell ref="CLL3:CLQ3"/>
    <mergeCell ref="CLR3:CLW3"/>
    <mergeCell ref="CLX3:CMC3"/>
    <mergeCell ref="CMD3:CMI3"/>
    <mergeCell ref="CJP3:CJU3"/>
    <mergeCell ref="CJV3:CKA3"/>
    <mergeCell ref="CKB3:CKG3"/>
    <mergeCell ref="CKH3:CKM3"/>
    <mergeCell ref="CKN3:CKS3"/>
    <mergeCell ref="CKT3:CKY3"/>
    <mergeCell ref="CIF3:CIK3"/>
    <mergeCell ref="CIL3:CIQ3"/>
    <mergeCell ref="CIR3:CIW3"/>
    <mergeCell ref="CIX3:CJC3"/>
    <mergeCell ref="CJD3:CJI3"/>
    <mergeCell ref="CJJ3:CJO3"/>
    <mergeCell ref="CGV3:CHA3"/>
    <mergeCell ref="CHB3:CHG3"/>
    <mergeCell ref="CHH3:CHM3"/>
    <mergeCell ref="CHN3:CHS3"/>
    <mergeCell ref="CHT3:CHY3"/>
    <mergeCell ref="CHZ3:CIE3"/>
    <mergeCell ref="CFL3:CFQ3"/>
    <mergeCell ref="CFR3:CFW3"/>
    <mergeCell ref="CFX3:CGC3"/>
    <mergeCell ref="CGD3:CGI3"/>
    <mergeCell ref="CGJ3:CGO3"/>
    <mergeCell ref="CGP3:CGU3"/>
    <mergeCell ref="CEB3:CEG3"/>
    <mergeCell ref="CEH3:CEM3"/>
    <mergeCell ref="CEN3:CES3"/>
    <mergeCell ref="CET3:CEY3"/>
    <mergeCell ref="CEZ3:CFE3"/>
    <mergeCell ref="CFF3:CFK3"/>
    <mergeCell ref="CCR3:CCW3"/>
    <mergeCell ref="CCX3:CDC3"/>
    <mergeCell ref="CDD3:CDI3"/>
    <mergeCell ref="CDJ3:CDO3"/>
    <mergeCell ref="CDP3:CDU3"/>
    <mergeCell ref="CDV3:CEA3"/>
    <mergeCell ref="CBH3:CBM3"/>
    <mergeCell ref="CBN3:CBS3"/>
    <mergeCell ref="CBT3:CBY3"/>
    <mergeCell ref="CBZ3:CCE3"/>
    <mergeCell ref="CCF3:CCK3"/>
    <mergeCell ref="CCL3:CCQ3"/>
    <mergeCell ref="BZX3:CAC3"/>
    <mergeCell ref="CAD3:CAI3"/>
    <mergeCell ref="CAJ3:CAO3"/>
    <mergeCell ref="CAP3:CAU3"/>
    <mergeCell ref="CAV3:CBA3"/>
    <mergeCell ref="CBB3:CBG3"/>
    <mergeCell ref="BYN3:BYS3"/>
    <mergeCell ref="BYT3:BYY3"/>
    <mergeCell ref="BYZ3:BZE3"/>
    <mergeCell ref="BZF3:BZK3"/>
    <mergeCell ref="BZL3:BZQ3"/>
    <mergeCell ref="BZR3:BZW3"/>
    <mergeCell ref="BXD3:BXI3"/>
    <mergeCell ref="BXJ3:BXO3"/>
    <mergeCell ref="BXP3:BXU3"/>
    <mergeCell ref="BXV3:BYA3"/>
    <mergeCell ref="BYB3:BYG3"/>
    <mergeCell ref="BYH3:BYM3"/>
    <mergeCell ref="BVT3:BVY3"/>
    <mergeCell ref="BVZ3:BWE3"/>
    <mergeCell ref="BWF3:BWK3"/>
    <mergeCell ref="BWL3:BWQ3"/>
    <mergeCell ref="BWR3:BWW3"/>
    <mergeCell ref="BWX3:BXC3"/>
    <mergeCell ref="BUJ3:BUO3"/>
    <mergeCell ref="BUP3:BUU3"/>
    <mergeCell ref="BUV3:BVA3"/>
    <mergeCell ref="BVB3:BVG3"/>
    <mergeCell ref="BVH3:BVM3"/>
    <mergeCell ref="BVN3:BVS3"/>
    <mergeCell ref="BSZ3:BTE3"/>
    <mergeCell ref="BTF3:BTK3"/>
    <mergeCell ref="BTL3:BTQ3"/>
    <mergeCell ref="BTR3:BTW3"/>
    <mergeCell ref="BTX3:BUC3"/>
    <mergeCell ref="BUD3:BUI3"/>
    <mergeCell ref="BRP3:BRU3"/>
    <mergeCell ref="BRV3:BSA3"/>
    <mergeCell ref="BSB3:BSG3"/>
    <mergeCell ref="BSH3:BSM3"/>
    <mergeCell ref="BSN3:BSS3"/>
    <mergeCell ref="BST3:BSY3"/>
    <mergeCell ref="BQF3:BQK3"/>
    <mergeCell ref="BQL3:BQQ3"/>
    <mergeCell ref="BQR3:BQW3"/>
    <mergeCell ref="BQX3:BRC3"/>
    <mergeCell ref="BRD3:BRI3"/>
    <mergeCell ref="BRJ3:BRO3"/>
    <mergeCell ref="BOV3:BPA3"/>
    <mergeCell ref="BPB3:BPG3"/>
    <mergeCell ref="BPH3:BPM3"/>
    <mergeCell ref="BPN3:BPS3"/>
    <mergeCell ref="BPT3:BPY3"/>
    <mergeCell ref="BPZ3:BQE3"/>
    <mergeCell ref="BNL3:BNQ3"/>
    <mergeCell ref="BNR3:BNW3"/>
    <mergeCell ref="BNX3:BOC3"/>
    <mergeCell ref="BOD3:BOI3"/>
    <mergeCell ref="BOJ3:BOO3"/>
    <mergeCell ref="BOP3:BOU3"/>
    <mergeCell ref="BMB3:BMG3"/>
    <mergeCell ref="BMH3:BMM3"/>
    <mergeCell ref="BMN3:BMS3"/>
    <mergeCell ref="BMT3:BMY3"/>
    <mergeCell ref="BMZ3:BNE3"/>
    <mergeCell ref="BNF3:BNK3"/>
    <mergeCell ref="BKR3:BKW3"/>
    <mergeCell ref="BKX3:BLC3"/>
    <mergeCell ref="BLD3:BLI3"/>
    <mergeCell ref="BLJ3:BLO3"/>
    <mergeCell ref="BLP3:BLU3"/>
    <mergeCell ref="BLV3:BMA3"/>
    <mergeCell ref="BJH3:BJM3"/>
    <mergeCell ref="BJN3:BJS3"/>
    <mergeCell ref="BJT3:BJY3"/>
    <mergeCell ref="BJZ3:BKE3"/>
    <mergeCell ref="BKF3:BKK3"/>
    <mergeCell ref="BKL3:BKQ3"/>
    <mergeCell ref="BHX3:BIC3"/>
    <mergeCell ref="BID3:BII3"/>
    <mergeCell ref="BIJ3:BIO3"/>
    <mergeCell ref="BIP3:BIU3"/>
    <mergeCell ref="BIV3:BJA3"/>
    <mergeCell ref="BJB3:BJG3"/>
    <mergeCell ref="BGN3:BGS3"/>
    <mergeCell ref="BGT3:BGY3"/>
    <mergeCell ref="BGZ3:BHE3"/>
    <mergeCell ref="BHF3:BHK3"/>
    <mergeCell ref="BHL3:BHQ3"/>
    <mergeCell ref="BHR3:BHW3"/>
    <mergeCell ref="BFD3:BFI3"/>
    <mergeCell ref="BFJ3:BFO3"/>
    <mergeCell ref="BFP3:BFU3"/>
    <mergeCell ref="BFV3:BGA3"/>
    <mergeCell ref="BGB3:BGG3"/>
    <mergeCell ref="BGH3:BGM3"/>
    <mergeCell ref="BDT3:BDY3"/>
    <mergeCell ref="BDZ3:BEE3"/>
    <mergeCell ref="BEF3:BEK3"/>
    <mergeCell ref="BEL3:BEQ3"/>
    <mergeCell ref="BER3:BEW3"/>
    <mergeCell ref="BEX3:BFC3"/>
    <mergeCell ref="BCJ3:BCO3"/>
    <mergeCell ref="BCP3:BCU3"/>
    <mergeCell ref="BCV3:BDA3"/>
    <mergeCell ref="BDB3:BDG3"/>
    <mergeCell ref="BDH3:BDM3"/>
    <mergeCell ref="BDN3:BDS3"/>
    <mergeCell ref="BAZ3:BBE3"/>
    <mergeCell ref="BBF3:BBK3"/>
    <mergeCell ref="BBL3:BBQ3"/>
    <mergeCell ref="BBR3:BBW3"/>
    <mergeCell ref="BBX3:BCC3"/>
    <mergeCell ref="BCD3:BCI3"/>
    <mergeCell ref="AZP3:AZU3"/>
    <mergeCell ref="AZV3:BAA3"/>
    <mergeCell ref="BAB3:BAG3"/>
    <mergeCell ref="BAH3:BAM3"/>
    <mergeCell ref="BAN3:BAS3"/>
    <mergeCell ref="BAT3:BAY3"/>
    <mergeCell ref="AYF3:AYK3"/>
    <mergeCell ref="AYL3:AYQ3"/>
    <mergeCell ref="AYR3:AYW3"/>
    <mergeCell ref="AYX3:AZC3"/>
    <mergeCell ref="AZD3:AZI3"/>
    <mergeCell ref="AZJ3:AZO3"/>
    <mergeCell ref="AWV3:AXA3"/>
    <mergeCell ref="AXB3:AXG3"/>
    <mergeCell ref="AXH3:AXM3"/>
    <mergeCell ref="AXN3:AXS3"/>
    <mergeCell ref="AXT3:AXY3"/>
    <mergeCell ref="AXZ3:AYE3"/>
    <mergeCell ref="AVL3:AVQ3"/>
    <mergeCell ref="AVR3:AVW3"/>
    <mergeCell ref="AVX3:AWC3"/>
    <mergeCell ref="AWD3:AWI3"/>
    <mergeCell ref="AWJ3:AWO3"/>
    <mergeCell ref="AWP3:AWU3"/>
    <mergeCell ref="AUB3:AUG3"/>
    <mergeCell ref="AUH3:AUM3"/>
    <mergeCell ref="AUN3:AUS3"/>
    <mergeCell ref="AUT3:AUY3"/>
    <mergeCell ref="AUZ3:AVE3"/>
    <mergeCell ref="AVF3:AVK3"/>
    <mergeCell ref="ASR3:ASW3"/>
    <mergeCell ref="ASX3:ATC3"/>
    <mergeCell ref="ATD3:ATI3"/>
    <mergeCell ref="ATJ3:ATO3"/>
    <mergeCell ref="ATP3:ATU3"/>
    <mergeCell ref="ATV3:AUA3"/>
    <mergeCell ref="ARH3:ARM3"/>
    <mergeCell ref="ARN3:ARS3"/>
    <mergeCell ref="ART3:ARY3"/>
    <mergeCell ref="ARZ3:ASE3"/>
    <mergeCell ref="ASF3:ASK3"/>
    <mergeCell ref="ASL3:ASQ3"/>
    <mergeCell ref="APX3:AQC3"/>
    <mergeCell ref="AQD3:AQI3"/>
    <mergeCell ref="AQJ3:AQO3"/>
    <mergeCell ref="AQP3:AQU3"/>
    <mergeCell ref="AQV3:ARA3"/>
    <mergeCell ref="ARB3:ARG3"/>
    <mergeCell ref="AON3:AOS3"/>
    <mergeCell ref="AOT3:AOY3"/>
    <mergeCell ref="AOZ3:APE3"/>
    <mergeCell ref="APF3:APK3"/>
    <mergeCell ref="APL3:APQ3"/>
    <mergeCell ref="APR3:APW3"/>
    <mergeCell ref="AND3:ANI3"/>
    <mergeCell ref="ANJ3:ANO3"/>
    <mergeCell ref="ANP3:ANU3"/>
    <mergeCell ref="ANV3:AOA3"/>
    <mergeCell ref="AOB3:AOG3"/>
    <mergeCell ref="AOH3:AOM3"/>
    <mergeCell ref="ALT3:ALY3"/>
    <mergeCell ref="ALZ3:AME3"/>
    <mergeCell ref="AMF3:AMK3"/>
    <mergeCell ref="AML3:AMQ3"/>
    <mergeCell ref="AMR3:AMW3"/>
    <mergeCell ref="AMX3:ANC3"/>
    <mergeCell ref="AKJ3:AKO3"/>
    <mergeCell ref="AKP3:AKU3"/>
    <mergeCell ref="AKV3:ALA3"/>
    <mergeCell ref="ALB3:ALG3"/>
    <mergeCell ref="ALH3:ALM3"/>
    <mergeCell ref="ALN3:ALS3"/>
    <mergeCell ref="AIZ3:AJE3"/>
    <mergeCell ref="AJF3:AJK3"/>
    <mergeCell ref="AJL3:AJQ3"/>
    <mergeCell ref="AJR3:AJW3"/>
    <mergeCell ref="AJX3:AKC3"/>
    <mergeCell ref="AKD3:AKI3"/>
    <mergeCell ref="AHP3:AHU3"/>
    <mergeCell ref="AHV3:AIA3"/>
    <mergeCell ref="AIB3:AIG3"/>
    <mergeCell ref="AIH3:AIM3"/>
    <mergeCell ref="AIN3:AIS3"/>
    <mergeCell ref="AIT3:AIY3"/>
    <mergeCell ref="AGF3:AGK3"/>
    <mergeCell ref="AGL3:AGQ3"/>
    <mergeCell ref="AGR3:AGW3"/>
    <mergeCell ref="AGX3:AHC3"/>
    <mergeCell ref="AHD3:AHI3"/>
    <mergeCell ref="AHJ3:AHO3"/>
    <mergeCell ref="AEV3:AFA3"/>
    <mergeCell ref="AFB3:AFG3"/>
    <mergeCell ref="AFH3:AFM3"/>
    <mergeCell ref="AFN3:AFS3"/>
    <mergeCell ref="AFT3:AFY3"/>
    <mergeCell ref="AFZ3:AGE3"/>
    <mergeCell ref="ADL3:ADQ3"/>
    <mergeCell ref="ADR3:ADW3"/>
    <mergeCell ref="ADX3:AEC3"/>
    <mergeCell ref="AED3:AEI3"/>
    <mergeCell ref="AEJ3:AEO3"/>
    <mergeCell ref="AEP3:AEU3"/>
    <mergeCell ref="ACB3:ACG3"/>
    <mergeCell ref="ACH3:ACM3"/>
    <mergeCell ref="ACN3:ACS3"/>
    <mergeCell ref="ACT3:ACY3"/>
    <mergeCell ref="ACZ3:ADE3"/>
    <mergeCell ref="ADF3:ADK3"/>
    <mergeCell ref="AAR3:AAW3"/>
    <mergeCell ref="AAX3:ABC3"/>
    <mergeCell ref="ABD3:ABI3"/>
    <mergeCell ref="ABJ3:ABO3"/>
    <mergeCell ref="ABP3:ABU3"/>
    <mergeCell ref="ABV3:ACA3"/>
    <mergeCell ref="ZH3:ZM3"/>
    <mergeCell ref="ZN3:ZS3"/>
    <mergeCell ref="ZT3:ZY3"/>
    <mergeCell ref="ZZ3:AAE3"/>
    <mergeCell ref="AAF3:AAK3"/>
    <mergeCell ref="AAL3:AAQ3"/>
    <mergeCell ref="XX3:YC3"/>
    <mergeCell ref="YD3:YI3"/>
    <mergeCell ref="YJ3:YO3"/>
    <mergeCell ref="YP3:YU3"/>
    <mergeCell ref="YV3:ZA3"/>
    <mergeCell ref="ZB3:ZG3"/>
    <mergeCell ref="WN3:WS3"/>
    <mergeCell ref="WT3:WY3"/>
    <mergeCell ref="WZ3:XE3"/>
    <mergeCell ref="XF3:XK3"/>
    <mergeCell ref="XL3:XQ3"/>
    <mergeCell ref="XR3:XW3"/>
    <mergeCell ref="VD3:VI3"/>
    <mergeCell ref="VJ3:VO3"/>
    <mergeCell ref="VP3:VU3"/>
    <mergeCell ref="VV3:WA3"/>
    <mergeCell ref="WB3:WG3"/>
    <mergeCell ref="WH3:WM3"/>
    <mergeCell ref="TT3:TY3"/>
    <mergeCell ref="TZ3:UE3"/>
    <mergeCell ref="UF3:UK3"/>
    <mergeCell ref="UL3:UQ3"/>
    <mergeCell ref="UR3:UW3"/>
    <mergeCell ref="UX3:VC3"/>
    <mergeCell ref="SJ3:SO3"/>
    <mergeCell ref="SP3:SU3"/>
    <mergeCell ref="SV3:TA3"/>
    <mergeCell ref="TB3:TG3"/>
    <mergeCell ref="TH3:TM3"/>
    <mergeCell ref="TN3:TS3"/>
    <mergeCell ref="QZ3:RE3"/>
    <mergeCell ref="RF3:RK3"/>
    <mergeCell ref="RL3:RQ3"/>
    <mergeCell ref="RR3:RW3"/>
    <mergeCell ref="RX3:SC3"/>
    <mergeCell ref="SD3:SI3"/>
    <mergeCell ref="PP3:PU3"/>
    <mergeCell ref="PV3:QA3"/>
    <mergeCell ref="QB3:QG3"/>
    <mergeCell ref="QH3:QM3"/>
    <mergeCell ref="QN3:QS3"/>
    <mergeCell ref="QT3:QY3"/>
    <mergeCell ref="OF3:OK3"/>
    <mergeCell ref="OL3:OQ3"/>
    <mergeCell ref="OR3:OW3"/>
    <mergeCell ref="OX3:PC3"/>
    <mergeCell ref="PD3:PI3"/>
    <mergeCell ref="PJ3:PO3"/>
    <mergeCell ref="MV3:NA3"/>
    <mergeCell ref="NB3:NG3"/>
    <mergeCell ref="NH3:NM3"/>
    <mergeCell ref="NN3:NS3"/>
    <mergeCell ref="NT3:NY3"/>
    <mergeCell ref="NZ3:OE3"/>
    <mergeCell ref="AP5:AU5"/>
    <mergeCell ref="AV5:BA5"/>
    <mergeCell ref="BB5:BG5"/>
    <mergeCell ref="LL3:LQ3"/>
    <mergeCell ref="LR3:LW3"/>
    <mergeCell ref="LX3:MC3"/>
    <mergeCell ref="MD3:MI3"/>
    <mergeCell ref="MJ3:MO3"/>
    <mergeCell ref="MP3:MU3"/>
    <mergeCell ref="KB3:KG3"/>
    <mergeCell ref="KH3:KM3"/>
    <mergeCell ref="KN3:KS3"/>
    <mergeCell ref="KT3:KY3"/>
    <mergeCell ref="KZ3:LE3"/>
    <mergeCell ref="LF3:LK3"/>
    <mergeCell ref="IR3:IW3"/>
    <mergeCell ref="IX3:JC3"/>
    <mergeCell ref="JD3:JI3"/>
    <mergeCell ref="JJ3:JO3"/>
    <mergeCell ref="JP3:JU3"/>
    <mergeCell ref="JV3:KA3"/>
    <mergeCell ref="HH3:HM3"/>
    <mergeCell ref="HN3:HS3"/>
    <mergeCell ref="HT3:HY3"/>
    <mergeCell ref="HZ3:IE3"/>
    <mergeCell ref="IF3:IK3"/>
    <mergeCell ref="IL3:IQ3"/>
    <mergeCell ref="FX3:GC3"/>
    <mergeCell ref="GD3:GI3"/>
    <mergeCell ref="GJ3:GO3"/>
    <mergeCell ref="GP3:GU3"/>
    <mergeCell ref="GV3:HA3"/>
    <mergeCell ref="HB3:HG3"/>
    <mergeCell ref="EN3:ES3"/>
    <mergeCell ref="ET3:EY3"/>
    <mergeCell ref="EZ3:FE3"/>
    <mergeCell ref="FF3:FK3"/>
    <mergeCell ref="FL3:FQ3"/>
    <mergeCell ref="FR3:FW3"/>
    <mergeCell ref="IL4:IQ4"/>
    <mergeCell ref="IR4:IW4"/>
    <mergeCell ref="IX4:JC4"/>
    <mergeCell ref="JD4:JI4"/>
    <mergeCell ref="GP4:GU4"/>
    <mergeCell ref="GV4:HA4"/>
    <mergeCell ref="HB4:HG4"/>
    <mergeCell ref="HH4:HM4"/>
    <mergeCell ref="HN4:HS4"/>
    <mergeCell ref="HT4:HY4"/>
    <mergeCell ref="FF4:FK4"/>
    <mergeCell ref="FL4:FQ4"/>
    <mergeCell ref="FR4:FW4"/>
    <mergeCell ref="FX4:GC4"/>
    <mergeCell ref="GD4:GI4"/>
    <mergeCell ref="GJ4:GO4"/>
    <mergeCell ref="DV4:EA4"/>
    <mergeCell ref="EB4:EG4"/>
    <mergeCell ref="EH4:EM4"/>
    <mergeCell ref="EN4:ES4"/>
    <mergeCell ref="ET4:EY4"/>
    <mergeCell ref="EZ4:FE4"/>
    <mergeCell ref="BH5:BM5"/>
    <mergeCell ref="BN5:BS5"/>
    <mergeCell ref="GJ5:GO5"/>
    <mergeCell ref="A25:C25"/>
    <mergeCell ref="A40:C40"/>
    <mergeCell ref="A55:E55"/>
    <mergeCell ref="DD3:DI3"/>
    <mergeCell ref="DJ3:DO3"/>
    <mergeCell ref="DP3:DU3"/>
    <mergeCell ref="DV3:EA3"/>
    <mergeCell ref="EB3:EG3"/>
    <mergeCell ref="EH3:EM3"/>
    <mergeCell ref="BT3:BY3"/>
    <mergeCell ref="BZ3:CE3"/>
    <mergeCell ref="CF3:CK3"/>
    <mergeCell ref="CL3:CQ3"/>
    <mergeCell ref="CR3:CW3"/>
    <mergeCell ref="CX3:DC3"/>
    <mergeCell ref="AJ3:AO3"/>
    <mergeCell ref="AP3:AU3"/>
    <mergeCell ref="AV3:BA3"/>
    <mergeCell ref="BB3:BG3"/>
    <mergeCell ref="BH3:BM3"/>
    <mergeCell ref="BN3:BS3"/>
    <mergeCell ref="L3:Q3"/>
    <mergeCell ref="R3:W3"/>
    <mergeCell ref="X3:AC3"/>
    <mergeCell ref="AD3:AI3"/>
    <mergeCell ref="A85:C85"/>
    <mergeCell ref="A86:C86"/>
    <mergeCell ref="A105:C105"/>
    <mergeCell ref="A106:C106"/>
    <mergeCell ref="A4:C4"/>
    <mergeCell ref="A5:C5"/>
    <mergeCell ref="F3:H3"/>
    <mergeCell ref="F4:H4"/>
    <mergeCell ref="F5:H5"/>
    <mergeCell ref="F15:H15"/>
    <mergeCell ref="F16:H16"/>
    <mergeCell ref="F14:H14"/>
    <mergeCell ref="F17:H17"/>
    <mergeCell ref="A24:C24"/>
    <mergeCell ref="A26:C26"/>
    <mergeCell ref="A27:C27"/>
    <mergeCell ref="A38:C38"/>
    <mergeCell ref="A39:C39"/>
    <mergeCell ref="A41:C41"/>
    <mergeCell ref="A42:C42"/>
    <mergeCell ref="CL4:CQ4"/>
    <mergeCell ref="CR4:CW4"/>
    <mergeCell ref="CX4:DC4"/>
    <mergeCell ref="DD4:DI4"/>
    <mergeCell ref="DJ4:DO4"/>
    <mergeCell ref="DP4:DU4"/>
    <mergeCell ref="BB4:BG4"/>
    <mergeCell ref="BH4:BM4"/>
    <mergeCell ref="BN4:BS4"/>
    <mergeCell ref="BT4:BY4"/>
    <mergeCell ref="BZ4:CE4"/>
    <mergeCell ref="CF4:CK4"/>
    <mergeCell ref="BT5:BY5"/>
    <mergeCell ref="BZ5:CE5"/>
    <mergeCell ref="CF5:CK5"/>
    <mergeCell ref="CL5:CQ5"/>
    <mergeCell ref="CR5:CW5"/>
    <mergeCell ref="CX5:DC5"/>
    <mergeCell ref="AJ5:AO5"/>
  </mergeCells>
  <printOptions horizontalCentered="1" gridLinesSet="0"/>
  <pageMargins left="0.70866141732283472" right="0.70866141732283472" top="1.1417322834645669" bottom="0.74803149606299213" header="0.31496062992125984" footer="0.31496062992125984"/>
  <pageSetup scale="95" orientation="portrait" r:id="rId1"/>
  <headerFooter alignWithMargins="0"/>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47"/>
  <sheetViews>
    <sheetView showGridLines="0" topLeftCell="B27" zoomScale="90" zoomScaleNormal="90" workbookViewId="0">
      <selection activeCell="G36" sqref="G36"/>
    </sheetView>
  </sheetViews>
  <sheetFormatPr baseColWidth="10" defaultRowHeight="15" x14ac:dyDescent="0.25"/>
  <cols>
    <col min="1" max="1" width="11.42578125" style="108"/>
    <col min="2" max="2" width="61.42578125" style="108" customWidth="1"/>
    <col min="3" max="3" width="21.42578125" style="108" customWidth="1"/>
    <col min="4" max="5" width="20.42578125" style="108" customWidth="1"/>
    <col min="6" max="8" width="20.5703125" style="108" customWidth="1"/>
    <col min="9" max="9" width="15.140625" style="22" customWidth="1"/>
    <col min="10" max="10" width="20.28515625" style="108" bestFit="1" customWidth="1"/>
    <col min="11" max="11" width="19" style="108" customWidth="1"/>
    <col min="12" max="12" width="11.42578125" style="108"/>
    <col min="13" max="13" width="17.42578125" style="108" bestFit="1" customWidth="1"/>
    <col min="14" max="16384" width="11.42578125" style="108"/>
  </cols>
  <sheetData>
    <row r="4" spans="2:10" ht="49.5" customHeight="1" x14ac:dyDescent="0.25">
      <c r="B4" s="27" t="s">
        <v>164</v>
      </c>
      <c r="C4" s="28" t="s">
        <v>1085</v>
      </c>
      <c r="D4" s="284" t="s">
        <v>165</v>
      </c>
      <c r="E4" s="284" t="s">
        <v>1280</v>
      </c>
      <c r="F4" s="299" t="s">
        <v>1262</v>
      </c>
      <c r="G4" s="299" t="s">
        <v>1281</v>
      </c>
      <c r="H4" s="299" t="s">
        <v>1279</v>
      </c>
      <c r="I4" s="24" t="s">
        <v>213</v>
      </c>
    </row>
    <row r="5" spans="2:10" ht="6.75" customHeight="1" x14ac:dyDescent="0.25">
      <c r="B5" s="12"/>
      <c r="C5" s="13"/>
      <c r="D5" s="13"/>
      <c r="E5" s="13"/>
      <c r="F5" s="7"/>
      <c r="G5" s="7"/>
      <c r="H5" s="7"/>
      <c r="I5" s="160"/>
      <c r="J5" s="1"/>
    </row>
    <row r="6" spans="2:10" x14ac:dyDescent="0.25">
      <c r="B6" s="540" t="s">
        <v>1269</v>
      </c>
      <c r="C6" s="541">
        <f>+'Tabla 3 Ingresos por cuenta'!D13</f>
        <v>0</v>
      </c>
      <c r="D6" s="541">
        <f>+'Tabla 3 Ingresos por cuenta'!I13</f>
        <v>4.43</v>
      </c>
      <c r="E6" s="541">
        <f>+C6-D6</f>
        <v>-4.43</v>
      </c>
      <c r="F6" s="503">
        <v>0</v>
      </c>
      <c r="G6" s="503">
        <f>+C6-F6</f>
        <v>0</v>
      </c>
      <c r="H6" s="503">
        <f>+D6-F6</f>
        <v>4.43</v>
      </c>
      <c r="I6" s="307">
        <f>+F6/D6</f>
        <v>0</v>
      </c>
      <c r="J6" s="2"/>
    </row>
    <row r="7" spans="2:10" x14ac:dyDescent="0.25">
      <c r="B7" s="209" t="s">
        <v>4</v>
      </c>
      <c r="C7" s="212">
        <f>SUM(C8:C15)</f>
        <v>2147691107.1399999</v>
      </c>
      <c r="D7" s="212">
        <f>SUM(D8:D15)</f>
        <v>1619676990.73</v>
      </c>
      <c r="E7" s="212">
        <f>SUM(E8:E15)</f>
        <v>528014116.41000015</v>
      </c>
      <c r="F7" s="211">
        <v>1606195772.78</v>
      </c>
      <c r="G7" s="211">
        <f>SUM(G8:G15)</f>
        <v>541495334.36000013</v>
      </c>
      <c r="H7" s="211">
        <f>SUM(H10:H15)</f>
        <v>-29026394.550000053</v>
      </c>
      <c r="I7" s="307">
        <f>+F7/C7</f>
        <v>0.74787094263239329</v>
      </c>
      <c r="J7" s="2"/>
    </row>
    <row r="8" spans="2:10" s="11" customFormat="1" x14ac:dyDescent="0.25">
      <c r="B8" s="537" t="s">
        <v>1264</v>
      </c>
      <c r="C8" s="539">
        <f>+'Tabla 3 Ingresos por cuenta'!D18+'Tabla 3 Ingresos por cuenta'!D19</f>
        <v>0</v>
      </c>
      <c r="D8" s="486">
        <f>+'Tabla 3 Ingresos por cuenta'!I18+'Tabla 3 Ingresos por cuenta'!I19</f>
        <v>42504854.5</v>
      </c>
      <c r="E8" s="486">
        <f>+C8-D8</f>
        <v>-42504854.5</v>
      </c>
      <c r="F8" s="486">
        <v>0</v>
      </c>
      <c r="G8" s="486">
        <f>+C8-F8</f>
        <v>0</v>
      </c>
      <c r="H8" s="486">
        <f>+D8-F8</f>
        <v>42504854.5</v>
      </c>
      <c r="I8" s="308">
        <f>+F8/D8</f>
        <v>0</v>
      </c>
    </row>
    <row r="9" spans="2:10" s="11" customFormat="1" x14ac:dyDescent="0.25">
      <c r="B9" s="15" t="s">
        <v>1266</v>
      </c>
      <c r="C9" s="29">
        <v>0</v>
      </c>
      <c r="D9" s="484">
        <f>+'Tabla 3 Ingresos por cuenta'!I21</f>
        <v>2758</v>
      </c>
      <c r="E9" s="484">
        <f t="shared" ref="E9:E15" si="0">+C9-D9</f>
        <v>-2758</v>
      </c>
      <c r="F9" s="14">
        <v>0</v>
      </c>
      <c r="G9" s="14">
        <f t="shared" ref="G9:G15" si="1">+C9-F9</f>
        <v>0</v>
      </c>
      <c r="H9" s="14">
        <f>+D9-F9</f>
        <v>2758</v>
      </c>
      <c r="I9" s="308">
        <f>+F9/D9</f>
        <v>0</v>
      </c>
    </row>
    <row r="10" spans="2:10" s="11" customFormat="1" x14ac:dyDescent="0.25">
      <c r="B10" s="15" t="s">
        <v>1135</v>
      </c>
      <c r="C10" s="29">
        <v>768077.24</v>
      </c>
      <c r="D10" s="484">
        <f>+'Tabla 3 Ingresos por cuenta'!I20+'Tabla 3 Ingresos por cuenta'!I23</f>
        <v>768077.24</v>
      </c>
      <c r="E10" s="484">
        <f t="shared" si="0"/>
        <v>0</v>
      </c>
      <c r="F10" s="14">
        <v>720863.24</v>
      </c>
      <c r="G10" s="14">
        <f t="shared" si="1"/>
        <v>47214</v>
      </c>
      <c r="H10" s="14">
        <f>+D10-F10</f>
        <v>47214</v>
      </c>
      <c r="I10" s="308">
        <f t="shared" ref="I10:I15" si="2">+F10/C10</f>
        <v>0.93852961975542981</v>
      </c>
      <c r="J10" s="542"/>
    </row>
    <row r="11" spans="2:10" x14ac:dyDescent="0.25">
      <c r="B11" s="31" t="s">
        <v>24</v>
      </c>
      <c r="C11" s="29">
        <v>1209764988.7</v>
      </c>
      <c r="D11" s="14">
        <f>+'Tabla 3 Ingresos por cuenta'!I30</f>
        <v>1133319235.3499999</v>
      </c>
      <c r="E11" s="484">
        <f t="shared" si="0"/>
        <v>76445753.350000143</v>
      </c>
      <c r="F11" s="14">
        <v>1126827652.78</v>
      </c>
      <c r="G11" s="14">
        <f t="shared" si="1"/>
        <v>82937335.920000076</v>
      </c>
      <c r="H11" s="14">
        <f t="shared" ref="H11:H15" si="3">+D11-F11</f>
        <v>6491582.5699999332</v>
      </c>
      <c r="I11" s="308">
        <f t="shared" si="2"/>
        <v>0.93144343182792588</v>
      </c>
      <c r="J11" s="487"/>
    </row>
    <row r="12" spans="2:10" s="3" customFormat="1" x14ac:dyDescent="0.25">
      <c r="B12" s="537" t="s">
        <v>25</v>
      </c>
      <c r="C12" s="538">
        <v>744563647</v>
      </c>
      <c r="D12" s="486">
        <f>+'Tabla 3 Ingresos por cuenta'!I31</f>
        <v>310973134.63999999</v>
      </c>
      <c r="E12" s="486">
        <f t="shared" si="0"/>
        <v>433590512.36000001</v>
      </c>
      <c r="F12" s="486">
        <v>346645929.02999997</v>
      </c>
      <c r="G12" s="486">
        <f t="shared" si="1"/>
        <v>397917717.97000003</v>
      </c>
      <c r="H12" s="502">
        <f t="shared" si="3"/>
        <v>-35672794.389999986</v>
      </c>
      <c r="I12" s="308">
        <f t="shared" si="2"/>
        <v>0.46556923699768005</v>
      </c>
      <c r="J12" s="41"/>
    </row>
    <row r="13" spans="2:10" s="3" customFormat="1" x14ac:dyDescent="0.25">
      <c r="B13" s="31" t="s">
        <v>26</v>
      </c>
      <c r="C13" s="29">
        <v>128750000</v>
      </c>
      <c r="D13" s="14">
        <f>+'Tabla 3 Ingresos por cuenta'!I33</f>
        <v>125531250</v>
      </c>
      <c r="E13" s="484">
        <f t="shared" si="0"/>
        <v>3218750</v>
      </c>
      <c r="F13" s="14">
        <v>125531250</v>
      </c>
      <c r="G13" s="14">
        <f t="shared" si="1"/>
        <v>3218750</v>
      </c>
      <c r="H13" s="14">
        <f t="shared" si="3"/>
        <v>0</v>
      </c>
      <c r="I13" s="308">
        <f t="shared" si="2"/>
        <v>0.97499999999999998</v>
      </c>
      <c r="J13" s="41"/>
    </row>
    <row r="14" spans="2:10" s="3" customFormat="1" x14ac:dyDescent="0.25">
      <c r="B14" s="31" t="s">
        <v>137</v>
      </c>
      <c r="C14" s="29">
        <v>50000000</v>
      </c>
      <c r="D14" s="14">
        <f>+'Tabla 3 Ingresos por cuenta'!I32</f>
        <v>0</v>
      </c>
      <c r="E14" s="484">
        <f t="shared" si="0"/>
        <v>50000000</v>
      </c>
      <c r="F14" s="14">
        <v>0</v>
      </c>
      <c r="G14" s="14">
        <f t="shared" si="1"/>
        <v>50000000</v>
      </c>
      <c r="H14" s="14">
        <f t="shared" si="3"/>
        <v>0</v>
      </c>
      <c r="I14" s="308">
        <f t="shared" si="2"/>
        <v>0</v>
      </c>
      <c r="J14" s="4"/>
    </row>
    <row r="15" spans="2:10" s="3" customFormat="1" x14ac:dyDescent="0.25">
      <c r="B15" s="543" t="s">
        <v>83</v>
      </c>
      <c r="C15" s="495">
        <v>13844394.199999999</v>
      </c>
      <c r="D15" s="544">
        <f>+'Tabla 3 Ingresos por cuenta'!I35</f>
        <v>6577681</v>
      </c>
      <c r="E15" s="495">
        <f t="shared" si="0"/>
        <v>7266713.1999999993</v>
      </c>
      <c r="F15" s="544">
        <v>6470077.7300000004</v>
      </c>
      <c r="G15" s="495">
        <f t="shared" si="1"/>
        <v>7374316.4699999988</v>
      </c>
      <c r="H15" s="495">
        <f t="shared" si="3"/>
        <v>107603.26999999955</v>
      </c>
      <c r="I15" s="309">
        <f t="shared" si="2"/>
        <v>0.46734278412846703</v>
      </c>
      <c r="J15" s="536"/>
    </row>
    <row r="16" spans="2:10" ht="6.75" customHeight="1" x14ac:dyDescent="0.25">
      <c r="B16" s="110"/>
      <c r="C16" s="111"/>
      <c r="D16" s="111"/>
      <c r="E16" s="111"/>
      <c r="F16" s="113"/>
      <c r="G16" s="113"/>
      <c r="H16" s="113"/>
      <c r="I16" s="310"/>
      <c r="J16" s="1"/>
    </row>
    <row r="17" spans="2:10" s="3" customFormat="1" x14ac:dyDescent="0.25">
      <c r="B17" s="209" t="s">
        <v>15</v>
      </c>
      <c r="C17" s="210">
        <f>SUM(C18:C21)</f>
        <v>267584790.16999999</v>
      </c>
      <c r="D17" s="210">
        <f>SUM(D18:D21)</f>
        <v>938344856.88999999</v>
      </c>
      <c r="E17" s="210">
        <f>SUM(E18:E21)</f>
        <v>-670760066.72000003</v>
      </c>
      <c r="F17" s="211">
        <v>114044766</v>
      </c>
      <c r="G17" s="211">
        <f>SUM(G18:G21)</f>
        <v>153540024.17000002</v>
      </c>
      <c r="H17" s="211">
        <f>SUM(H18:H21)</f>
        <v>824300090.8900001</v>
      </c>
      <c r="I17" s="307">
        <f>+F17/C17</f>
        <v>0.42620047995831872</v>
      </c>
      <c r="J17" s="4"/>
    </row>
    <row r="18" spans="2:10" s="3" customFormat="1" x14ac:dyDescent="0.25">
      <c r="B18" s="31" t="s">
        <v>27</v>
      </c>
      <c r="C18" s="29">
        <v>60260401.18</v>
      </c>
      <c r="D18" s="14">
        <f>+'Tabla 3 Ingresos por cuenta'!I41</f>
        <v>60260401.18</v>
      </c>
      <c r="E18" s="504">
        <f>+C18-D18</f>
        <v>0</v>
      </c>
      <c r="F18" s="14">
        <v>56445080.609999999</v>
      </c>
      <c r="G18" s="14">
        <f>+C18-F18</f>
        <v>3815320.5700000003</v>
      </c>
      <c r="H18" s="14">
        <f>+D18-F18</f>
        <v>3815320.5700000003</v>
      </c>
      <c r="I18" s="311">
        <f>+F18/C18</f>
        <v>0.9366861073725099</v>
      </c>
    </row>
    <row r="19" spans="2:10" x14ac:dyDescent="0.25">
      <c r="B19" s="537" t="s">
        <v>138</v>
      </c>
      <c r="C19" s="538">
        <v>65757325.039999999</v>
      </c>
      <c r="D19" s="486">
        <f>+'Tabla 3 Ingresos por cuenta'!I44</f>
        <v>734985105.45000005</v>
      </c>
      <c r="E19" s="538">
        <f t="shared" ref="E19:E21" si="4">+C19-D19</f>
        <v>-669227780.41000009</v>
      </c>
      <c r="F19" s="486">
        <v>55016686.119999997</v>
      </c>
      <c r="G19" s="486">
        <f t="shared" ref="G19:G21" si="5">+C19-F19</f>
        <v>10740638.920000002</v>
      </c>
      <c r="H19" s="486">
        <f t="shared" ref="H19:H20" si="6">+D19-F19</f>
        <v>679968419.33000004</v>
      </c>
      <c r="I19" s="311">
        <f>+F19/C19</f>
        <v>0.83666247199887611</v>
      </c>
    </row>
    <row r="20" spans="2:10" x14ac:dyDescent="0.25">
      <c r="B20" s="15" t="s">
        <v>139</v>
      </c>
      <c r="C20" s="29">
        <v>136960705</v>
      </c>
      <c r="D20" s="14">
        <f>+'Tabla 3 Ingresos por cuenta'!I45</f>
        <v>136960705</v>
      </c>
      <c r="E20" s="29">
        <f t="shared" si="4"/>
        <v>0</v>
      </c>
      <c r="F20" s="14">
        <v>0</v>
      </c>
      <c r="G20" s="14">
        <f t="shared" si="5"/>
        <v>136960705</v>
      </c>
      <c r="H20" s="14">
        <f t="shared" si="6"/>
        <v>136960705</v>
      </c>
      <c r="I20" s="311">
        <f>+F20/C20</f>
        <v>0</v>
      </c>
      <c r="J20" s="487"/>
    </row>
    <row r="21" spans="2:10" x14ac:dyDescent="0.25">
      <c r="B21" s="545" t="s">
        <v>28</v>
      </c>
      <c r="C21" s="544">
        <v>4606358.95</v>
      </c>
      <c r="D21" s="496">
        <f>+'Tabla 3 Ingresos por cuenta'!I46</f>
        <v>6138645.2599999998</v>
      </c>
      <c r="E21" s="495">
        <f t="shared" si="4"/>
        <v>-1532286.3099999996</v>
      </c>
      <c r="F21" s="496">
        <v>2582999.27</v>
      </c>
      <c r="G21" s="495">
        <f t="shared" si="5"/>
        <v>2023359.6800000002</v>
      </c>
      <c r="H21" s="496">
        <f>+D21-F21</f>
        <v>3555645.9899999998</v>
      </c>
      <c r="I21" s="311">
        <f>+F21/C21</f>
        <v>0.56074641556103655</v>
      </c>
      <c r="J21" s="487"/>
    </row>
    <row r="22" spans="2:10" ht="6.75" customHeight="1" x14ac:dyDescent="0.25">
      <c r="B22" s="110"/>
      <c r="C22" s="18"/>
      <c r="D22" s="18"/>
      <c r="E22" s="18"/>
      <c r="F22" s="119"/>
      <c r="G22" s="119"/>
      <c r="H22" s="119"/>
      <c r="I22" s="312"/>
      <c r="J22" s="1"/>
    </row>
    <row r="23" spans="2:10" x14ac:dyDescent="0.25">
      <c r="B23" s="23" t="s">
        <v>8</v>
      </c>
      <c r="C23" s="38">
        <f>C6+C7+C17</f>
        <v>2415275897.3099999</v>
      </c>
      <c r="D23" s="38">
        <f>D6+D7+D17</f>
        <v>2558021852.0500002</v>
      </c>
      <c r="E23" s="38">
        <f>+E6+E7+E17</f>
        <v>-142745954.73999989</v>
      </c>
      <c r="F23" s="25">
        <v>1720240538.78</v>
      </c>
      <c r="G23" s="25">
        <f>+G6+G7+G17</f>
        <v>695035358.53000021</v>
      </c>
      <c r="H23" s="25">
        <f>+H7+H17</f>
        <v>795273696.34000003</v>
      </c>
      <c r="I23" s="313">
        <f>+F23/C23</f>
        <v>0.71223355505510089</v>
      </c>
      <c r="J23" s="1"/>
    </row>
    <row r="24" spans="2:10" ht="6.75" customHeight="1" x14ac:dyDescent="0.25">
      <c r="B24" s="110"/>
      <c r="C24" s="111"/>
      <c r="D24" s="111"/>
      <c r="E24" s="111"/>
      <c r="F24" s="113"/>
      <c r="G24" s="113"/>
      <c r="H24" s="113"/>
      <c r="I24" s="114"/>
      <c r="J24" s="1"/>
    </row>
    <row r="25" spans="2:10" x14ac:dyDescent="0.25">
      <c r="B25" s="40" t="s">
        <v>1408</v>
      </c>
      <c r="C25" s="3"/>
      <c r="D25" s="3"/>
      <c r="E25" s="3"/>
      <c r="H25" s="487">
        <f>+H6+H8+H12+H15+H19+H21+H20</f>
        <v>827424438.13000011</v>
      </c>
      <c r="J25" s="487"/>
    </row>
    <row r="26" spans="2:10" x14ac:dyDescent="0.25">
      <c r="B26" s="43"/>
      <c r="C26" s="4"/>
      <c r="D26" s="4"/>
      <c r="E26" s="4"/>
      <c r="H26" s="487">
        <f>+H9+H10+H11+H18</f>
        <v>10356875.139999934</v>
      </c>
    </row>
    <row r="27" spans="2:10" x14ac:dyDescent="0.25">
      <c r="B27" s="43"/>
      <c r="C27" s="4"/>
      <c r="D27" s="4"/>
      <c r="E27" s="4"/>
      <c r="H27" s="487">
        <f>+H25+H26</f>
        <v>837781313.2700001</v>
      </c>
    </row>
    <row r="28" spans="2:10" ht="21" customHeight="1" x14ac:dyDescent="0.25">
      <c r="C28" s="549" t="s">
        <v>1294</v>
      </c>
      <c r="D28" s="550" t="s">
        <v>1297</v>
      </c>
      <c r="E28" s="551" t="s">
        <v>1298</v>
      </c>
      <c r="F28" s="552" t="s">
        <v>2</v>
      </c>
      <c r="G28" s="547" t="s">
        <v>29</v>
      </c>
      <c r="H28" s="487"/>
    </row>
    <row r="29" spans="2:10" x14ac:dyDescent="0.25">
      <c r="B29" s="108" t="s">
        <v>25</v>
      </c>
      <c r="C29" s="2">
        <v>932919404</v>
      </c>
      <c r="D29" s="1">
        <f>-43725018-144630739</f>
        <v>-188355757</v>
      </c>
      <c r="E29" s="2">
        <f>+C29+D29</f>
        <v>744563647</v>
      </c>
      <c r="F29" s="1">
        <f>+F12</f>
        <v>346645929.02999997</v>
      </c>
      <c r="G29" s="1">
        <f>+E29-F29</f>
        <v>397917717.97000003</v>
      </c>
      <c r="H29" s="487"/>
    </row>
    <row r="30" spans="2:10" x14ac:dyDescent="0.25">
      <c r="B30" s="108" t="s">
        <v>138</v>
      </c>
      <c r="C30" s="2">
        <v>22032307.039999962</v>
      </c>
      <c r="D30" s="1">
        <v>43725018</v>
      </c>
      <c r="E30" s="487">
        <f>+C30+D30</f>
        <v>65757325.039999962</v>
      </c>
      <c r="F30" s="1">
        <f>+F19</f>
        <v>55016686.119999997</v>
      </c>
      <c r="G30" s="1">
        <f>+E30-F30</f>
        <v>10740638.919999965</v>
      </c>
      <c r="H30" s="487">
        <f>+H19+H12</f>
        <v>644295624.94000006</v>
      </c>
    </row>
    <row r="31" spans="2:10" x14ac:dyDescent="0.25">
      <c r="B31" s="546" t="s">
        <v>8</v>
      </c>
      <c r="C31" s="547">
        <f>SUM(C29:C30)</f>
        <v>954951711.03999996</v>
      </c>
      <c r="D31" s="548">
        <f>SUM(D29:D30)</f>
        <v>-144630739</v>
      </c>
      <c r="E31" s="547">
        <f>SUM(E29:E30)</f>
        <v>810320972.03999996</v>
      </c>
      <c r="F31" s="548">
        <v>401662615.14999998</v>
      </c>
      <c r="G31" s="548">
        <f>SUM(G29:G30)</f>
        <v>408658356.88999999</v>
      </c>
    </row>
    <row r="32" spans="2:10" x14ac:dyDescent="0.25">
      <c r="F32" s="1"/>
      <c r="G32" s="1"/>
      <c r="H32" s="487"/>
    </row>
    <row r="33" spans="2:7" x14ac:dyDescent="0.25">
      <c r="D33" s="1"/>
      <c r="E33" s="487"/>
      <c r="F33" s="2"/>
    </row>
    <row r="34" spans="2:7" x14ac:dyDescent="0.25">
      <c r="B34" s="665" t="s">
        <v>1427</v>
      </c>
      <c r="C34" s="665"/>
    </row>
    <row r="35" spans="2:7" x14ac:dyDescent="0.25">
      <c r="B35" s="151" t="s">
        <v>1418</v>
      </c>
      <c r="C35" s="151">
        <v>45988589.68</v>
      </c>
    </row>
    <row r="36" spans="2:7" x14ac:dyDescent="0.25">
      <c r="B36" s="151" t="s">
        <v>1419</v>
      </c>
      <c r="C36" s="151">
        <v>14271811.5</v>
      </c>
    </row>
    <row r="37" spans="2:7" x14ac:dyDescent="0.25">
      <c r="B37" s="652" t="s">
        <v>1426</v>
      </c>
      <c r="C37" s="652">
        <f>SUM(C35:C36)</f>
        <v>60260401.18</v>
      </c>
      <c r="D37" s="487">
        <f>+C37-D18</f>
        <v>0</v>
      </c>
    </row>
    <row r="40" spans="2:7" x14ac:dyDescent="0.25">
      <c r="B40" s="665" t="s">
        <v>1428</v>
      </c>
      <c r="C40" s="665"/>
      <c r="E40" s="108" t="s">
        <v>736</v>
      </c>
      <c r="F40" s="108" t="s">
        <v>1429</v>
      </c>
    </row>
    <row r="41" spans="2:7" x14ac:dyDescent="0.25">
      <c r="B41" s="151" t="s">
        <v>1418</v>
      </c>
      <c r="C41" s="151">
        <v>1818039.09</v>
      </c>
      <c r="E41" s="1">
        <v>0</v>
      </c>
      <c r="F41" s="1">
        <f>+C41-E41</f>
        <v>1818039.09</v>
      </c>
    </row>
    <row r="42" spans="2:7" x14ac:dyDescent="0.25">
      <c r="B42" s="151" t="s">
        <v>1419</v>
      </c>
      <c r="C42" s="151">
        <v>4320606.17</v>
      </c>
      <c r="E42" s="1">
        <f>+F21</f>
        <v>2582999.27</v>
      </c>
      <c r="F42" s="1">
        <f>+C42-E42</f>
        <v>1737606.9</v>
      </c>
    </row>
    <row r="43" spans="2:7" x14ac:dyDescent="0.25">
      <c r="B43" s="652" t="s">
        <v>1426</v>
      </c>
      <c r="C43" s="652">
        <f>SUM(C41:C42)</f>
        <v>6138645.2599999998</v>
      </c>
      <c r="D43" s="487">
        <f>+C43-D21</f>
        <v>0</v>
      </c>
      <c r="E43" s="548">
        <f>SUM(E41:E42)</f>
        <v>2582999.27</v>
      </c>
      <c r="F43" s="548">
        <f>SUM(F41:F42)</f>
        <v>3555645.99</v>
      </c>
      <c r="G43" s="487">
        <f>+F43-H21</f>
        <v>0</v>
      </c>
    </row>
    <row r="44" spans="2:7" x14ac:dyDescent="0.25">
      <c r="E44" s="1"/>
      <c r="F44" s="1"/>
    </row>
    <row r="45" spans="2:7" x14ac:dyDescent="0.25">
      <c r="B45" s="151" t="s">
        <v>1430</v>
      </c>
      <c r="C45" s="653">
        <f>+D15</f>
        <v>6577681</v>
      </c>
      <c r="E45" s="2">
        <f>+F15</f>
        <v>6470077.7300000004</v>
      </c>
      <c r="F45" s="487">
        <f>+C45-E45</f>
        <v>107603.26999999955</v>
      </c>
      <c r="G45" s="487">
        <f>+F45-H15</f>
        <v>0</v>
      </c>
    </row>
    <row r="46" spans="2:7" x14ac:dyDescent="0.25">
      <c r="C46" s="487">
        <f>+C43+C45</f>
        <v>12716326.26</v>
      </c>
      <c r="D46" s="487"/>
      <c r="E46" s="487">
        <f t="shared" ref="E46:G46" si="7">+E43+E45</f>
        <v>9053077</v>
      </c>
      <c r="F46" s="487">
        <f t="shared" si="7"/>
        <v>3663249.26</v>
      </c>
      <c r="G46" s="487">
        <f t="shared" si="7"/>
        <v>0</v>
      </c>
    </row>
    <row r="47" spans="2:7" x14ac:dyDescent="0.25">
      <c r="C47" s="487">
        <f>+D15+D21</f>
        <v>12716326.26</v>
      </c>
      <c r="E47" s="487">
        <f>+F15+F21</f>
        <v>9053077</v>
      </c>
      <c r="F47" s="487">
        <f>+H15+H21</f>
        <v>3663249.2599999993</v>
      </c>
    </row>
  </sheetData>
  <mergeCells count="2">
    <mergeCell ref="B34:C34"/>
    <mergeCell ref="B40:C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66"/>
  <sheetViews>
    <sheetView showGridLines="0" topLeftCell="B20" zoomScale="90" zoomScaleNormal="90" workbookViewId="0">
      <selection activeCell="C29" sqref="C24:C29"/>
    </sheetView>
  </sheetViews>
  <sheetFormatPr baseColWidth="10" defaultRowHeight="15" x14ac:dyDescent="0.25"/>
  <cols>
    <col min="1" max="1" width="5.7109375" style="108" customWidth="1"/>
    <col min="2" max="2" width="36.5703125" style="108" customWidth="1"/>
    <col min="3" max="3" width="20" style="108" customWidth="1"/>
    <col min="4" max="4" width="20.28515625" style="108" bestFit="1" customWidth="1"/>
    <col min="5" max="5" width="7.42578125" style="108" customWidth="1"/>
    <col min="6" max="6" width="15.28515625" style="108" bestFit="1" customWidth="1"/>
    <col min="7" max="7" width="14.5703125" style="108" customWidth="1"/>
    <col min="8" max="8" width="15.28515625" style="108" bestFit="1" customWidth="1"/>
    <col min="9" max="9" width="14.28515625" style="108" bestFit="1" customWidth="1"/>
    <col min="10" max="10" width="11.42578125" style="108"/>
    <col min="11" max="12" width="11" style="108" bestFit="1" customWidth="1"/>
    <col min="13" max="13" width="13.5703125" style="108" bestFit="1" customWidth="1"/>
    <col min="14" max="14" width="16.28515625" style="108" bestFit="1" customWidth="1"/>
    <col min="15" max="16384" width="11.42578125" style="108"/>
  </cols>
  <sheetData>
    <row r="1" spans="2:12" x14ac:dyDescent="0.25">
      <c r="B1" s="665"/>
      <c r="C1" s="665"/>
      <c r="D1" s="665"/>
    </row>
    <row r="2" spans="2:12" x14ac:dyDescent="0.25">
      <c r="B2" s="665"/>
      <c r="C2" s="665"/>
      <c r="D2" s="665"/>
    </row>
    <row r="3" spans="2:12" x14ac:dyDescent="0.25">
      <c r="B3" s="665" t="s">
        <v>1299</v>
      </c>
      <c r="C3" s="665"/>
      <c r="D3" s="665"/>
    </row>
    <row r="4" spans="2:12" x14ac:dyDescent="0.25">
      <c r="B4" s="665" t="s">
        <v>1356</v>
      </c>
      <c r="C4" s="665"/>
      <c r="D4" s="665"/>
    </row>
    <row r="6" spans="2:12" x14ac:dyDescent="0.25">
      <c r="B6" s="24" t="s">
        <v>1300</v>
      </c>
      <c r="C6" s="24" t="s">
        <v>1301</v>
      </c>
      <c r="D6" s="24" t="s">
        <v>1302</v>
      </c>
    </row>
    <row r="7" spans="2:12" s="109" customFormat="1" ht="45.75" customHeight="1" x14ac:dyDescent="0.25">
      <c r="B7" s="553" t="s">
        <v>1303</v>
      </c>
      <c r="C7" s="554" t="s">
        <v>1304</v>
      </c>
      <c r="D7" s="563">
        <f>954810.09-20009.7</f>
        <v>934800.39</v>
      </c>
      <c r="F7" s="668" t="s">
        <v>1305</v>
      </c>
      <c r="G7" s="668"/>
      <c r="H7" s="668"/>
      <c r="I7" s="668"/>
      <c r="J7" s="668"/>
      <c r="K7" s="668"/>
      <c r="L7" s="634"/>
    </row>
    <row r="8" spans="2:12" s="109" customFormat="1" ht="65.25" customHeight="1" x14ac:dyDescent="0.25">
      <c r="B8" s="553" t="s">
        <v>1306</v>
      </c>
      <c r="C8" s="555" t="s">
        <v>1307</v>
      </c>
      <c r="D8" s="563">
        <f>39273125.34-11740+2758</f>
        <v>39264143.340000004</v>
      </c>
      <c r="F8" s="671" t="s">
        <v>1308</v>
      </c>
      <c r="G8" s="672"/>
      <c r="H8" s="672"/>
      <c r="I8" s="672"/>
      <c r="J8" s="672"/>
      <c r="K8" s="672"/>
      <c r="L8" s="633"/>
    </row>
    <row r="9" spans="2:12" x14ac:dyDescent="0.25">
      <c r="B9" s="556" t="s">
        <v>1309</v>
      </c>
      <c r="C9" s="557" t="s">
        <v>1310</v>
      </c>
      <c r="D9" s="564">
        <v>685845675.74000001</v>
      </c>
    </row>
    <row r="10" spans="2:12" x14ac:dyDescent="0.25">
      <c r="B10" s="556" t="s">
        <v>1311</v>
      </c>
      <c r="C10" s="557" t="s">
        <v>1312</v>
      </c>
      <c r="D10" s="564">
        <v>136960705</v>
      </c>
    </row>
    <row r="11" spans="2:12" x14ac:dyDescent="0.25">
      <c r="B11" s="556" t="s">
        <v>1313</v>
      </c>
      <c r="C11" s="557" t="s">
        <v>1314</v>
      </c>
      <c r="D11" s="564">
        <v>3753455.16</v>
      </c>
    </row>
    <row r="12" spans="2:12" ht="15.75" x14ac:dyDescent="0.25">
      <c r="B12" s="558" t="s">
        <v>1315</v>
      </c>
      <c r="C12" s="559"/>
      <c r="D12" s="560">
        <f>SUM(D7:D11)</f>
        <v>866758779.63</v>
      </c>
    </row>
    <row r="13" spans="2:12" ht="11.25" customHeight="1" x14ac:dyDescent="0.25"/>
    <row r="14" spans="2:12" x14ac:dyDescent="0.25">
      <c r="B14" s="24" t="s">
        <v>1316</v>
      </c>
      <c r="C14" s="24" t="s">
        <v>1317</v>
      </c>
      <c r="D14" s="561"/>
    </row>
    <row r="15" spans="2:12" s="109" customFormat="1" ht="45.75" customHeight="1" x14ac:dyDescent="0.25">
      <c r="B15" s="562" t="s">
        <v>1242</v>
      </c>
      <c r="C15" s="563">
        <f>2558021852.05+477412.09-20009.7</f>
        <v>2558479254.4400005</v>
      </c>
      <c r="F15" s="668" t="s">
        <v>1318</v>
      </c>
      <c r="G15" s="668"/>
      <c r="H15" s="668"/>
      <c r="I15" s="668"/>
      <c r="J15" s="668"/>
      <c r="K15" s="668"/>
      <c r="L15" s="634"/>
    </row>
    <row r="16" spans="2:12" ht="19.5" customHeight="1" x14ac:dyDescent="0.25">
      <c r="B16" s="559" t="s">
        <v>1319</v>
      </c>
      <c r="C16" s="564">
        <v>1720240538.78</v>
      </c>
    </row>
    <row r="17" spans="2:16" ht="15.75" x14ac:dyDescent="0.25">
      <c r="B17" s="558" t="s">
        <v>1320</v>
      </c>
      <c r="C17" s="560">
        <f>+C15-C16</f>
        <v>838238715.66000056</v>
      </c>
    </row>
    <row r="18" spans="2:16" ht="11.25" customHeight="1" x14ac:dyDescent="0.25"/>
    <row r="19" spans="2:16" ht="15.75" x14ac:dyDescent="0.25">
      <c r="B19" s="565" t="s">
        <v>1321</v>
      </c>
      <c r="C19" s="566"/>
      <c r="D19" s="567">
        <f>+D12-C17</f>
        <v>28520063.969999433</v>
      </c>
    </row>
    <row r="20" spans="2:16" ht="3.75" customHeight="1" x14ac:dyDescent="0.25">
      <c r="C20" s="1"/>
      <c r="E20" s="568"/>
      <c r="F20" s="569"/>
      <c r="G20" s="568"/>
    </row>
    <row r="21" spans="2:16" x14ac:dyDescent="0.25">
      <c r="B21" s="546" t="s">
        <v>1322</v>
      </c>
      <c r="C21" s="592"/>
      <c r="D21" s="592"/>
    </row>
    <row r="22" spans="2:16" ht="19.5" customHeight="1" x14ac:dyDescent="0.25">
      <c r="B22" s="11" t="s">
        <v>1323</v>
      </c>
      <c r="C22" s="4">
        <f>+I54</f>
        <v>24382874.809999999</v>
      </c>
      <c r="D22" s="1"/>
      <c r="F22" s="487"/>
    </row>
    <row r="23" spans="2:16" x14ac:dyDescent="0.25">
      <c r="B23" s="11" t="s">
        <v>1324</v>
      </c>
      <c r="C23" s="4">
        <v>400769</v>
      </c>
      <c r="D23" s="1"/>
    </row>
    <row r="24" spans="2:16" x14ac:dyDescent="0.25">
      <c r="B24" s="11" t="s">
        <v>1325</v>
      </c>
      <c r="C24" s="639">
        <v>3444541</v>
      </c>
      <c r="D24" s="570"/>
      <c r="E24" s="6"/>
      <c r="F24" s="2"/>
    </row>
    <row r="25" spans="2:16" x14ac:dyDescent="0.25">
      <c r="B25" s="11" t="s">
        <v>1326</v>
      </c>
      <c r="C25" s="4">
        <v>111918</v>
      </c>
      <c r="D25" s="5"/>
      <c r="E25" s="6"/>
      <c r="F25" s="487"/>
    </row>
    <row r="26" spans="2:16" x14ac:dyDescent="0.25">
      <c r="B26" s="11" t="s">
        <v>1327</v>
      </c>
      <c r="C26" s="4">
        <f>182424+405849+12759</f>
        <v>601032</v>
      </c>
      <c r="D26" s="570"/>
      <c r="E26" s="6"/>
      <c r="M26" s="546"/>
      <c r="N26" s="546"/>
      <c r="O26" s="546"/>
    </row>
    <row r="27" spans="2:16" x14ac:dyDescent="0.25">
      <c r="B27" s="11" t="s">
        <v>1355</v>
      </c>
      <c r="C27" s="4">
        <v>90207</v>
      </c>
      <c r="D27" s="570"/>
      <c r="E27" s="6"/>
      <c r="M27" s="546"/>
      <c r="N27" s="546"/>
      <c r="O27" s="546"/>
    </row>
    <row r="28" spans="2:16" ht="30.75" hidden="1" customHeight="1" x14ac:dyDescent="0.25">
      <c r="B28" s="11" t="s">
        <v>1328</v>
      </c>
      <c r="C28" s="4">
        <v>0</v>
      </c>
      <c r="D28" s="570"/>
      <c r="E28" s="6"/>
      <c r="F28" s="669" t="s">
        <v>1329</v>
      </c>
      <c r="G28" s="669"/>
      <c r="H28" s="669"/>
      <c r="I28" s="669"/>
      <c r="J28" s="669"/>
      <c r="K28" s="669"/>
      <c r="L28" s="635"/>
      <c r="M28" s="546"/>
      <c r="N28" s="546"/>
      <c r="O28" s="546"/>
    </row>
    <row r="29" spans="2:16" s="109" customFormat="1" x14ac:dyDescent="0.25">
      <c r="B29" s="11" t="s">
        <v>1409</v>
      </c>
      <c r="C29" s="639">
        <f>+L54</f>
        <v>195241.2</v>
      </c>
      <c r="D29" s="646"/>
      <c r="E29" s="646"/>
      <c r="F29" s="668" t="s">
        <v>1413</v>
      </c>
      <c r="G29" s="668"/>
      <c r="H29" s="668"/>
      <c r="I29" s="668"/>
      <c r="J29" s="668"/>
      <c r="K29" s="668"/>
      <c r="L29" s="634"/>
      <c r="M29" s="108"/>
      <c r="N29" s="1"/>
      <c r="O29" s="108"/>
      <c r="P29" s="108"/>
    </row>
    <row r="30" spans="2:16" s="109" customFormat="1" ht="18.75" hidden="1" customHeight="1" x14ac:dyDescent="0.25">
      <c r="B30" s="109" t="s">
        <v>1330</v>
      </c>
      <c r="C30" s="571">
        <v>0</v>
      </c>
      <c r="D30" s="571"/>
      <c r="E30" s="636"/>
      <c r="F30" s="668" t="s">
        <v>1331</v>
      </c>
      <c r="G30" s="668"/>
      <c r="H30" s="668"/>
      <c r="I30" s="668"/>
      <c r="J30" s="668"/>
      <c r="K30" s="668"/>
      <c r="L30" s="634"/>
      <c r="M30" s="108"/>
      <c r="N30" s="1"/>
      <c r="O30" s="108"/>
      <c r="P30" s="108"/>
    </row>
    <row r="31" spans="2:16" x14ac:dyDescent="0.25">
      <c r="B31" s="572" t="s">
        <v>1332</v>
      </c>
      <c r="C31" s="573">
        <f>SUM(C22:C30)</f>
        <v>29226583.009999998</v>
      </c>
      <c r="D31" s="570"/>
      <c r="E31" s="6"/>
      <c r="N31" s="1"/>
    </row>
    <row r="32" spans="2:16" ht="9" customHeight="1" x14ac:dyDescent="0.25">
      <c r="C32" s="1"/>
      <c r="E32" s="568"/>
      <c r="F32" s="569"/>
      <c r="G32" s="568"/>
      <c r="N32" s="1"/>
    </row>
    <row r="33" spans="2:13" x14ac:dyDescent="0.25">
      <c r="B33" s="574" t="s">
        <v>1333</v>
      </c>
      <c r="C33" s="575">
        <f>+D19-C31</f>
        <v>-706519.04000056535</v>
      </c>
      <c r="D33" s="5"/>
      <c r="E33" s="6"/>
      <c r="F33" s="592"/>
      <c r="G33" s="1"/>
    </row>
    <row r="34" spans="2:13" ht="6" customHeight="1" x14ac:dyDescent="0.25">
      <c r="C34" s="1"/>
      <c r="E34" s="576"/>
      <c r="F34" s="577"/>
      <c r="G34" s="578"/>
    </row>
    <row r="35" spans="2:13" x14ac:dyDescent="0.25">
      <c r="B35" s="11" t="s">
        <v>1334</v>
      </c>
      <c r="C35" s="1">
        <v>477417.85</v>
      </c>
      <c r="E35" s="568"/>
      <c r="F35" s="569"/>
      <c r="G35" s="568"/>
    </row>
    <row r="36" spans="2:13" ht="6" customHeight="1" x14ac:dyDescent="0.25">
      <c r="B36" s="11"/>
      <c r="C36" s="1"/>
      <c r="E36" s="568"/>
      <c r="F36" s="569"/>
      <c r="G36" s="568"/>
    </row>
    <row r="37" spans="2:13" x14ac:dyDescent="0.25">
      <c r="B37" s="11" t="s">
        <v>1335</v>
      </c>
      <c r="C37" s="1">
        <f>+C33-C35</f>
        <v>-1183936.8900005654</v>
      </c>
      <c r="E37" s="568"/>
      <c r="F37" s="569"/>
      <c r="G37" s="568"/>
    </row>
    <row r="38" spans="2:13" ht="3.75" customHeight="1" x14ac:dyDescent="0.25">
      <c r="C38" s="1"/>
      <c r="E38" s="568"/>
      <c r="F38" s="569"/>
      <c r="G38" s="568"/>
    </row>
    <row r="39" spans="2:13" x14ac:dyDescent="0.25">
      <c r="B39" s="579" t="s">
        <v>1336</v>
      </c>
      <c r="C39" s="580">
        <f>+C35+C37</f>
        <v>-706519.04000056547</v>
      </c>
      <c r="E39" s="568"/>
      <c r="F39" s="569"/>
      <c r="G39" s="568"/>
    </row>
    <row r="40" spans="2:13" ht="9.75" customHeight="1" x14ac:dyDescent="0.25">
      <c r="C40" s="1"/>
      <c r="E40" s="568"/>
      <c r="F40" s="569"/>
      <c r="G40" s="568"/>
    </row>
    <row r="41" spans="2:13" ht="26.25" customHeight="1" x14ac:dyDescent="0.25">
      <c r="B41" s="11" t="s">
        <v>1337</v>
      </c>
      <c r="C41" s="1">
        <v>40.49</v>
      </c>
      <c r="E41" s="581"/>
      <c r="F41" s="670" t="s">
        <v>1338</v>
      </c>
      <c r="G41" s="670"/>
      <c r="H41" s="670"/>
      <c r="I41" s="670"/>
      <c r="J41" s="670"/>
      <c r="K41" s="670"/>
      <c r="L41" s="637"/>
    </row>
    <row r="42" spans="2:13" s="109" customFormat="1" ht="41.25" customHeight="1" x14ac:dyDescent="0.25">
      <c r="B42" s="650" t="s">
        <v>1339</v>
      </c>
      <c r="C42" s="571">
        <v>119379.56</v>
      </c>
      <c r="D42" s="571"/>
      <c r="E42" s="581"/>
      <c r="F42" s="666" t="s">
        <v>1340</v>
      </c>
      <c r="G42" s="666"/>
      <c r="H42" s="666"/>
      <c r="I42" s="666"/>
      <c r="J42" s="666"/>
      <c r="K42" s="666"/>
      <c r="L42" s="642"/>
    </row>
    <row r="43" spans="2:13" s="109" customFormat="1" ht="49.5" customHeight="1" x14ac:dyDescent="0.25">
      <c r="B43" s="647" t="s">
        <v>1410</v>
      </c>
      <c r="C43" s="571">
        <v>-828296</v>
      </c>
      <c r="D43" s="571"/>
      <c r="E43" s="581"/>
      <c r="F43" s="666" t="s">
        <v>1411</v>
      </c>
      <c r="G43" s="666"/>
      <c r="H43" s="666"/>
      <c r="I43" s="666"/>
      <c r="J43" s="666"/>
      <c r="K43" s="666"/>
      <c r="L43" s="666"/>
    </row>
    <row r="44" spans="2:13" ht="6.75" customHeight="1" x14ac:dyDescent="0.25">
      <c r="C44" s="1"/>
      <c r="E44" s="568"/>
      <c r="F44" s="569"/>
      <c r="G44" s="568"/>
    </row>
    <row r="45" spans="2:13" x14ac:dyDescent="0.25">
      <c r="B45" s="644" t="s">
        <v>1416</v>
      </c>
      <c r="C45" s="645">
        <f>+C39-C41-C42-C43</f>
        <v>2356.9099994346034</v>
      </c>
      <c r="E45" s="6"/>
      <c r="F45" s="667" t="s">
        <v>1341</v>
      </c>
      <c r="G45" s="667"/>
      <c r="H45" s="667"/>
      <c r="I45" s="667"/>
      <c r="J45" s="667"/>
      <c r="K45" s="667"/>
      <c r="L45" s="667"/>
      <c r="M45" s="667"/>
    </row>
    <row r="46" spans="2:13" x14ac:dyDescent="0.25">
      <c r="C46" s="1"/>
      <c r="E46" s="6"/>
      <c r="F46" s="6"/>
      <c r="G46" s="6"/>
    </row>
    <row r="47" spans="2:13" x14ac:dyDescent="0.25">
      <c r="C47" s="1"/>
      <c r="E47" s="6"/>
      <c r="F47" s="583" t="s">
        <v>1342</v>
      </c>
      <c r="G47" s="583" t="s">
        <v>1343</v>
      </c>
      <c r="H47" s="583" t="s">
        <v>1344</v>
      </c>
      <c r="I47" s="583" t="s">
        <v>1345</v>
      </c>
      <c r="J47" s="583" t="s">
        <v>1346</v>
      </c>
      <c r="K47" s="583" t="s">
        <v>1347</v>
      </c>
      <c r="L47" s="583" t="s">
        <v>1412</v>
      </c>
      <c r="M47" s="584" t="s">
        <v>1328</v>
      </c>
    </row>
    <row r="48" spans="2:13" x14ac:dyDescent="0.25">
      <c r="C48" s="1"/>
      <c r="E48" s="6"/>
      <c r="F48" s="585">
        <v>181</v>
      </c>
      <c r="G48" s="585" t="s">
        <v>1348</v>
      </c>
      <c r="H48" s="586">
        <v>5070734.3499999996</v>
      </c>
      <c r="I48" s="640">
        <v>4980986.84</v>
      </c>
      <c r="J48" s="586">
        <f t="shared" ref="J48:J53" si="0">+H48-I48</f>
        <v>89747.509999999776</v>
      </c>
      <c r="K48" s="586">
        <f>+J48</f>
        <v>89747.509999999776</v>
      </c>
      <c r="L48" s="586"/>
      <c r="M48" s="587"/>
    </row>
    <row r="49" spans="3:15" x14ac:dyDescent="0.25">
      <c r="C49" s="1"/>
      <c r="D49" s="2"/>
      <c r="F49" s="585">
        <v>182</v>
      </c>
      <c r="G49" s="585" t="s">
        <v>1349</v>
      </c>
      <c r="H49" s="586">
        <v>96479.4</v>
      </c>
      <c r="I49" s="640">
        <v>94771.8</v>
      </c>
      <c r="J49" s="586">
        <f t="shared" si="0"/>
        <v>1707.5999999999913</v>
      </c>
      <c r="K49" s="586">
        <f t="shared" ref="K49:K51" si="1">+J49</f>
        <v>1707.5999999999913</v>
      </c>
      <c r="L49" s="586"/>
      <c r="M49" s="587"/>
    </row>
    <row r="50" spans="3:15" x14ac:dyDescent="0.25">
      <c r="C50" s="1"/>
      <c r="D50" s="2"/>
      <c r="F50" s="585">
        <v>188</v>
      </c>
      <c r="G50" s="585" t="s">
        <v>1350</v>
      </c>
      <c r="H50" s="586">
        <v>1396383.21</v>
      </c>
      <c r="I50" s="641">
        <v>1371668.46</v>
      </c>
      <c r="J50" s="586">
        <f t="shared" si="0"/>
        <v>24714.75</v>
      </c>
      <c r="K50" s="586">
        <f t="shared" si="1"/>
        <v>24714.75</v>
      </c>
      <c r="L50" s="586"/>
      <c r="M50" s="587"/>
    </row>
    <row r="51" spans="3:15" x14ac:dyDescent="0.25">
      <c r="C51" s="1"/>
      <c r="F51" s="585">
        <v>215</v>
      </c>
      <c r="G51" s="585" t="s">
        <v>1351</v>
      </c>
      <c r="H51" s="586">
        <v>16079851.41</v>
      </c>
      <c r="I51" s="640">
        <v>15795252.27</v>
      </c>
      <c r="J51" s="586">
        <f t="shared" si="0"/>
        <v>284599.1400000006</v>
      </c>
      <c r="K51" s="586">
        <f t="shared" si="1"/>
        <v>284599.1400000006</v>
      </c>
      <c r="L51" s="586"/>
      <c r="M51" s="587"/>
    </row>
    <row r="52" spans="3:15" x14ac:dyDescent="0.25">
      <c r="C52" s="2"/>
      <c r="D52" s="2"/>
      <c r="F52" s="585">
        <v>221</v>
      </c>
      <c r="G52" s="585" t="s">
        <v>1352</v>
      </c>
      <c r="H52" s="586">
        <v>2245206</v>
      </c>
      <c r="I52" s="640">
        <f>1814218.17</f>
        <v>1814218.17</v>
      </c>
      <c r="J52" s="586">
        <f>+H52-I52</f>
        <v>430987.83000000007</v>
      </c>
      <c r="K52" s="586"/>
      <c r="L52" s="586">
        <v>195241.2</v>
      </c>
      <c r="M52" s="587">
        <f>69202.98+142677.15+23866.5</f>
        <v>235746.63</v>
      </c>
      <c r="N52" s="592"/>
    </row>
    <row r="53" spans="3:15" x14ac:dyDescent="0.25">
      <c r="C53" s="2"/>
      <c r="F53" s="585">
        <v>222</v>
      </c>
      <c r="G53" s="585" t="s">
        <v>1353</v>
      </c>
      <c r="H53" s="586">
        <f>273117.02+55459</f>
        <v>328576.02</v>
      </c>
      <c r="I53" s="640">
        <f>270518.27+55459</f>
        <v>325977.27</v>
      </c>
      <c r="J53" s="586">
        <f t="shared" si="0"/>
        <v>2598.75</v>
      </c>
      <c r="K53" s="586"/>
      <c r="L53" s="586"/>
      <c r="M53" s="587">
        <f>+J53</f>
        <v>2598.75</v>
      </c>
    </row>
    <row r="54" spans="3:15" x14ac:dyDescent="0.25">
      <c r="C54" s="2"/>
      <c r="F54" s="3"/>
      <c r="G54" s="3"/>
      <c r="H54" s="588">
        <f>SUM(H48:H53)</f>
        <v>25217230.390000001</v>
      </c>
      <c r="I54" s="589">
        <f>SUM(I48:I53)</f>
        <v>24382874.809999999</v>
      </c>
      <c r="J54" s="588">
        <f>SUM(J48:J53)</f>
        <v>834355.58000000042</v>
      </c>
      <c r="K54" s="590">
        <f>SUM(K48:K53)</f>
        <v>400769.00000000035</v>
      </c>
      <c r="L54" s="590">
        <f>SUM(L48:L53)</f>
        <v>195241.2</v>
      </c>
      <c r="M54" s="587">
        <f t="shared" ref="M54" si="2">SUM(M48:M53)</f>
        <v>238345.38</v>
      </c>
    </row>
    <row r="55" spans="3:15" x14ac:dyDescent="0.25">
      <c r="F55" s="3"/>
      <c r="G55" s="3"/>
      <c r="H55" s="3"/>
      <c r="I55" s="588"/>
      <c r="J55" s="3"/>
      <c r="K55" s="3"/>
      <c r="L55" s="3"/>
      <c r="M55" s="586">
        <f>SUM(K54:M54)</f>
        <v>834355.58000000042</v>
      </c>
    </row>
    <row r="56" spans="3:15" x14ac:dyDescent="0.25">
      <c r="F56" s="3"/>
      <c r="G56" s="3"/>
      <c r="H56" s="591">
        <f>H63</f>
        <v>3962249.8</v>
      </c>
      <c r="I56" s="591">
        <f>H63</f>
        <v>3962249.8</v>
      </c>
      <c r="J56" s="3"/>
      <c r="K56" s="3"/>
      <c r="L56" s="3"/>
      <c r="M56" s="3"/>
    </row>
    <row r="57" spans="3:15" x14ac:dyDescent="0.25">
      <c r="H57" s="592">
        <f>SUM(H54:H56)</f>
        <v>29179480.190000001</v>
      </c>
      <c r="I57" s="592">
        <f>SUM(I54:I56)</f>
        <v>28345124.609999999</v>
      </c>
      <c r="J57" s="588">
        <f>H57-I57</f>
        <v>834355.58000000194</v>
      </c>
      <c r="M57" s="592">
        <f>+I54+K54+M54</f>
        <v>25021989.189999998</v>
      </c>
      <c r="N57" s="589">
        <f>H57-M54</f>
        <v>28941134.810000002</v>
      </c>
      <c r="O57" s="582" t="s">
        <v>1341</v>
      </c>
    </row>
    <row r="59" spans="3:15" x14ac:dyDescent="0.25">
      <c r="F59" s="108" t="s">
        <v>1354</v>
      </c>
      <c r="I59" s="592"/>
      <c r="M59" s="592">
        <f>+M57-N57</f>
        <v>-3919145.6200000048</v>
      </c>
      <c r="N59" s="593">
        <v>28540365.809999999</v>
      </c>
    </row>
    <row r="60" spans="3:15" x14ac:dyDescent="0.25">
      <c r="F60" s="1">
        <v>3444541</v>
      </c>
      <c r="G60" s="1">
        <v>195241.2</v>
      </c>
      <c r="H60" s="1">
        <f>F60-G60</f>
        <v>3249299.8</v>
      </c>
      <c r="I60" s="589">
        <f>+I48+I49+I50</f>
        <v>6447427.0999999996</v>
      </c>
      <c r="N60" s="592">
        <f>N57-N59</f>
        <v>400769.00000000373</v>
      </c>
    </row>
    <row r="61" spans="3:15" x14ac:dyDescent="0.25">
      <c r="F61" s="1">
        <v>111918</v>
      </c>
      <c r="G61" s="1"/>
      <c r="H61" s="1">
        <f t="shared" ref="H61:H62" si="3">F61-G61</f>
        <v>111918</v>
      </c>
      <c r="I61" s="592">
        <f>+I52+I53</f>
        <v>2140195.44</v>
      </c>
    </row>
    <row r="62" spans="3:15" x14ac:dyDescent="0.25">
      <c r="F62" s="1">
        <v>601032</v>
      </c>
      <c r="G62" s="1"/>
      <c r="H62" s="1">
        <f t="shared" si="3"/>
        <v>601032</v>
      </c>
      <c r="I62" s="589">
        <f>+I51</f>
        <v>15795252.27</v>
      </c>
    </row>
    <row r="63" spans="3:15" x14ac:dyDescent="0.25">
      <c r="F63" s="1">
        <f>SUM(F60:F62)</f>
        <v>4157491</v>
      </c>
      <c r="G63" s="1"/>
      <c r="H63" s="1">
        <f>SUM(H60:H62)</f>
        <v>3962249.8</v>
      </c>
    </row>
    <row r="66" spans="7:7" x14ac:dyDescent="0.25">
      <c r="G66" s="2"/>
    </row>
  </sheetData>
  <mergeCells count="14">
    <mergeCell ref="F8:K8"/>
    <mergeCell ref="B1:D1"/>
    <mergeCell ref="B2:D2"/>
    <mergeCell ref="B3:D3"/>
    <mergeCell ref="B4:D4"/>
    <mergeCell ref="F7:K7"/>
    <mergeCell ref="F42:K42"/>
    <mergeCell ref="F43:L43"/>
    <mergeCell ref="F45:M45"/>
    <mergeCell ref="F15:K15"/>
    <mergeCell ref="F28:K28"/>
    <mergeCell ref="F29:K29"/>
    <mergeCell ref="F30:K30"/>
    <mergeCell ref="F41:K4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6"/>
  <sheetViews>
    <sheetView showGridLines="0" zoomScale="90" zoomScaleNormal="90" workbookViewId="0">
      <pane ySplit="9" topLeftCell="A28" activePane="bottomLeft" state="frozenSplit"/>
      <selection pane="bottomLeft" activeCell="G13" sqref="G13"/>
    </sheetView>
  </sheetViews>
  <sheetFormatPr baseColWidth="10" defaultRowHeight="15" x14ac:dyDescent="0.25"/>
  <cols>
    <col min="1" max="1" width="1.5703125" style="108" customWidth="1"/>
    <col min="2" max="2" width="16.42578125" style="108" customWidth="1"/>
    <col min="3" max="3" width="17.5703125" style="108" customWidth="1"/>
    <col min="4" max="4" width="35.5703125" style="108" customWidth="1"/>
    <col min="5" max="5" width="16.28515625" style="108" customWidth="1"/>
    <col min="6" max="7" width="18.7109375" style="108" customWidth="1"/>
    <col min="8" max="8" width="18.85546875" style="108" customWidth="1"/>
    <col min="9" max="9" width="16.7109375" style="108" customWidth="1"/>
    <col min="10" max="10" width="19.85546875" style="108" customWidth="1"/>
    <col min="11" max="11" width="18.85546875" style="108" customWidth="1"/>
    <col min="12" max="14" width="18.7109375" style="108" customWidth="1"/>
    <col min="15" max="15" width="51.5703125" style="108" customWidth="1"/>
    <col min="16" max="16" width="17.42578125" style="1" bestFit="1" customWidth="1"/>
    <col min="17" max="17" width="11.42578125" style="201"/>
    <col min="18" max="18" width="0" style="594" hidden="1" customWidth="1"/>
    <col min="19" max="16384" width="11.42578125" style="108"/>
  </cols>
  <sheetData>
    <row r="1" spans="2:18" ht="15.75" x14ac:dyDescent="0.25">
      <c r="B1" s="673" t="s">
        <v>1357</v>
      </c>
      <c r="C1" s="673"/>
      <c r="D1" s="673"/>
      <c r="E1" s="673"/>
      <c r="F1" s="673"/>
      <c r="G1" s="673"/>
      <c r="H1" s="673"/>
      <c r="I1" s="673"/>
      <c r="J1" s="673"/>
      <c r="K1" s="673"/>
      <c r="L1" s="673"/>
      <c r="M1" s="673"/>
    </row>
    <row r="2" spans="2:18" ht="15.75" x14ac:dyDescent="0.25">
      <c r="B2" s="673" t="s">
        <v>1358</v>
      </c>
      <c r="C2" s="673"/>
      <c r="D2" s="673"/>
      <c r="E2" s="673"/>
      <c r="F2" s="673"/>
      <c r="G2" s="673"/>
      <c r="H2" s="673"/>
      <c r="I2" s="673"/>
      <c r="J2" s="673"/>
      <c r="K2" s="673"/>
      <c r="L2" s="673"/>
      <c r="M2" s="673"/>
    </row>
    <row r="3" spans="2:18" ht="15.75" x14ac:dyDescent="0.25">
      <c r="B3" s="673" t="s">
        <v>1359</v>
      </c>
      <c r="C3" s="673"/>
      <c r="D3" s="673"/>
      <c r="E3" s="673"/>
      <c r="F3" s="673"/>
      <c r="G3" s="673"/>
      <c r="H3" s="673"/>
      <c r="I3" s="673"/>
      <c r="J3" s="673"/>
      <c r="K3" s="673"/>
      <c r="L3" s="673"/>
      <c r="M3" s="673"/>
    </row>
    <row r="4" spans="2:18" ht="7.5" customHeight="1" x14ac:dyDescent="0.25">
      <c r="B4" s="595"/>
      <c r="C4" s="595"/>
      <c r="D4" s="595"/>
      <c r="E4" s="595"/>
      <c r="F4" s="595"/>
      <c r="G4" s="595"/>
      <c r="H4" s="595"/>
      <c r="I4" s="595"/>
      <c r="J4" s="595"/>
      <c r="K4" s="595"/>
      <c r="L4" s="595"/>
      <c r="M4" s="595"/>
    </row>
    <row r="5" spans="2:18" s="599" customFormat="1" ht="24" customHeight="1" x14ac:dyDescent="0.25">
      <c r="B5" s="674" t="s">
        <v>1360</v>
      </c>
      <c r="C5" s="675"/>
      <c r="D5" s="675"/>
      <c r="E5" s="675"/>
      <c r="F5" s="675"/>
      <c r="G5" s="675"/>
      <c r="H5" s="675"/>
      <c r="I5" s="675"/>
      <c r="J5" s="675"/>
      <c r="K5" s="675"/>
      <c r="L5" s="675"/>
      <c r="M5" s="675"/>
      <c r="N5" s="675"/>
      <c r="O5" s="675"/>
      <c r="P5" s="596"/>
      <c r="Q5" s="597"/>
      <c r="R5" s="598"/>
    </row>
    <row r="6" spans="2:18" ht="6.75" customHeight="1" x14ac:dyDescent="0.25">
      <c r="B6" s="600"/>
      <c r="C6" s="601"/>
      <c r="D6" s="601"/>
      <c r="E6" s="601"/>
      <c r="F6" s="602"/>
      <c r="G6" s="602"/>
      <c r="H6" s="602"/>
      <c r="I6" s="602"/>
      <c r="J6" s="603"/>
      <c r="K6" s="603"/>
      <c r="L6" s="603"/>
      <c r="M6" s="603"/>
    </row>
    <row r="7" spans="2:18" ht="15.75" x14ac:dyDescent="0.25">
      <c r="B7" s="676" t="s">
        <v>1361</v>
      </c>
      <c r="C7" s="676"/>
      <c r="D7" s="676"/>
      <c r="E7" s="676"/>
      <c r="F7" s="676"/>
      <c r="G7" s="676"/>
      <c r="H7" s="676"/>
      <c r="I7" s="676" t="s">
        <v>1362</v>
      </c>
      <c r="J7" s="676"/>
      <c r="K7" s="676"/>
      <c r="L7" s="676"/>
      <c r="M7" s="676"/>
      <c r="N7" s="676"/>
      <c r="O7" s="676"/>
    </row>
    <row r="8" spans="2:18" ht="15" customHeight="1" x14ac:dyDescent="0.25">
      <c r="B8" s="678" t="s">
        <v>1363</v>
      </c>
      <c r="C8" s="679" t="s">
        <v>1364</v>
      </c>
      <c r="D8" s="679" t="s">
        <v>1365</v>
      </c>
      <c r="E8" s="679" t="s">
        <v>1366</v>
      </c>
      <c r="F8" s="679" t="s">
        <v>1367</v>
      </c>
      <c r="G8" s="679" t="s">
        <v>1368</v>
      </c>
      <c r="H8" s="686" t="s">
        <v>1369</v>
      </c>
      <c r="I8" s="604"/>
      <c r="J8" s="604"/>
      <c r="K8" s="687" t="s">
        <v>1370</v>
      </c>
      <c r="L8" s="687"/>
      <c r="M8" s="677" t="s">
        <v>1371</v>
      </c>
      <c r="N8" s="677" t="s">
        <v>1372</v>
      </c>
      <c r="O8" s="677" t="s">
        <v>1373</v>
      </c>
      <c r="P8" s="677" t="s">
        <v>2</v>
      </c>
    </row>
    <row r="9" spans="2:18" ht="44.25" customHeight="1" x14ac:dyDescent="0.25">
      <c r="B9" s="678"/>
      <c r="C9" s="679"/>
      <c r="D9" s="679"/>
      <c r="E9" s="679"/>
      <c r="F9" s="679"/>
      <c r="G9" s="679"/>
      <c r="H9" s="686"/>
      <c r="I9" s="605" t="s">
        <v>1159</v>
      </c>
      <c r="J9" s="606" t="s">
        <v>1374</v>
      </c>
      <c r="K9" s="607" t="s">
        <v>1375</v>
      </c>
      <c r="L9" s="607" t="s">
        <v>1376</v>
      </c>
      <c r="M9" s="677"/>
      <c r="N9" s="677"/>
      <c r="O9" s="677"/>
      <c r="P9" s="677"/>
      <c r="R9" s="594" t="s">
        <v>1377</v>
      </c>
    </row>
    <row r="10" spans="2:18" x14ac:dyDescent="0.25">
      <c r="B10" s="608"/>
      <c r="C10" s="609"/>
      <c r="D10" s="609"/>
      <c r="E10" s="610"/>
      <c r="F10" s="611"/>
      <c r="G10" s="611"/>
      <c r="H10" s="611"/>
      <c r="I10" s="612"/>
      <c r="J10" s="613"/>
      <c r="K10" s="614"/>
      <c r="L10" s="615"/>
      <c r="M10" s="614"/>
      <c r="N10" s="616"/>
      <c r="O10" s="617"/>
      <c r="P10" s="618"/>
      <c r="R10" s="594" t="s">
        <v>1378</v>
      </c>
    </row>
    <row r="11" spans="2:18" ht="79.5" customHeight="1" x14ac:dyDescent="0.25">
      <c r="B11" s="608" t="s">
        <v>1378</v>
      </c>
      <c r="C11" s="609" t="s">
        <v>1379</v>
      </c>
      <c r="D11" s="609" t="s">
        <v>1380</v>
      </c>
      <c r="E11" s="610" t="s">
        <v>1381</v>
      </c>
      <c r="F11" s="611">
        <f>+'Tabla FF'!C11</f>
        <v>1209764988.7</v>
      </c>
      <c r="G11" s="611">
        <f>+'Tabla FF'!C11</f>
        <v>1209764988.7</v>
      </c>
      <c r="H11" s="611">
        <f>+'Tabla FF'!C11</f>
        <v>1209764988.7</v>
      </c>
      <c r="I11" s="612">
        <v>1</v>
      </c>
      <c r="J11" s="613" t="s">
        <v>1382</v>
      </c>
      <c r="K11" s="614">
        <f>+'Anexo 5 Presup. por programas'!F12</f>
        <v>471245634.22000003</v>
      </c>
      <c r="L11" s="615"/>
      <c r="M11" s="614">
        <f>+K11</f>
        <v>471245634.22000003</v>
      </c>
      <c r="N11" s="619">
        <f>+K11-M11</f>
        <v>0</v>
      </c>
      <c r="O11" s="617"/>
      <c r="P11" s="618"/>
      <c r="R11" s="594" t="s">
        <v>1383</v>
      </c>
    </row>
    <row r="12" spans="2:18" ht="79.5" customHeight="1" x14ac:dyDescent="0.25">
      <c r="B12" s="608"/>
      <c r="C12" s="609"/>
      <c r="D12" s="609"/>
      <c r="E12" s="610"/>
      <c r="F12" s="611"/>
      <c r="G12" s="611"/>
      <c r="H12" s="611"/>
      <c r="I12" s="612">
        <v>1</v>
      </c>
      <c r="J12" s="629" t="s">
        <v>1386</v>
      </c>
      <c r="K12" s="614">
        <f>+'Anexo 5 Presup. por programas'!F13</f>
        <v>873453.24</v>
      </c>
      <c r="L12" s="615"/>
      <c r="M12" s="614">
        <f>+K12</f>
        <v>873453.24</v>
      </c>
      <c r="N12" s="619">
        <f>+K12-M12</f>
        <v>0</v>
      </c>
      <c r="O12" s="617"/>
      <c r="P12" s="618"/>
    </row>
    <row r="13" spans="2:18" ht="79.5" customHeight="1" x14ac:dyDescent="0.25">
      <c r="B13" s="608"/>
      <c r="C13" s="609"/>
      <c r="D13" s="609"/>
      <c r="E13" s="610"/>
      <c r="F13" s="611"/>
      <c r="G13" s="611"/>
      <c r="H13" s="611"/>
      <c r="I13" s="612">
        <v>1</v>
      </c>
      <c r="J13" s="630" t="s">
        <v>1388</v>
      </c>
      <c r="K13" s="614">
        <f>+'Anexo 5 Presup. por programas'!F14</f>
        <v>5270.58</v>
      </c>
      <c r="L13" s="615"/>
      <c r="M13" s="614">
        <f>+K13</f>
        <v>5270.58</v>
      </c>
      <c r="N13" s="619">
        <f>+K13-M13</f>
        <v>0</v>
      </c>
      <c r="O13" s="617"/>
      <c r="P13" s="618"/>
    </row>
    <row r="14" spans="2:18" ht="25.5" customHeight="1" x14ac:dyDescent="0.25">
      <c r="B14" s="608"/>
      <c r="C14" s="609"/>
      <c r="D14" s="609"/>
      <c r="E14" s="610"/>
      <c r="F14" s="611"/>
      <c r="G14" s="611"/>
      <c r="H14" s="611"/>
      <c r="I14" s="612">
        <v>1</v>
      </c>
      <c r="J14" s="680" t="s">
        <v>1384</v>
      </c>
      <c r="K14" s="682">
        <f>+'Anexo 5 Presup. por programas'!F15</f>
        <v>6877398.0899999999</v>
      </c>
      <c r="L14" s="631"/>
      <c r="M14" s="682">
        <f>+K14</f>
        <v>6877398.0899999999</v>
      </c>
      <c r="N14" s="684">
        <f>+K14-M14</f>
        <v>0</v>
      </c>
      <c r="O14" s="617" t="s">
        <v>1385</v>
      </c>
      <c r="P14" s="618">
        <v>6696138.0899999999</v>
      </c>
    </row>
    <row r="15" spans="2:18" x14ac:dyDescent="0.25">
      <c r="B15" s="608"/>
      <c r="C15" s="609"/>
      <c r="D15" s="609"/>
      <c r="E15" s="610"/>
      <c r="F15" s="611"/>
      <c r="G15" s="611"/>
      <c r="H15" s="611"/>
      <c r="I15" s="612"/>
      <c r="J15" s="681"/>
      <c r="K15" s="683"/>
      <c r="L15" s="631"/>
      <c r="M15" s="683"/>
      <c r="N15" s="685"/>
      <c r="O15" s="617" t="s">
        <v>1392</v>
      </c>
      <c r="P15" s="618">
        <v>181260</v>
      </c>
    </row>
    <row r="16" spans="2:18" x14ac:dyDescent="0.25">
      <c r="B16" s="608"/>
      <c r="C16" s="609"/>
      <c r="D16" s="609"/>
      <c r="E16" s="610"/>
      <c r="F16" s="611"/>
      <c r="G16" s="611"/>
      <c r="H16" s="611"/>
      <c r="I16" s="612">
        <v>2</v>
      </c>
      <c r="J16" s="630" t="s">
        <v>1382</v>
      </c>
      <c r="K16" s="614">
        <f>+'Anexo 5 Presup. por programas'!F33</f>
        <v>521658294.41000003</v>
      </c>
      <c r="L16" s="615"/>
      <c r="M16" s="632">
        <f>+K16</f>
        <v>521658294.41000003</v>
      </c>
      <c r="N16" s="619">
        <f t="shared" ref="N16:N19" si="0">+K16-M16</f>
        <v>0</v>
      </c>
      <c r="O16" s="617"/>
      <c r="P16" s="618"/>
    </row>
    <row r="17" spans="2:18" x14ac:dyDescent="0.25">
      <c r="B17" s="608"/>
      <c r="C17" s="609"/>
      <c r="D17" s="609"/>
      <c r="E17" s="610"/>
      <c r="F17" s="611"/>
      <c r="G17" s="611"/>
      <c r="H17" s="611"/>
      <c r="I17" s="612"/>
      <c r="J17" s="630" t="s">
        <v>1386</v>
      </c>
      <c r="K17" s="614">
        <f>+'Anexo 5 Presup. por programas'!F34</f>
        <v>118543592.22</v>
      </c>
      <c r="L17" s="615"/>
      <c r="M17" s="632">
        <f>+K17</f>
        <v>118543592.22</v>
      </c>
      <c r="N17" s="619">
        <f t="shared" si="0"/>
        <v>0</v>
      </c>
      <c r="O17" s="617"/>
      <c r="P17" s="618"/>
      <c r="R17" s="594" t="s">
        <v>1387</v>
      </c>
    </row>
    <row r="18" spans="2:18" ht="25.5" x14ac:dyDescent="0.25">
      <c r="B18" s="608"/>
      <c r="C18" s="609"/>
      <c r="D18" s="609"/>
      <c r="E18" s="610"/>
      <c r="F18" s="611"/>
      <c r="G18" s="611"/>
      <c r="H18" s="611"/>
      <c r="I18" s="612"/>
      <c r="J18" s="630" t="s">
        <v>1388</v>
      </c>
      <c r="K18" s="614">
        <f>+'Anexo 5 Presup. por programas'!F35</f>
        <v>893290.53</v>
      </c>
      <c r="L18" s="615"/>
      <c r="M18" s="632">
        <f>+K18</f>
        <v>893290.53</v>
      </c>
      <c r="N18" s="619">
        <f t="shared" si="0"/>
        <v>0</v>
      </c>
      <c r="O18" s="617"/>
      <c r="P18" s="618"/>
      <c r="R18" s="620" t="s">
        <v>1389</v>
      </c>
    </row>
    <row r="19" spans="2:18" x14ac:dyDescent="0.25">
      <c r="B19" s="608"/>
      <c r="C19" s="609"/>
      <c r="D19" s="609"/>
      <c r="E19" s="610"/>
      <c r="F19" s="611"/>
      <c r="G19" s="611"/>
      <c r="H19" s="611"/>
      <c r="I19" s="612"/>
      <c r="J19" s="688" t="s">
        <v>1384</v>
      </c>
      <c r="K19" s="691">
        <f>+'Anexo 5 Presup. por programas'!F36</f>
        <v>6730719.4900000002</v>
      </c>
      <c r="L19" s="694"/>
      <c r="M19" s="682">
        <f>+K19</f>
        <v>6730719.4900000002</v>
      </c>
      <c r="N19" s="684">
        <f t="shared" si="0"/>
        <v>0</v>
      </c>
      <c r="O19" s="617" t="s">
        <v>1385</v>
      </c>
      <c r="P19" s="618">
        <v>5737193.29</v>
      </c>
      <c r="R19" s="620" t="s">
        <v>1391</v>
      </c>
    </row>
    <row r="20" spans="2:18" x14ac:dyDescent="0.25">
      <c r="B20" s="608"/>
      <c r="C20" s="609"/>
      <c r="D20" s="609"/>
      <c r="E20" s="610"/>
      <c r="F20" s="611"/>
      <c r="G20" s="611"/>
      <c r="H20" s="611"/>
      <c r="I20" s="612"/>
      <c r="J20" s="689"/>
      <c r="K20" s="692"/>
      <c r="L20" s="695"/>
      <c r="M20" s="697"/>
      <c r="N20" s="698"/>
      <c r="O20" s="617" t="s">
        <v>1404</v>
      </c>
      <c r="P20" s="618">
        <v>483129.51</v>
      </c>
      <c r="Q20" s="621"/>
      <c r="R20" s="620"/>
    </row>
    <row r="21" spans="2:18" ht="30" x14ac:dyDescent="0.25">
      <c r="B21" s="608"/>
      <c r="C21" s="609"/>
      <c r="D21" s="609"/>
      <c r="E21" s="610"/>
      <c r="F21" s="611"/>
      <c r="G21" s="611"/>
      <c r="H21" s="611"/>
      <c r="I21" s="612"/>
      <c r="J21" s="690"/>
      <c r="K21" s="693"/>
      <c r="L21" s="696"/>
      <c r="M21" s="683"/>
      <c r="N21" s="685"/>
      <c r="O21" s="617" t="s">
        <v>1393</v>
      </c>
      <c r="P21" s="618">
        <v>510396.69</v>
      </c>
      <c r="R21" s="620"/>
    </row>
    <row r="22" spans="2:18" ht="51" x14ac:dyDescent="0.25">
      <c r="B22" s="608" t="s">
        <v>1378</v>
      </c>
      <c r="C22" s="609" t="s">
        <v>1379</v>
      </c>
      <c r="D22" s="609" t="s">
        <v>1394</v>
      </c>
      <c r="E22" s="610" t="s">
        <v>1395</v>
      </c>
      <c r="F22" s="611">
        <f>+'Tabla FF'!C13</f>
        <v>128750000</v>
      </c>
      <c r="G22" s="611">
        <f>+F22</f>
        <v>128750000</v>
      </c>
      <c r="H22" s="611">
        <f>+'Tabla FF'!D13</f>
        <v>125531250</v>
      </c>
      <c r="I22" s="612">
        <v>1</v>
      </c>
      <c r="J22" s="630" t="s">
        <v>1384</v>
      </c>
      <c r="K22" s="614">
        <f>+'Anexo 5 Presup. por programas'!F19</f>
        <v>125531250</v>
      </c>
      <c r="L22" s="615"/>
      <c r="M22" s="632">
        <f>+K22</f>
        <v>125531250</v>
      </c>
      <c r="N22" s="619">
        <f>+K22-M22</f>
        <v>0</v>
      </c>
      <c r="O22" s="617" t="s">
        <v>1396</v>
      </c>
      <c r="P22" s="622">
        <v>104166626.64</v>
      </c>
      <c r="R22" s="620" t="s">
        <v>1397</v>
      </c>
    </row>
    <row r="23" spans="2:18" ht="38.25" x14ac:dyDescent="0.25">
      <c r="B23" s="608" t="s">
        <v>1378</v>
      </c>
      <c r="C23" s="609" t="s">
        <v>1398</v>
      </c>
      <c r="D23" s="609" t="s">
        <v>1399</v>
      </c>
      <c r="E23" s="610" t="s">
        <v>1395</v>
      </c>
      <c r="F23" s="611">
        <f>+'Tabla FF'!C14</f>
        <v>50000000</v>
      </c>
      <c r="G23" s="611">
        <f>+F23</f>
        <v>50000000</v>
      </c>
      <c r="H23" s="611">
        <f>+'Tabla FF'!D14</f>
        <v>0</v>
      </c>
      <c r="I23" s="612">
        <v>3</v>
      </c>
      <c r="J23" s="630" t="s">
        <v>1384</v>
      </c>
      <c r="K23" s="614">
        <f>+'Anexo 5 Presup. por programas'!F51</f>
        <v>0</v>
      </c>
      <c r="L23" s="615"/>
      <c r="M23" s="632">
        <v>0</v>
      </c>
      <c r="N23" s="619">
        <f>+K23-M23</f>
        <v>0</v>
      </c>
      <c r="O23" s="617"/>
      <c r="P23" s="618"/>
      <c r="R23" s="620" t="s">
        <v>1400</v>
      </c>
    </row>
    <row r="24" spans="2:18" ht="38.25" x14ac:dyDescent="0.25">
      <c r="B24" s="608" t="s">
        <v>1378</v>
      </c>
      <c r="C24" s="609" t="s">
        <v>1379</v>
      </c>
      <c r="D24" s="609" t="s">
        <v>1401</v>
      </c>
      <c r="E24" s="610" t="s">
        <v>1395</v>
      </c>
      <c r="F24" s="611">
        <f>+'Tabla FF'!C13</f>
        <v>128750000</v>
      </c>
      <c r="G24" s="611">
        <f>+F24</f>
        <v>128750000</v>
      </c>
      <c r="H24" s="611">
        <f>+'Tabla FF'!D13</f>
        <v>125531250</v>
      </c>
      <c r="I24" s="612">
        <v>3</v>
      </c>
      <c r="J24" s="630" t="s">
        <v>1384</v>
      </c>
      <c r="K24" s="614">
        <f>+'Tabla FF'!F12</f>
        <v>346645929.02999997</v>
      </c>
      <c r="L24" s="615"/>
      <c r="M24" s="632">
        <f>+K24</f>
        <v>346645929.02999997</v>
      </c>
      <c r="N24" s="619">
        <f>+K24-M24</f>
        <v>0</v>
      </c>
      <c r="O24" s="617" t="s">
        <v>1405</v>
      </c>
      <c r="P24" s="618">
        <v>195586324</v>
      </c>
      <c r="R24" s="620"/>
    </row>
    <row r="25" spans="2:18" x14ac:dyDescent="0.25">
      <c r="B25" s="623"/>
      <c r="C25" s="623"/>
      <c r="D25" s="623"/>
      <c r="E25" s="623"/>
      <c r="F25" s="623"/>
      <c r="G25" s="623"/>
      <c r="H25" s="623"/>
      <c r="I25" s="612"/>
      <c r="J25" s="613"/>
      <c r="K25" s="614"/>
      <c r="L25" s="615"/>
      <c r="M25" s="614"/>
      <c r="N25" s="619"/>
      <c r="O25" s="617" t="s">
        <v>1406</v>
      </c>
      <c r="P25" s="618">
        <v>29187373</v>
      </c>
      <c r="R25" s="620"/>
    </row>
    <row r="26" spans="2:18" x14ac:dyDescent="0.25">
      <c r="B26" s="623"/>
      <c r="C26" s="623"/>
      <c r="D26" s="623"/>
      <c r="E26" s="623"/>
      <c r="F26" s="623"/>
      <c r="G26" s="623"/>
      <c r="H26" s="623"/>
      <c r="I26" s="612"/>
      <c r="J26" s="613"/>
      <c r="K26" s="614"/>
      <c r="L26" s="615"/>
      <c r="M26" s="614"/>
      <c r="N26" s="619"/>
      <c r="O26" s="617" t="s">
        <v>1402</v>
      </c>
      <c r="P26" s="618"/>
      <c r="R26" s="620"/>
    </row>
    <row r="27" spans="2:18" x14ac:dyDescent="0.25">
      <c r="B27" s="623"/>
      <c r="C27" s="623"/>
      <c r="D27" s="623"/>
      <c r="E27" s="623"/>
      <c r="F27" s="623"/>
      <c r="G27" s="623"/>
      <c r="H27" s="623"/>
      <c r="I27" s="612"/>
      <c r="J27" s="613"/>
      <c r="K27" s="614"/>
      <c r="L27" s="615"/>
      <c r="M27" s="614"/>
      <c r="N27" s="619"/>
      <c r="O27" s="617" t="s">
        <v>1407</v>
      </c>
      <c r="P27" s="618">
        <v>47604749.030000001</v>
      </c>
      <c r="R27" s="620"/>
    </row>
    <row r="28" spans="2:18" x14ac:dyDescent="0.25">
      <c r="B28" s="623"/>
      <c r="C28" s="623"/>
      <c r="D28" s="623"/>
      <c r="E28" s="623"/>
      <c r="F28" s="623"/>
      <c r="G28" s="623"/>
      <c r="H28" s="623"/>
      <c r="I28" s="612"/>
      <c r="J28" s="613"/>
      <c r="K28" s="614"/>
      <c r="L28" s="615"/>
      <c r="M28" s="614"/>
      <c r="N28" s="619"/>
      <c r="O28" s="617" t="s">
        <v>1219</v>
      </c>
      <c r="P28" s="618">
        <v>30000000</v>
      </c>
      <c r="R28" s="620"/>
    </row>
    <row r="29" spans="2:18" x14ac:dyDescent="0.25">
      <c r="B29" s="623"/>
      <c r="C29" s="623"/>
      <c r="D29" s="623"/>
      <c r="E29" s="623"/>
      <c r="F29" s="623"/>
      <c r="G29" s="623"/>
      <c r="H29" s="623"/>
      <c r="I29" s="612"/>
      <c r="J29" s="613"/>
      <c r="K29" s="614"/>
      <c r="L29" s="615"/>
      <c r="M29" s="614"/>
      <c r="N29" s="619"/>
      <c r="O29" s="617" t="s">
        <v>1227</v>
      </c>
      <c r="P29" s="618">
        <v>35511483</v>
      </c>
      <c r="R29" s="620"/>
    </row>
    <row r="30" spans="2:18" x14ac:dyDescent="0.25">
      <c r="B30" s="623"/>
      <c r="C30" s="623"/>
      <c r="D30" s="623"/>
      <c r="E30" s="623"/>
      <c r="F30" s="623"/>
      <c r="G30" s="623"/>
      <c r="H30" s="623"/>
      <c r="I30" s="612"/>
      <c r="J30" s="613"/>
      <c r="K30" s="614"/>
      <c r="L30" s="615"/>
      <c r="M30" s="614"/>
      <c r="N30" s="619"/>
      <c r="O30" s="617" t="s">
        <v>1237</v>
      </c>
      <c r="P30" s="618">
        <v>8756000</v>
      </c>
      <c r="R30" s="620"/>
    </row>
    <row r="31" spans="2:18" x14ac:dyDescent="0.25">
      <c r="B31" s="623"/>
      <c r="C31" s="623"/>
      <c r="D31" s="623"/>
      <c r="E31" s="623"/>
      <c r="F31" s="623"/>
      <c r="G31" s="623"/>
      <c r="H31" s="623"/>
      <c r="I31" s="612"/>
      <c r="J31" s="613"/>
      <c r="K31" s="614"/>
      <c r="L31" s="615"/>
      <c r="M31" s="614"/>
      <c r="N31" s="619"/>
      <c r="O31" s="624" t="s">
        <v>1403</v>
      </c>
      <c r="P31" s="625">
        <f>SUM(P24:P30)</f>
        <v>346645929.02999997</v>
      </c>
      <c r="R31" s="620"/>
    </row>
    <row r="32" spans="2:18" x14ac:dyDescent="0.25">
      <c r="B32" s="626"/>
      <c r="C32" s="627"/>
      <c r="D32" s="628" t="s">
        <v>1080</v>
      </c>
      <c r="E32" s="610"/>
      <c r="F32" s="611">
        <f>SUM(F11:F31)</f>
        <v>1517264988.7</v>
      </c>
      <c r="G32" s="611">
        <f>SUM(G11:G31)</f>
        <v>1517264988.7</v>
      </c>
      <c r="H32" s="611">
        <f>SUM(H11:H31)</f>
        <v>1460827488.7</v>
      </c>
      <c r="I32" s="612"/>
      <c r="J32" s="613"/>
      <c r="K32" s="614">
        <f>SUM(K11:K31)</f>
        <v>1599004831.8099999</v>
      </c>
      <c r="L32" s="614">
        <f>SUM(L11:L31)</f>
        <v>0</v>
      </c>
      <c r="M32" s="614">
        <f>SUM(M11:M31)</f>
        <v>1599004831.8099999</v>
      </c>
      <c r="N32" s="614">
        <f>SUM(N11:N31)</f>
        <v>0</v>
      </c>
      <c r="O32" s="617"/>
      <c r="P32" s="618"/>
      <c r="R32" s="594" t="s">
        <v>1390</v>
      </c>
    </row>
    <row r="36" spans="16:16" x14ac:dyDescent="0.25">
      <c r="P36" s="1">
        <f>+M24-P31</f>
        <v>0</v>
      </c>
    </row>
  </sheetData>
  <mergeCells count="27">
    <mergeCell ref="J19:J21"/>
    <mergeCell ref="K19:K21"/>
    <mergeCell ref="L19:L21"/>
    <mergeCell ref="M19:M21"/>
    <mergeCell ref="N19:N21"/>
    <mergeCell ref="J14:J15"/>
    <mergeCell ref="K14:K15"/>
    <mergeCell ref="M14:M15"/>
    <mergeCell ref="N14:N15"/>
    <mergeCell ref="H8:H9"/>
    <mergeCell ref="K8:L8"/>
    <mergeCell ref="M8:M9"/>
    <mergeCell ref="N8:N9"/>
    <mergeCell ref="O8:O9"/>
    <mergeCell ref="P8:P9"/>
    <mergeCell ref="B8:B9"/>
    <mergeCell ref="C8:C9"/>
    <mergeCell ref="D8:D9"/>
    <mergeCell ref="E8:E9"/>
    <mergeCell ref="F8:F9"/>
    <mergeCell ref="G8:G9"/>
    <mergeCell ref="B1:M1"/>
    <mergeCell ref="B2:M2"/>
    <mergeCell ref="B3:M3"/>
    <mergeCell ref="B5:O5"/>
    <mergeCell ref="B7:H7"/>
    <mergeCell ref="I7:O7"/>
  </mergeCells>
  <dataValidations count="4">
    <dataValidation type="list" allowBlank="1" showInputMessage="1" showErrorMessage="1" sqref="J10:J14 J16:J19 J22:J32">
      <formula1>$R$32:$R$32</formula1>
    </dataValidation>
    <dataValidation type="list" allowBlank="1" showInputMessage="1" showErrorMessage="1" sqref="E32 E10:E24">
      <formula1>#REF!</formula1>
    </dataValidation>
    <dataValidation type="list" allowBlank="1" showInputMessage="1" showErrorMessage="1" sqref="B32 B10:B24">
      <formula1>$R$10:$R$11</formula1>
    </dataValidation>
    <dataValidation type="list" allowBlank="1" showInputMessage="1" showErrorMessage="1" sqref="C10:C24">
      <formula1>$R$18:$R$23</formula1>
    </dataValidation>
  </dataValidations>
  <printOptions horizontalCentered="1"/>
  <pageMargins left="3.937007874015748E-2" right="3.937007874015748E-2" top="0.74803149606299213" bottom="0.74803149606299213" header="0.31496062992125984" footer="0.31496062992125984"/>
  <pageSetup scale="4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80"/>
  <sheetViews>
    <sheetView showGridLines="0" topLeftCell="F1" zoomScale="120" zoomScaleNormal="120" workbookViewId="0">
      <pane ySplit="6" topLeftCell="A240" activePane="bottomLeft" state="frozen"/>
      <selection pane="bottomLeft" activeCell="F365" sqref="F365"/>
    </sheetView>
  </sheetViews>
  <sheetFormatPr baseColWidth="10" defaultColWidth="11.42578125" defaultRowHeight="12" customHeight="1" x14ac:dyDescent="0.2"/>
  <cols>
    <col min="1" max="1" width="2.28515625" style="51" customWidth="1"/>
    <col min="2" max="2" width="4.7109375" style="51" customWidth="1"/>
    <col min="3" max="3" width="5.28515625" style="51" customWidth="1"/>
    <col min="4" max="4" width="5.7109375" style="51" customWidth="1"/>
    <col min="5" max="5" width="26.28515625" style="51" customWidth="1"/>
    <col min="6" max="6" width="11.5703125" style="195" customWidth="1"/>
    <col min="7" max="8" width="12.85546875" style="162" customWidth="1"/>
    <col min="9" max="9" width="12.85546875" style="196" customWidth="1"/>
    <col min="10" max="10" width="8" style="54" customWidth="1"/>
    <col min="11" max="11" width="8.42578125" style="55" customWidth="1"/>
    <col min="12" max="12" width="33.28515625" style="51" customWidth="1"/>
    <col min="13" max="13" width="12" style="437" customWidth="1"/>
    <col min="14" max="14" width="14" style="393" customWidth="1"/>
    <col min="15" max="15" width="13.140625" style="393" customWidth="1"/>
    <col min="16" max="16" width="13" style="437" customWidth="1"/>
    <col min="17" max="17" width="11.42578125" style="288"/>
    <col min="18" max="16384" width="11.42578125" style="51"/>
  </cols>
  <sheetData>
    <row r="2" spans="1:17" s="46" customFormat="1" x14ac:dyDescent="0.2">
      <c r="A2" s="700" t="s">
        <v>1417</v>
      </c>
      <c r="B2" s="700"/>
      <c r="C2" s="700"/>
      <c r="D2" s="700"/>
      <c r="E2" s="700"/>
      <c r="F2" s="700"/>
      <c r="G2" s="700"/>
      <c r="H2" s="700"/>
      <c r="I2" s="700"/>
      <c r="J2" s="700"/>
      <c r="K2" s="700"/>
      <c r="L2" s="700"/>
      <c r="M2" s="700"/>
      <c r="N2" s="700"/>
      <c r="O2" s="700"/>
      <c r="P2" s="700"/>
      <c r="Q2" s="120"/>
    </row>
    <row r="3" spans="1:17" s="46" customFormat="1" x14ac:dyDescent="0.2">
      <c r="A3" s="700" t="s">
        <v>1092</v>
      </c>
      <c r="B3" s="700"/>
      <c r="C3" s="700"/>
      <c r="D3" s="700"/>
      <c r="E3" s="700"/>
      <c r="F3" s="700"/>
      <c r="G3" s="700"/>
      <c r="H3" s="700"/>
      <c r="I3" s="700"/>
      <c r="J3" s="700"/>
      <c r="K3" s="700"/>
      <c r="L3" s="700"/>
      <c r="M3" s="700"/>
      <c r="N3" s="700"/>
      <c r="O3" s="700"/>
      <c r="P3" s="700"/>
      <c r="Q3" s="120"/>
    </row>
    <row r="4" spans="1:17" s="46" customFormat="1" x14ac:dyDescent="0.2">
      <c r="A4" s="700" t="s">
        <v>1093</v>
      </c>
      <c r="B4" s="700"/>
      <c r="C4" s="700"/>
      <c r="D4" s="700"/>
      <c r="E4" s="700"/>
      <c r="F4" s="700"/>
      <c r="G4" s="700"/>
      <c r="H4" s="700"/>
      <c r="I4" s="700"/>
      <c r="J4" s="700"/>
      <c r="K4" s="700"/>
      <c r="L4" s="700"/>
      <c r="M4" s="700"/>
      <c r="N4" s="700"/>
      <c r="O4" s="700"/>
      <c r="P4" s="700"/>
      <c r="Q4" s="120"/>
    </row>
    <row r="5" spans="1:17" s="46" customFormat="1" ht="15" customHeight="1" x14ac:dyDescent="0.2">
      <c r="F5" s="161"/>
      <c r="G5" s="162"/>
      <c r="H5" s="162"/>
      <c r="I5" s="162"/>
      <c r="J5" s="47"/>
      <c r="K5" s="48"/>
      <c r="M5" s="393"/>
      <c r="N5" s="393"/>
      <c r="O5" s="393"/>
      <c r="P5" s="393"/>
      <c r="Q5" s="120"/>
    </row>
    <row r="6" spans="1:17" ht="64.5" customHeight="1" x14ac:dyDescent="0.2">
      <c r="A6" s="701" t="s">
        <v>214</v>
      </c>
      <c r="B6" s="701"/>
      <c r="C6" s="701"/>
      <c r="D6" s="701"/>
      <c r="E6" s="701"/>
      <c r="F6" s="163" t="s">
        <v>215</v>
      </c>
      <c r="G6" s="163" t="s">
        <v>216</v>
      </c>
      <c r="H6" s="163" t="s">
        <v>217</v>
      </c>
      <c r="I6" s="163" t="s">
        <v>218</v>
      </c>
      <c r="J6" s="49" t="s">
        <v>219</v>
      </c>
      <c r="K6" s="50" t="s">
        <v>220</v>
      </c>
      <c r="L6" s="638" t="s">
        <v>221</v>
      </c>
      <c r="M6" s="394" t="s">
        <v>215</v>
      </c>
      <c r="N6" s="394" t="s">
        <v>216</v>
      </c>
      <c r="O6" s="394" t="s">
        <v>217</v>
      </c>
      <c r="P6" s="394" t="s">
        <v>218</v>
      </c>
    </row>
    <row r="7" spans="1:17" ht="12" customHeight="1" x14ac:dyDescent="0.2">
      <c r="A7" s="52"/>
      <c r="B7" s="46"/>
      <c r="C7" s="46"/>
      <c r="D7" s="46"/>
      <c r="E7" s="53"/>
      <c r="F7" s="164"/>
      <c r="G7" s="165"/>
      <c r="H7" s="165"/>
      <c r="I7" s="166"/>
      <c r="J7" s="61"/>
      <c r="K7" s="62"/>
      <c r="L7" s="46"/>
      <c r="M7" s="395"/>
      <c r="N7" s="396"/>
      <c r="O7" s="396"/>
      <c r="P7" s="397"/>
    </row>
    <row r="8" spans="1:17" s="60" customFormat="1" ht="12" customHeight="1" x14ac:dyDescent="0.2">
      <c r="A8" s="56" t="s">
        <v>222</v>
      </c>
      <c r="B8" s="57" t="s">
        <v>223</v>
      </c>
      <c r="C8" s="57"/>
      <c r="D8" s="57"/>
      <c r="E8" s="58"/>
      <c r="F8" s="167">
        <f>+G8+H8+I8</f>
        <v>1677886544.1500001</v>
      </c>
      <c r="G8" s="168">
        <f>+G10+G166+G196</f>
        <v>619575804.88999999</v>
      </c>
      <c r="H8" s="168">
        <f t="shared" ref="H8:I8" si="0">+H10+H166+H196</f>
        <v>664860024.1099999</v>
      </c>
      <c r="I8" s="168">
        <f t="shared" si="0"/>
        <v>393450715.14999998</v>
      </c>
      <c r="J8" s="47"/>
      <c r="K8" s="59"/>
      <c r="L8" s="57"/>
      <c r="M8" s="395"/>
      <c r="N8" s="398"/>
      <c r="O8" s="398"/>
      <c r="P8" s="399"/>
      <c r="Q8" s="400"/>
    </row>
    <row r="9" spans="1:17" ht="12" customHeight="1" x14ac:dyDescent="0.2">
      <c r="A9" s="52"/>
      <c r="B9" s="46"/>
      <c r="C9" s="46"/>
      <c r="D9" s="46"/>
      <c r="E9" s="53"/>
      <c r="F9" s="164"/>
      <c r="G9" s="165"/>
      <c r="H9" s="165"/>
      <c r="I9" s="165"/>
      <c r="J9" s="61"/>
      <c r="K9" s="62"/>
      <c r="L9" s="46"/>
      <c r="M9" s="395"/>
      <c r="N9" s="396"/>
      <c r="O9" s="396"/>
      <c r="P9" s="397"/>
    </row>
    <row r="10" spans="1:17" ht="12" customHeight="1" x14ac:dyDescent="0.2">
      <c r="A10" s="52"/>
      <c r="B10" s="63" t="s">
        <v>224</v>
      </c>
      <c r="C10" s="57" t="s">
        <v>225</v>
      </c>
      <c r="D10" s="57"/>
      <c r="E10" s="58"/>
      <c r="F10" s="167">
        <f>+G10+H10+I10</f>
        <v>1120435368.1299999</v>
      </c>
      <c r="G10" s="168">
        <f>+G12+G50</f>
        <v>475666256.79999995</v>
      </c>
      <c r="H10" s="168">
        <f t="shared" ref="H10:I10" si="1">+H12+H50</f>
        <v>644769111.32999992</v>
      </c>
      <c r="I10" s="168">
        <f t="shared" si="1"/>
        <v>0</v>
      </c>
      <c r="J10" s="61"/>
      <c r="K10" s="62"/>
      <c r="L10" s="46"/>
      <c r="M10" s="395"/>
      <c r="N10" s="396"/>
      <c r="O10" s="396"/>
      <c r="P10" s="397"/>
    </row>
    <row r="11" spans="1:17" ht="12" customHeight="1" x14ac:dyDescent="0.2">
      <c r="A11" s="52"/>
      <c r="B11" s="46"/>
      <c r="C11" s="46"/>
      <c r="D11" s="46"/>
      <c r="E11" s="53"/>
      <c r="F11" s="164"/>
      <c r="G11" s="165"/>
      <c r="H11" s="165"/>
      <c r="I11" s="165"/>
      <c r="J11" s="61"/>
      <c r="K11" s="62"/>
      <c r="L11" s="46"/>
      <c r="M11" s="395"/>
      <c r="N11" s="396"/>
      <c r="O11" s="396"/>
      <c r="P11" s="397"/>
    </row>
    <row r="12" spans="1:17" ht="12" customHeight="1" x14ac:dyDescent="0.2">
      <c r="A12" s="52"/>
      <c r="B12" s="46"/>
      <c r="C12" s="63" t="s">
        <v>226</v>
      </c>
      <c r="D12" s="57" t="s">
        <v>227</v>
      </c>
      <c r="E12" s="58"/>
      <c r="F12" s="169">
        <f>+G12+H12+I12</f>
        <v>992903928.62999988</v>
      </c>
      <c r="G12" s="170">
        <f>+G14+G36</f>
        <v>471245634.21999997</v>
      </c>
      <c r="H12" s="170">
        <f t="shared" ref="H12:I12" si="2">+H14+H36</f>
        <v>521658294.40999997</v>
      </c>
      <c r="I12" s="170">
        <f t="shared" si="2"/>
        <v>0</v>
      </c>
      <c r="J12" s="63" t="s">
        <v>226</v>
      </c>
      <c r="K12" s="63">
        <v>0</v>
      </c>
      <c r="L12" s="64" t="s">
        <v>227</v>
      </c>
      <c r="M12" s="401">
        <f>+M15+M21+M27+M37+M43</f>
        <v>992903928.63</v>
      </c>
      <c r="N12" s="402">
        <f t="shared" ref="N12:P12" si="3">+N15+N21+N27+N37+N43</f>
        <v>471245634.22000003</v>
      </c>
      <c r="O12" s="402">
        <f>+O15+O21+O27+O37+O43</f>
        <v>521658294.40999997</v>
      </c>
      <c r="P12" s="403">
        <f t="shared" si="3"/>
        <v>0</v>
      </c>
    </row>
    <row r="13" spans="1:17" ht="12" customHeight="1" x14ac:dyDescent="0.2">
      <c r="A13" s="52"/>
      <c r="B13" s="46"/>
      <c r="C13" s="46"/>
      <c r="D13" s="46"/>
      <c r="E13" s="53"/>
      <c r="F13" s="164"/>
      <c r="G13" s="165"/>
      <c r="H13" s="165"/>
      <c r="I13" s="165"/>
      <c r="J13" s="61"/>
      <c r="K13" s="62"/>
      <c r="L13" s="46"/>
      <c r="M13" s="395"/>
      <c r="N13" s="396"/>
      <c r="O13" s="396"/>
      <c r="P13" s="397"/>
    </row>
    <row r="14" spans="1:17" ht="12" customHeight="1" x14ac:dyDescent="0.2">
      <c r="A14" s="52"/>
      <c r="B14" s="46"/>
      <c r="C14" s="46"/>
      <c r="D14" s="65" t="s">
        <v>228</v>
      </c>
      <c r="E14" s="53" t="s">
        <v>229</v>
      </c>
      <c r="F14" s="164">
        <f>+G14+H14+I14</f>
        <v>773765675.66999996</v>
      </c>
      <c r="G14" s="171">
        <f>+N15+N21+N27+N33</f>
        <v>366138198.25999999</v>
      </c>
      <c r="H14" s="164">
        <f>+O15+O21+O27+O33</f>
        <v>407627477.40999997</v>
      </c>
      <c r="I14" s="171">
        <f>+P15+P21+P27+P33</f>
        <v>0</v>
      </c>
      <c r="J14" s="61"/>
      <c r="K14" s="62"/>
      <c r="L14" s="46"/>
      <c r="M14" s="395"/>
      <c r="N14" s="396"/>
      <c r="O14" s="396"/>
      <c r="P14" s="397"/>
    </row>
    <row r="15" spans="1:17" ht="12" customHeight="1" x14ac:dyDescent="0.2">
      <c r="A15" s="52"/>
      <c r="B15" s="46"/>
      <c r="C15" s="46"/>
      <c r="D15" s="66"/>
      <c r="E15" s="67"/>
      <c r="F15" s="167"/>
      <c r="G15" s="168"/>
      <c r="H15" s="168"/>
      <c r="I15" s="168"/>
      <c r="J15" s="63" t="s">
        <v>228</v>
      </c>
      <c r="K15" s="63" t="s">
        <v>230</v>
      </c>
      <c r="L15" s="64" t="s">
        <v>231</v>
      </c>
      <c r="M15" s="401">
        <f>SUM(M16:M20)</f>
        <v>351695011.29000002</v>
      </c>
      <c r="N15" s="402">
        <f t="shared" ref="N15:P15" si="4">SUM(N16:N20)</f>
        <v>151163495</v>
      </c>
      <c r="O15" s="402">
        <f>SUM(O16:O20)</f>
        <v>200531516.28999999</v>
      </c>
      <c r="P15" s="403">
        <f t="shared" si="4"/>
        <v>0</v>
      </c>
    </row>
    <row r="16" spans="1:17" ht="12" customHeight="1" x14ac:dyDescent="0.2">
      <c r="A16" s="52"/>
      <c r="B16" s="46"/>
      <c r="C16" s="46"/>
      <c r="D16" s="66"/>
      <c r="E16" s="67"/>
      <c r="F16" s="164"/>
      <c r="G16" s="171"/>
      <c r="H16" s="171"/>
      <c r="I16" s="171"/>
      <c r="J16" s="65" t="s">
        <v>228</v>
      </c>
      <c r="K16" s="65" t="s">
        <v>34</v>
      </c>
      <c r="L16" s="46" t="s">
        <v>232</v>
      </c>
      <c r="M16" s="395">
        <f>SUM(N16:P16)</f>
        <v>351423028.09000003</v>
      </c>
      <c r="N16" s="396">
        <v>151163495</v>
      </c>
      <c r="O16" s="396">
        <v>200259533.09</v>
      </c>
      <c r="P16" s="397">
        <v>0</v>
      </c>
    </row>
    <row r="17" spans="1:16" ht="12" hidden="1" customHeight="1" x14ac:dyDescent="0.2">
      <c r="A17" s="52"/>
      <c r="B17" s="46"/>
      <c r="C17" s="46"/>
      <c r="D17" s="66"/>
      <c r="E17" s="67"/>
      <c r="F17" s="164"/>
      <c r="G17" s="171"/>
      <c r="H17" s="171"/>
      <c r="I17" s="171"/>
      <c r="J17" s="65" t="s">
        <v>228</v>
      </c>
      <c r="K17" s="65" t="s">
        <v>233</v>
      </c>
      <c r="L17" s="46" t="s">
        <v>234</v>
      </c>
      <c r="M17" s="395">
        <f t="shared" ref="M17:M33" si="5">SUM(N17:P17)</f>
        <v>0</v>
      </c>
      <c r="N17" s="396"/>
      <c r="O17" s="396"/>
      <c r="P17" s="397"/>
    </row>
    <row r="18" spans="1:16" ht="12" hidden="1" customHeight="1" x14ac:dyDescent="0.2">
      <c r="A18" s="52"/>
      <c r="B18" s="46"/>
      <c r="C18" s="46"/>
      <c r="D18" s="66"/>
      <c r="E18" s="67"/>
      <c r="F18" s="164"/>
      <c r="G18" s="171"/>
      <c r="H18" s="171"/>
      <c r="I18" s="171"/>
      <c r="J18" s="65" t="s">
        <v>228</v>
      </c>
      <c r="K18" s="65" t="s">
        <v>235</v>
      </c>
      <c r="L18" s="46" t="s">
        <v>236</v>
      </c>
      <c r="M18" s="395">
        <f t="shared" si="5"/>
        <v>0</v>
      </c>
      <c r="N18" s="396"/>
      <c r="O18" s="396"/>
      <c r="P18" s="397"/>
    </row>
    <row r="19" spans="1:16" ht="12" hidden="1" customHeight="1" x14ac:dyDescent="0.2">
      <c r="A19" s="52"/>
      <c r="B19" s="46"/>
      <c r="C19" s="46"/>
      <c r="D19" s="66"/>
      <c r="E19" s="67"/>
      <c r="F19" s="164"/>
      <c r="G19" s="171"/>
      <c r="H19" s="171"/>
      <c r="I19" s="171"/>
      <c r="J19" s="65" t="s">
        <v>228</v>
      </c>
      <c r="K19" s="65" t="s">
        <v>237</v>
      </c>
      <c r="L19" s="46" t="s">
        <v>238</v>
      </c>
      <c r="M19" s="395">
        <f t="shared" si="5"/>
        <v>0</v>
      </c>
      <c r="N19" s="396"/>
      <c r="O19" s="396"/>
      <c r="P19" s="397"/>
    </row>
    <row r="20" spans="1:16" ht="12" customHeight="1" x14ac:dyDescent="0.2">
      <c r="A20" s="52"/>
      <c r="B20" s="46"/>
      <c r="C20" s="46"/>
      <c r="D20" s="66"/>
      <c r="E20" s="67"/>
      <c r="F20" s="164"/>
      <c r="G20" s="171"/>
      <c r="H20" s="171"/>
      <c r="I20" s="171"/>
      <c r="J20" s="65" t="s">
        <v>228</v>
      </c>
      <c r="K20" s="65" t="s">
        <v>35</v>
      </c>
      <c r="L20" s="46" t="s">
        <v>239</v>
      </c>
      <c r="M20" s="395">
        <f t="shared" si="5"/>
        <v>271983.2</v>
      </c>
      <c r="N20" s="396">
        <v>0</v>
      </c>
      <c r="O20" s="396">
        <v>271983.2</v>
      </c>
      <c r="P20" s="397"/>
    </row>
    <row r="21" spans="1:16" ht="12" customHeight="1" x14ac:dyDescent="0.2">
      <c r="A21" s="52"/>
      <c r="B21" s="46"/>
      <c r="C21" s="46"/>
      <c r="D21" s="66"/>
      <c r="E21" s="67"/>
      <c r="F21" s="167"/>
      <c r="G21" s="168"/>
      <c r="H21" s="168"/>
      <c r="I21" s="168"/>
      <c r="J21" s="63" t="s">
        <v>228</v>
      </c>
      <c r="K21" s="63" t="s">
        <v>240</v>
      </c>
      <c r="L21" s="64" t="s">
        <v>36</v>
      </c>
      <c r="M21" s="401">
        <f t="shared" si="5"/>
        <v>10985558.73</v>
      </c>
      <c r="N21" s="402">
        <f t="shared" ref="N21:P21" si="6">SUM(N22:N26)</f>
        <v>202893.93</v>
      </c>
      <c r="O21" s="402">
        <f>SUM(O22:O26)</f>
        <v>10782664.800000001</v>
      </c>
      <c r="P21" s="403">
        <f t="shared" si="6"/>
        <v>0</v>
      </c>
    </row>
    <row r="22" spans="1:16" ht="12" customHeight="1" x14ac:dyDescent="0.2">
      <c r="A22" s="52"/>
      <c r="B22" s="46"/>
      <c r="C22" s="46"/>
      <c r="D22" s="66"/>
      <c r="E22" s="67"/>
      <c r="F22" s="164"/>
      <c r="G22" s="171"/>
      <c r="H22" s="171"/>
      <c r="I22" s="171"/>
      <c r="J22" s="65" t="s">
        <v>228</v>
      </c>
      <c r="K22" s="65" t="s">
        <v>241</v>
      </c>
      <c r="L22" s="46" t="s">
        <v>242</v>
      </c>
      <c r="M22" s="395">
        <f>SUM(N22:P22)</f>
        <v>2778215</v>
      </c>
      <c r="N22" s="396">
        <v>202893.93</v>
      </c>
      <c r="O22" s="396">
        <v>2575321.0699999998</v>
      </c>
      <c r="P22" s="397">
        <v>0</v>
      </c>
    </row>
    <row r="23" spans="1:16" ht="12" hidden="1" customHeight="1" x14ac:dyDescent="0.2">
      <c r="A23" s="52"/>
      <c r="B23" s="46"/>
      <c r="C23" s="46"/>
      <c r="D23" s="66"/>
      <c r="E23" s="67"/>
      <c r="F23" s="164"/>
      <c r="G23" s="171"/>
      <c r="H23" s="171"/>
      <c r="I23" s="171"/>
      <c r="J23" s="65" t="s">
        <v>228</v>
      </c>
      <c r="K23" s="65" t="s">
        <v>243</v>
      </c>
      <c r="L23" s="46" t="s">
        <v>244</v>
      </c>
      <c r="M23" s="395">
        <f t="shared" si="5"/>
        <v>0</v>
      </c>
      <c r="N23" s="396"/>
      <c r="O23" s="396"/>
      <c r="P23" s="397"/>
    </row>
    <row r="24" spans="1:16" ht="12" hidden="1" customHeight="1" x14ac:dyDescent="0.2">
      <c r="A24" s="52"/>
      <c r="B24" s="46"/>
      <c r="C24" s="46"/>
      <c r="D24" s="66"/>
      <c r="E24" s="67"/>
      <c r="F24" s="164"/>
      <c r="G24" s="171"/>
      <c r="H24" s="171"/>
      <c r="I24" s="171"/>
      <c r="J24" s="65" t="s">
        <v>228</v>
      </c>
      <c r="K24" s="65" t="s">
        <v>245</v>
      </c>
      <c r="L24" s="46" t="s">
        <v>246</v>
      </c>
      <c r="M24" s="395">
        <f t="shared" si="5"/>
        <v>0</v>
      </c>
      <c r="N24" s="396"/>
      <c r="O24" s="396"/>
      <c r="P24" s="397"/>
    </row>
    <row r="25" spans="1:16" ht="12" hidden="1" customHeight="1" x14ac:dyDescent="0.2">
      <c r="A25" s="52"/>
      <c r="B25" s="46"/>
      <c r="C25" s="46"/>
      <c r="D25" s="66"/>
      <c r="E25" s="67"/>
      <c r="F25" s="164"/>
      <c r="G25" s="171"/>
      <c r="H25" s="171"/>
      <c r="I25" s="171"/>
      <c r="J25" s="65" t="s">
        <v>228</v>
      </c>
      <c r="K25" s="65" t="s">
        <v>247</v>
      </c>
      <c r="L25" s="46" t="s">
        <v>248</v>
      </c>
      <c r="M25" s="395">
        <f t="shared" si="5"/>
        <v>0</v>
      </c>
      <c r="N25" s="396"/>
      <c r="O25" s="396"/>
      <c r="P25" s="397"/>
    </row>
    <row r="26" spans="1:16" ht="12" customHeight="1" x14ac:dyDescent="0.2">
      <c r="A26" s="52"/>
      <c r="B26" s="46"/>
      <c r="C26" s="46"/>
      <c r="D26" s="66"/>
      <c r="E26" s="67"/>
      <c r="F26" s="164"/>
      <c r="G26" s="171"/>
      <c r="H26" s="171"/>
      <c r="I26" s="171"/>
      <c r="J26" s="65" t="s">
        <v>228</v>
      </c>
      <c r="K26" s="65" t="s">
        <v>37</v>
      </c>
      <c r="L26" s="46" t="s">
        <v>38</v>
      </c>
      <c r="M26" s="395">
        <f t="shared" si="5"/>
        <v>8207343.7300000004</v>
      </c>
      <c r="N26" s="396">
        <v>0</v>
      </c>
      <c r="O26" s="396">
        <v>8207343.7300000004</v>
      </c>
      <c r="P26" s="397">
        <v>0</v>
      </c>
    </row>
    <row r="27" spans="1:16" ht="12" customHeight="1" x14ac:dyDescent="0.2">
      <c r="A27" s="52"/>
      <c r="B27" s="46"/>
      <c r="C27" s="46"/>
      <c r="D27" s="66"/>
      <c r="E27" s="67"/>
      <c r="F27" s="167"/>
      <c r="G27" s="168"/>
      <c r="H27" s="168"/>
      <c r="I27" s="168"/>
      <c r="J27" s="63" t="s">
        <v>228</v>
      </c>
      <c r="K27" s="63" t="s">
        <v>39</v>
      </c>
      <c r="L27" s="64" t="s">
        <v>40</v>
      </c>
      <c r="M27" s="401">
        <f t="shared" si="5"/>
        <v>411085105.64999998</v>
      </c>
      <c r="N27" s="402">
        <f t="shared" ref="N27:P27" si="7">SUM(N28:N32)</f>
        <v>214771809.32999998</v>
      </c>
      <c r="O27" s="402">
        <f>SUM(O28:O32)</f>
        <v>196313296.31999999</v>
      </c>
      <c r="P27" s="403">
        <f t="shared" si="7"/>
        <v>0</v>
      </c>
    </row>
    <row r="28" spans="1:16" ht="12" customHeight="1" x14ac:dyDescent="0.2">
      <c r="A28" s="52"/>
      <c r="B28" s="46"/>
      <c r="C28" s="46"/>
      <c r="D28" s="66"/>
      <c r="E28" s="67"/>
      <c r="F28" s="164"/>
      <c r="G28" s="171"/>
      <c r="H28" s="171"/>
      <c r="I28" s="171"/>
      <c r="J28" s="65" t="s">
        <v>228</v>
      </c>
      <c r="K28" s="65" t="s">
        <v>41</v>
      </c>
      <c r="L28" s="46" t="s">
        <v>42</v>
      </c>
      <c r="M28" s="395">
        <f t="shared" si="5"/>
        <v>124856525.59999999</v>
      </c>
      <c r="N28" s="396">
        <v>64651029.100000001</v>
      </c>
      <c r="O28" s="396">
        <v>60205496.5</v>
      </c>
      <c r="P28" s="397">
        <v>0</v>
      </c>
    </row>
    <row r="29" spans="1:16" ht="12" customHeight="1" x14ac:dyDescent="0.2">
      <c r="A29" s="52"/>
      <c r="B29" s="46"/>
      <c r="C29" s="46"/>
      <c r="D29" s="66"/>
      <c r="E29" s="67"/>
      <c r="F29" s="164"/>
      <c r="G29" s="171"/>
      <c r="H29" s="171"/>
      <c r="I29" s="171"/>
      <c r="J29" s="65" t="s">
        <v>228</v>
      </c>
      <c r="K29" s="65" t="s">
        <v>43</v>
      </c>
      <c r="L29" s="46" t="s">
        <v>44</v>
      </c>
      <c r="M29" s="395">
        <f t="shared" si="5"/>
        <v>136314665.31999999</v>
      </c>
      <c r="N29" s="396">
        <v>72959764.75</v>
      </c>
      <c r="O29" s="396">
        <v>63354900.57</v>
      </c>
      <c r="P29" s="397">
        <v>0</v>
      </c>
    </row>
    <row r="30" spans="1:16" ht="12" customHeight="1" x14ac:dyDescent="0.2">
      <c r="A30" s="52"/>
      <c r="B30" s="46"/>
      <c r="C30" s="46"/>
      <c r="D30" s="66"/>
      <c r="E30" s="67"/>
      <c r="F30" s="164"/>
      <c r="G30" s="171"/>
      <c r="H30" s="171"/>
      <c r="I30" s="171"/>
      <c r="J30" s="65" t="s">
        <v>228</v>
      </c>
      <c r="K30" s="65" t="s">
        <v>45</v>
      </c>
      <c r="L30" s="46" t="s">
        <v>46</v>
      </c>
      <c r="M30" s="395">
        <f t="shared" si="5"/>
        <v>58486702.149999999</v>
      </c>
      <c r="N30" s="396">
        <v>28095188.989999998</v>
      </c>
      <c r="O30" s="396">
        <v>30391513.16</v>
      </c>
      <c r="P30" s="397"/>
    </row>
    <row r="31" spans="1:16" ht="12" customHeight="1" x14ac:dyDescent="0.2">
      <c r="A31" s="52"/>
      <c r="B31" s="46"/>
      <c r="C31" s="46"/>
      <c r="D31" s="66"/>
      <c r="E31" s="67"/>
      <c r="F31" s="164"/>
      <c r="G31" s="171"/>
      <c r="H31" s="171"/>
      <c r="I31" s="171"/>
      <c r="J31" s="65" t="s">
        <v>228</v>
      </c>
      <c r="K31" s="65" t="s">
        <v>47</v>
      </c>
      <c r="L31" s="46" t="s">
        <v>48</v>
      </c>
      <c r="M31" s="395">
        <f t="shared" si="5"/>
        <v>51681817.210000001</v>
      </c>
      <c r="N31" s="396">
        <v>26249225.199999999</v>
      </c>
      <c r="O31" s="396">
        <v>25432592.010000002</v>
      </c>
      <c r="P31" s="397"/>
    </row>
    <row r="32" spans="1:16" ht="12" customHeight="1" x14ac:dyDescent="0.2">
      <c r="A32" s="52"/>
      <c r="B32" s="46"/>
      <c r="C32" s="46"/>
      <c r="D32" s="66"/>
      <c r="E32" s="67"/>
      <c r="F32" s="164"/>
      <c r="G32" s="171"/>
      <c r="H32" s="171"/>
      <c r="I32" s="171"/>
      <c r="J32" s="65" t="s">
        <v>228</v>
      </c>
      <c r="K32" s="65" t="s">
        <v>49</v>
      </c>
      <c r="L32" s="46" t="s">
        <v>50</v>
      </c>
      <c r="M32" s="395">
        <f t="shared" si="5"/>
        <v>39745395.369999997</v>
      </c>
      <c r="N32" s="396">
        <v>22816601.289999999</v>
      </c>
      <c r="O32" s="396">
        <v>16928794.079999998</v>
      </c>
      <c r="P32" s="397"/>
    </row>
    <row r="33" spans="1:17" ht="12" hidden="1" customHeight="1" x14ac:dyDescent="0.2">
      <c r="A33" s="52"/>
      <c r="B33" s="46"/>
      <c r="C33" s="46"/>
      <c r="D33" s="66"/>
      <c r="E33" s="67"/>
      <c r="F33" s="167"/>
      <c r="G33" s="168"/>
      <c r="H33" s="168"/>
      <c r="I33" s="168"/>
      <c r="J33" s="63" t="s">
        <v>228</v>
      </c>
      <c r="K33" s="63" t="s">
        <v>249</v>
      </c>
      <c r="L33" s="64" t="s">
        <v>250</v>
      </c>
      <c r="M33" s="401">
        <f t="shared" si="5"/>
        <v>0</v>
      </c>
      <c r="N33" s="402">
        <f t="shared" ref="N33:P33" si="8">SUM(N34:N35)</f>
        <v>0</v>
      </c>
      <c r="O33" s="402">
        <f t="shared" si="8"/>
        <v>0</v>
      </c>
      <c r="P33" s="403">
        <f t="shared" si="8"/>
        <v>0</v>
      </c>
    </row>
    <row r="34" spans="1:17" ht="12" hidden="1" customHeight="1" x14ac:dyDescent="0.2">
      <c r="A34" s="52"/>
      <c r="B34" s="46"/>
      <c r="C34" s="46"/>
      <c r="D34" s="66"/>
      <c r="E34" s="67"/>
      <c r="F34" s="164"/>
      <c r="G34" s="165"/>
      <c r="H34" s="165"/>
      <c r="I34" s="165"/>
      <c r="J34" s="65" t="s">
        <v>228</v>
      </c>
      <c r="K34" s="65" t="s">
        <v>251</v>
      </c>
      <c r="L34" s="46" t="s">
        <v>252</v>
      </c>
      <c r="M34" s="395"/>
      <c r="N34" s="396"/>
      <c r="O34" s="396"/>
      <c r="P34" s="397"/>
    </row>
    <row r="35" spans="1:17" ht="12" hidden="1" customHeight="1" x14ac:dyDescent="0.2">
      <c r="A35" s="52"/>
      <c r="B35" s="46"/>
      <c r="C35" s="46"/>
      <c r="D35" s="66"/>
      <c r="E35" s="67"/>
      <c r="F35" s="164"/>
      <c r="G35" s="165"/>
      <c r="H35" s="165"/>
      <c r="I35" s="165"/>
      <c r="J35" s="65" t="s">
        <v>228</v>
      </c>
      <c r="K35" s="65" t="s">
        <v>253</v>
      </c>
      <c r="L35" s="46" t="s">
        <v>254</v>
      </c>
      <c r="M35" s="395"/>
      <c r="N35" s="396"/>
      <c r="O35" s="396"/>
      <c r="P35" s="397"/>
    </row>
    <row r="36" spans="1:17" ht="12" customHeight="1" x14ac:dyDescent="0.2">
      <c r="A36" s="52"/>
      <c r="B36" s="46"/>
      <c r="C36" s="46"/>
      <c r="D36" s="65" t="s">
        <v>255</v>
      </c>
      <c r="E36" s="53" t="s">
        <v>256</v>
      </c>
      <c r="F36" s="164">
        <f>+G36+H36+I36</f>
        <v>219138252.95999998</v>
      </c>
      <c r="G36" s="165">
        <f>+N37+N43</f>
        <v>105107435.95999999</v>
      </c>
      <c r="H36" s="165">
        <f>+O37+O43</f>
        <v>114030817</v>
      </c>
      <c r="I36" s="165">
        <f>+P37+P43</f>
        <v>0</v>
      </c>
      <c r="J36" s="61" t="s">
        <v>192</v>
      </c>
      <c r="K36" s="62"/>
      <c r="L36" s="62"/>
      <c r="M36" s="395"/>
      <c r="N36" s="396"/>
      <c r="O36" s="396"/>
      <c r="P36" s="397"/>
    </row>
    <row r="37" spans="1:17" s="73" customFormat="1" ht="22.5" x14ac:dyDescent="0.25">
      <c r="A37" s="68"/>
      <c r="B37" s="69"/>
      <c r="C37" s="69"/>
      <c r="D37" s="69"/>
      <c r="E37" s="70"/>
      <c r="F37" s="172"/>
      <c r="G37" s="173"/>
      <c r="H37" s="173"/>
      <c r="I37" s="173"/>
      <c r="J37" s="71" t="s">
        <v>255</v>
      </c>
      <c r="K37" s="71" t="s">
        <v>51</v>
      </c>
      <c r="L37" s="72" t="s">
        <v>52</v>
      </c>
      <c r="M37" s="404">
        <f>SUM(M38:M42)</f>
        <v>114535270.05999999</v>
      </c>
      <c r="N37" s="405">
        <f t="shared" ref="N37:P37" si="9">SUM(N38:N42)</f>
        <v>54785619.919999994</v>
      </c>
      <c r="O37" s="405">
        <f>SUM(O38:O42)</f>
        <v>59749650.139999993</v>
      </c>
      <c r="P37" s="406">
        <f t="shared" si="9"/>
        <v>0</v>
      </c>
      <c r="Q37" s="407"/>
    </row>
    <row r="38" spans="1:17" s="73" customFormat="1" ht="22.5" x14ac:dyDescent="0.25">
      <c r="A38" s="68"/>
      <c r="B38" s="69"/>
      <c r="C38" s="69"/>
      <c r="D38" s="69"/>
      <c r="E38" s="70"/>
      <c r="F38" s="174"/>
      <c r="G38" s="175"/>
      <c r="H38" s="175"/>
      <c r="I38" s="175"/>
      <c r="J38" s="74" t="s">
        <v>255</v>
      </c>
      <c r="K38" s="74" t="s">
        <v>53</v>
      </c>
      <c r="L38" s="75" t="s">
        <v>257</v>
      </c>
      <c r="M38" s="408">
        <f>SUM(N38:O38)</f>
        <v>65247975.759999998</v>
      </c>
      <c r="N38" s="409">
        <v>31185659.899999999</v>
      </c>
      <c r="O38" s="409">
        <v>34062315.859999999</v>
      </c>
      <c r="P38" s="410">
        <v>0</v>
      </c>
      <c r="Q38" s="407"/>
    </row>
    <row r="39" spans="1:17" ht="12" hidden="1" customHeight="1" x14ac:dyDescent="0.2">
      <c r="A39" s="52"/>
      <c r="B39" s="46"/>
      <c r="C39" s="46"/>
      <c r="D39" s="46"/>
      <c r="E39" s="76"/>
      <c r="F39" s="164"/>
      <c r="G39" s="171"/>
      <c r="H39" s="171"/>
      <c r="I39" s="171"/>
      <c r="J39" s="61" t="s">
        <v>255</v>
      </c>
      <c r="K39" s="61" t="s">
        <v>258</v>
      </c>
      <c r="L39" s="46" t="s">
        <v>259</v>
      </c>
      <c r="M39" s="395">
        <f t="shared" ref="M39:M42" si="10">SUM(N39:O39)</f>
        <v>0</v>
      </c>
      <c r="N39" s="396"/>
      <c r="O39" s="396"/>
      <c r="P39" s="410">
        <v>0</v>
      </c>
    </row>
    <row r="40" spans="1:17" s="73" customFormat="1" ht="22.5" x14ac:dyDescent="0.25">
      <c r="A40" s="68"/>
      <c r="B40" s="69"/>
      <c r="C40" s="69"/>
      <c r="D40" s="69"/>
      <c r="E40" s="70"/>
      <c r="F40" s="174"/>
      <c r="G40" s="175"/>
      <c r="H40" s="175"/>
      <c r="I40" s="175"/>
      <c r="J40" s="74" t="s">
        <v>255</v>
      </c>
      <c r="K40" s="74" t="s">
        <v>54</v>
      </c>
      <c r="L40" s="75" t="s">
        <v>260</v>
      </c>
      <c r="M40" s="408">
        <f t="shared" si="10"/>
        <v>10632902.559999999</v>
      </c>
      <c r="N40" s="409">
        <v>5057134.26</v>
      </c>
      <c r="O40" s="409">
        <v>5575768.2999999998</v>
      </c>
      <c r="P40" s="410">
        <v>0</v>
      </c>
      <c r="Q40" s="407"/>
    </row>
    <row r="41" spans="1:17" s="73" customFormat="1" ht="22.5" x14ac:dyDescent="0.25">
      <c r="A41" s="68"/>
      <c r="B41" s="69"/>
      <c r="C41" s="69"/>
      <c r="D41" s="69"/>
      <c r="E41" s="70"/>
      <c r="F41" s="174"/>
      <c r="G41" s="175"/>
      <c r="H41" s="175"/>
      <c r="I41" s="175"/>
      <c r="J41" s="74" t="s">
        <v>255</v>
      </c>
      <c r="K41" s="74" t="s">
        <v>55</v>
      </c>
      <c r="L41" s="75" t="s">
        <v>261</v>
      </c>
      <c r="M41" s="408">
        <f t="shared" si="10"/>
        <v>35110091.140000001</v>
      </c>
      <c r="N41" s="409">
        <v>16857114.210000001</v>
      </c>
      <c r="O41" s="409">
        <v>18252976.93</v>
      </c>
      <c r="P41" s="410">
        <v>0</v>
      </c>
      <c r="Q41" s="407"/>
    </row>
    <row r="42" spans="1:17" s="73" customFormat="1" ht="22.5" x14ac:dyDescent="0.25">
      <c r="A42" s="68"/>
      <c r="B42" s="69"/>
      <c r="C42" s="69"/>
      <c r="D42" s="69"/>
      <c r="E42" s="70"/>
      <c r="F42" s="174"/>
      <c r="G42" s="175"/>
      <c r="H42" s="175"/>
      <c r="I42" s="443"/>
      <c r="J42" s="74" t="s">
        <v>255</v>
      </c>
      <c r="K42" s="74" t="s">
        <v>56</v>
      </c>
      <c r="L42" s="75" t="s">
        <v>262</v>
      </c>
      <c r="M42" s="408">
        <f t="shared" si="10"/>
        <v>3544300.6</v>
      </c>
      <c r="N42" s="409">
        <v>1685711.55</v>
      </c>
      <c r="O42" s="409">
        <v>1858589.05</v>
      </c>
      <c r="P42" s="410">
        <v>0</v>
      </c>
      <c r="Q42" s="407"/>
    </row>
    <row r="43" spans="1:17" s="73" customFormat="1" ht="33.75" x14ac:dyDescent="0.25">
      <c r="A43" s="68"/>
      <c r="B43" s="69"/>
      <c r="C43" s="69"/>
      <c r="D43" s="69"/>
      <c r="E43" s="70"/>
      <c r="F43" s="172"/>
      <c r="G43" s="173"/>
      <c r="H43" s="173"/>
      <c r="I43" s="173"/>
      <c r="J43" s="71" t="s">
        <v>255</v>
      </c>
      <c r="K43" s="71" t="s">
        <v>57</v>
      </c>
      <c r="L43" s="72" t="s">
        <v>263</v>
      </c>
      <c r="M43" s="404">
        <f>SUM(M44:M48)</f>
        <v>104602982.90000001</v>
      </c>
      <c r="N43" s="405">
        <f t="shared" ref="N43:P43" si="11">SUM(N44:N48)</f>
        <v>50321816.039999999</v>
      </c>
      <c r="O43" s="405">
        <f>SUM(O44:O48)</f>
        <v>54281166.859999999</v>
      </c>
      <c r="P43" s="406">
        <f t="shared" si="11"/>
        <v>0</v>
      </c>
      <c r="Q43" s="407"/>
    </row>
    <row r="44" spans="1:17" s="73" customFormat="1" ht="22.5" x14ac:dyDescent="0.25">
      <c r="A44" s="68"/>
      <c r="B44" s="69"/>
      <c r="C44" s="69"/>
      <c r="D44" s="69"/>
      <c r="E44" s="70"/>
      <c r="F44" s="174"/>
      <c r="G44" s="175"/>
      <c r="H44" s="175"/>
      <c r="I44" s="175"/>
      <c r="J44" s="74" t="s">
        <v>255</v>
      </c>
      <c r="K44" s="74" t="s">
        <v>58</v>
      </c>
      <c r="L44" s="75" t="s">
        <v>264</v>
      </c>
      <c r="M44" s="408">
        <f>SUM(N44:P44)</f>
        <v>36673132.980000004</v>
      </c>
      <c r="N44" s="409">
        <v>17611970.260000002</v>
      </c>
      <c r="O44" s="409">
        <v>19061162.719999999</v>
      </c>
      <c r="P44" s="410">
        <v>0</v>
      </c>
      <c r="Q44" s="407"/>
    </row>
    <row r="45" spans="1:17" ht="12" customHeight="1" x14ac:dyDescent="0.2">
      <c r="A45" s="52"/>
      <c r="B45" s="46"/>
      <c r="C45" s="46"/>
      <c r="D45" s="46"/>
      <c r="E45" s="76"/>
      <c r="F45" s="164"/>
      <c r="G45" s="171"/>
      <c r="H45" s="171"/>
      <c r="I45" s="171"/>
      <c r="J45" s="61" t="s">
        <v>255</v>
      </c>
      <c r="K45" s="61" t="s">
        <v>59</v>
      </c>
      <c r="L45" s="46" t="s">
        <v>265</v>
      </c>
      <c r="M45" s="395">
        <f t="shared" ref="M45:M48" si="12">SUM(N45:P45)</f>
        <v>12376323.199999999</v>
      </c>
      <c r="N45" s="396">
        <v>5871037.2400000002</v>
      </c>
      <c r="O45" s="396">
        <v>6505285.96</v>
      </c>
      <c r="P45" s="410">
        <v>0</v>
      </c>
    </row>
    <row r="46" spans="1:17" ht="12" customHeight="1" x14ac:dyDescent="0.2">
      <c r="A46" s="52"/>
      <c r="B46" s="46"/>
      <c r="C46" s="46"/>
      <c r="D46" s="46"/>
      <c r="E46" s="76"/>
      <c r="F46" s="164"/>
      <c r="G46" s="171"/>
      <c r="H46" s="171"/>
      <c r="I46" s="171"/>
      <c r="J46" s="61" t="s">
        <v>255</v>
      </c>
      <c r="K46" s="61" t="s">
        <v>60</v>
      </c>
      <c r="L46" s="46" t="s">
        <v>266</v>
      </c>
      <c r="M46" s="395">
        <f t="shared" si="12"/>
        <v>19522383.420000002</v>
      </c>
      <c r="N46" s="396">
        <v>9300365.5500000007</v>
      </c>
      <c r="O46" s="396">
        <v>10222017.869999999</v>
      </c>
      <c r="P46" s="410">
        <v>0</v>
      </c>
    </row>
    <row r="47" spans="1:17" ht="12" hidden="1" customHeight="1" x14ac:dyDescent="0.2">
      <c r="A47" s="52"/>
      <c r="B47" s="46"/>
      <c r="C47" s="46"/>
      <c r="D47" s="46"/>
      <c r="E47" s="53"/>
      <c r="F47" s="164"/>
      <c r="G47" s="171"/>
      <c r="H47" s="171"/>
      <c r="I47" s="171"/>
      <c r="J47" s="61" t="s">
        <v>255</v>
      </c>
      <c r="K47" s="61" t="s">
        <v>267</v>
      </c>
      <c r="L47" s="46" t="s">
        <v>268</v>
      </c>
      <c r="M47" s="395">
        <f t="shared" si="12"/>
        <v>0</v>
      </c>
      <c r="N47" s="396"/>
      <c r="O47" s="396"/>
      <c r="P47" s="410">
        <v>0</v>
      </c>
    </row>
    <row r="48" spans="1:17" ht="12" customHeight="1" x14ac:dyDescent="0.2">
      <c r="A48" s="52"/>
      <c r="B48" s="46"/>
      <c r="C48" s="46"/>
      <c r="D48" s="46"/>
      <c r="E48" s="53"/>
      <c r="F48" s="164"/>
      <c r="G48" s="171"/>
      <c r="H48" s="171"/>
      <c r="I48" s="171"/>
      <c r="J48" s="61" t="s">
        <v>255</v>
      </c>
      <c r="K48" s="61" t="s">
        <v>61</v>
      </c>
      <c r="L48" s="46" t="s">
        <v>269</v>
      </c>
      <c r="M48" s="395">
        <f t="shared" si="12"/>
        <v>36031143.299999997</v>
      </c>
      <c r="N48" s="396">
        <v>17538442.989999998</v>
      </c>
      <c r="O48" s="396">
        <v>18492700.309999999</v>
      </c>
      <c r="P48" s="410">
        <v>0</v>
      </c>
    </row>
    <row r="49" spans="1:18" ht="12" customHeight="1" x14ac:dyDescent="0.2">
      <c r="A49" s="52"/>
      <c r="B49" s="46"/>
      <c r="C49" s="46"/>
      <c r="D49" s="46"/>
      <c r="E49" s="58"/>
      <c r="F49" s="164"/>
      <c r="G49" s="165"/>
      <c r="H49" s="165"/>
      <c r="I49" s="165"/>
      <c r="J49" s="65" t="s">
        <v>192</v>
      </c>
      <c r="K49" s="62"/>
      <c r="L49" s="46"/>
      <c r="M49" s="395"/>
      <c r="N49" s="396"/>
      <c r="O49" s="396"/>
      <c r="P49" s="397"/>
    </row>
    <row r="50" spans="1:18" ht="12" customHeight="1" x14ac:dyDescent="0.2">
      <c r="A50" s="52"/>
      <c r="B50" s="46"/>
      <c r="C50" s="63" t="s">
        <v>270</v>
      </c>
      <c r="D50" s="57" t="s">
        <v>271</v>
      </c>
      <c r="E50" s="58"/>
      <c r="F50" s="169">
        <f>+G50+H50+I50</f>
        <v>127531439.5</v>
      </c>
      <c r="G50" s="170">
        <f>+N52+N58+N64+N72+N81+N86+N90+N94+N105+N115+N121+N126+N134+N137+N142</f>
        <v>4420622.5799999991</v>
      </c>
      <c r="H50" s="170">
        <f>+O52+O58+O64+O72+O81+O86++O90+O94+O105+O115+O121+O126+O134+O137+O142+O156+O163</f>
        <v>123110816.92</v>
      </c>
      <c r="I50" s="168">
        <f>+P52+P58+P64+P72+P81+P86+P94+P105+P115+P121+P126+P134+P137+P142+P156+P163</f>
        <v>0</v>
      </c>
      <c r="J50" s="63" t="s">
        <v>270</v>
      </c>
      <c r="K50" s="63">
        <v>1</v>
      </c>
      <c r="L50" s="64" t="s">
        <v>272</v>
      </c>
      <c r="M50" s="401">
        <f>+M52+M58+M64+M72+M81+M86+M90+M94+M105+M208</f>
        <v>126029155.91</v>
      </c>
      <c r="N50" s="402">
        <f t="shared" ref="N50:P50" si="13">+N52+N58+N64+N72+N81+N86+N90+N94+N105+N208</f>
        <v>4414255.5199999996</v>
      </c>
      <c r="O50" s="402">
        <f>+O52+O58+O64+O72+O81+O86+O90+O94+O105+O208</f>
        <v>121614900.39</v>
      </c>
      <c r="P50" s="403">
        <f t="shared" si="13"/>
        <v>0</v>
      </c>
    </row>
    <row r="51" spans="1:18" ht="12" customHeight="1" x14ac:dyDescent="0.2">
      <c r="A51" s="52"/>
      <c r="B51" s="46"/>
      <c r="C51" s="46"/>
      <c r="D51" s="46" t="s">
        <v>192</v>
      </c>
      <c r="E51" s="53"/>
      <c r="F51" s="164"/>
      <c r="G51" s="165"/>
      <c r="H51" s="165"/>
      <c r="I51" s="165"/>
      <c r="J51" s="65" t="s">
        <v>192</v>
      </c>
      <c r="K51" s="63"/>
      <c r="L51" s="57"/>
      <c r="M51" s="395"/>
      <c r="N51" s="396"/>
      <c r="O51" s="396"/>
      <c r="P51" s="397"/>
    </row>
    <row r="52" spans="1:18" ht="12" customHeight="1" x14ac:dyDescent="0.2">
      <c r="A52" s="52"/>
      <c r="B52" s="46"/>
      <c r="C52" s="46"/>
      <c r="D52" s="46"/>
      <c r="E52" s="53"/>
      <c r="F52" s="167"/>
      <c r="G52" s="168"/>
      <c r="H52" s="168"/>
      <c r="I52" s="168"/>
      <c r="J52" s="63" t="s">
        <v>270</v>
      </c>
      <c r="K52" s="63" t="s">
        <v>273</v>
      </c>
      <c r="L52" s="64" t="s">
        <v>274</v>
      </c>
      <c r="M52" s="401">
        <f>SUM(N52:P52)</f>
        <v>167794.83</v>
      </c>
      <c r="N52" s="402">
        <f>SUM(N53:N57)</f>
        <v>0</v>
      </c>
      <c r="O52" s="402">
        <f t="shared" ref="O52:P52" si="14">SUM(O53:O57)</f>
        <v>167794.83</v>
      </c>
      <c r="P52" s="403">
        <f t="shared" si="14"/>
        <v>0</v>
      </c>
    </row>
    <row r="53" spans="1:18" ht="12" hidden="1" customHeight="1" x14ac:dyDescent="0.2">
      <c r="A53" s="52"/>
      <c r="B53" s="46"/>
      <c r="C53" s="46"/>
      <c r="D53" s="46"/>
      <c r="E53" s="53"/>
      <c r="F53" s="164"/>
      <c r="G53" s="171"/>
      <c r="H53" s="171"/>
      <c r="I53" s="171"/>
      <c r="J53" s="65" t="s">
        <v>270</v>
      </c>
      <c r="K53" s="65" t="s">
        <v>275</v>
      </c>
      <c r="L53" s="46" t="s">
        <v>276</v>
      </c>
      <c r="M53" s="395">
        <f>SUM(N53:P53)</f>
        <v>0</v>
      </c>
      <c r="N53" s="396"/>
      <c r="O53" s="396"/>
      <c r="P53" s="397"/>
    </row>
    <row r="54" spans="1:18" ht="12" hidden="1" customHeight="1" x14ac:dyDescent="0.2">
      <c r="A54" s="52"/>
      <c r="B54" s="46"/>
      <c r="C54" s="46"/>
      <c r="D54" s="46"/>
      <c r="E54" s="53"/>
      <c r="F54" s="164"/>
      <c r="G54" s="171"/>
      <c r="H54" s="171"/>
      <c r="I54" s="171"/>
      <c r="J54" s="65" t="s">
        <v>270</v>
      </c>
      <c r="K54" s="65" t="s">
        <v>277</v>
      </c>
      <c r="L54" s="46" t="s">
        <v>278</v>
      </c>
      <c r="M54" s="395">
        <f t="shared" ref="M54:M63" si="15">SUM(N54:P54)</f>
        <v>0</v>
      </c>
      <c r="N54" s="396"/>
      <c r="O54" s="396"/>
      <c r="P54" s="397"/>
    </row>
    <row r="55" spans="1:18" ht="12" hidden="1" customHeight="1" x14ac:dyDescent="0.2">
      <c r="A55" s="52"/>
      <c r="B55" s="46"/>
      <c r="C55" s="46"/>
      <c r="D55" s="46"/>
      <c r="E55" s="53"/>
      <c r="F55" s="164"/>
      <c r="G55" s="171"/>
      <c r="H55" s="171"/>
      <c r="I55" s="171"/>
      <c r="J55" s="65" t="s">
        <v>270</v>
      </c>
      <c r="K55" s="65" t="s">
        <v>279</v>
      </c>
      <c r="L55" s="46" t="s">
        <v>280</v>
      </c>
      <c r="M55" s="395">
        <f t="shared" si="15"/>
        <v>0</v>
      </c>
      <c r="N55" s="396"/>
      <c r="O55" s="396"/>
      <c r="P55" s="397"/>
    </row>
    <row r="56" spans="1:18" ht="12" hidden="1" customHeight="1" x14ac:dyDescent="0.2">
      <c r="A56" s="52"/>
      <c r="B56" s="46"/>
      <c r="C56" s="46"/>
      <c r="D56" s="46"/>
      <c r="E56" s="53"/>
      <c r="F56" s="164"/>
      <c r="G56" s="171"/>
      <c r="H56" s="171"/>
      <c r="I56" s="171"/>
      <c r="J56" s="65" t="s">
        <v>270</v>
      </c>
      <c r="K56" s="65" t="s">
        <v>281</v>
      </c>
      <c r="L56" s="46" t="s">
        <v>282</v>
      </c>
      <c r="M56" s="395">
        <f t="shared" si="15"/>
        <v>0</v>
      </c>
      <c r="N56" s="396"/>
      <c r="O56" s="396"/>
      <c r="P56" s="397"/>
    </row>
    <row r="57" spans="1:18" ht="12" customHeight="1" x14ac:dyDescent="0.2">
      <c r="A57" s="52"/>
      <c r="B57" s="46"/>
      <c r="C57" s="46"/>
      <c r="D57" s="46"/>
      <c r="E57" s="53"/>
      <c r="F57" s="164"/>
      <c r="G57" s="171"/>
      <c r="H57" s="171"/>
      <c r="I57" s="171"/>
      <c r="J57" s="65" t="s">
        <v>270</v>
      </c>
      <c r="K57" s="65" t="s">
        <v>62</v>
      </c>
      <c r="L57" s="46" t="s">
        <v>63</v>
      </c>
      <c r="M57" s="395">
        <f t="shared" si="15"/>
        <v>167794.83</v>
      </c>
      <c r="N57" s="396">
        <v>0</v>
      </c>
      <c r="O57" s="396">
        <v>167794.83</v>
      </c>
      <c r="P57" s="397"/>
      <c r="Q57" s="287"/>
      <c r="R57" s="46"/>
    </row>
    <row r="58" spans="1:18" ht="12" customHeight="1" x14ac:dyDescent="0.2">
      <c r="A58" s="52"/>
      <c r="B58" s="46"/>
      <c r="C58" s="46"/>
      <c r="D58" s="46"/>
      <c r="E58" s="53"/>
      <c r="F58" s="167"/>
      <c r="G58" s="168"/>
      <c r="H58" s="168"/>
      <c r="I58" s="168"/>
      <c r="J58" s="63" t="s">
        <v>270</v>
      </c>
      <c r="K58" s="63" t="s">
        <v>64</v>
      </c>
      <c r="L58" s="64" t="s">
        <v>283</v>
      </c>
      <c r="M58" s="401">
        <f>SUM(N58:P58)</f>
        <v>16427461.319999998</v>
      </c>
      <c r="N58" s="402">
        <f>SUM(N59:N63)</f>
        <v>0</v>
      </c>
      <c r="O58" s="402">
        <f>SUM(O59:O63)</f>
        <v>16427461.319999998</v>
      </c>
      <c r="P58" s="403">
        <f t="shared" ref="P58" si="16">SUM(P59:P63)</f>
        <v>0</v>
      </c>
    </row>
    <row r="59" spans="1:18" ht="12" customHeight="1" x14ac:dyDescent="0.2">
      <c r="A59" s="52"/>
      <c r="B59" s="46"/>
      <c r="C59" s="46"/>
      <c r="D59" s="46"/>
      <c r="E59" s="53"/>
      <c r="F59" s="164"/>
      <c r="G59" s="171"/>
      <c r="H59" s="171"/>
      <c r="I59" s="171"/>
      <c r="J59" s="65" t="s">
        <v>270</v>
      </c>
      <c r="K59" s="65" t="s">
        <v>65</v>
      </c>
      <c r="L59" s="46" t="s">
        <v>284</v>
      </c>
      <c r="M59" s="395">
        <f t="shared" si="15"/>
        <v>1078843</v>
      </c>
      <c r="N59" s="396">
        <v>0</v>
      </c>
      <c r="O59" s="396">
        <v>1078843</v>
      </c>
      <c r="P59" s="397">
        <v>0</v>
      </c>
    </row>
    <row r="60" spans="1:18" ht="12" customHeight="1" x14ac:dyDescent="0.2">
      <c r="A60" s="52"/>
      <c r="B60" s="46"/>
      <c r="C60" s="46"/>
      <c r="D60" s="46"/>
      <c r="E60" s="53"/>
      <c r="F60" s="164"/>
      <c r="G60" s="171"/>
      <c r="H60" s="171"/>
      <c r="I60" s="171"/>
      <c r="J60" s="65" t="s">
        <v>270</v>
      </c>
      <c r="K60" s="65" t="s">
        <v>66</v>
      </c>
      <c r="L60" s="46" t="s">
        <v>67</v>
      </c>
      <c r="M60" s="395">
        <f>SUM(N60:P60)</f>
        <v>5640435</v>
      </c>
      <c r="N60" s="396">
        <v>0</v>
      </c>
      <c r="O60" s="396">
        <v>5640435</v>
      </c>
      <c r="P60" s="397">
        <v>0</v>
      </c>
    </row>
    <row r="61" spans="1:18" ht="12" customHeight="1" x14ac:dyDescent="0.2">
      <c r="A61" s="52"/>
      <c r="B61" s="46"/>
      <c r="C61" s="46"/>
      <c r="D61" s="46"/>
      <c r="E61" s="53"/>
      <c r="F61" s="164"/>
      <c r="G61" s="171"/>
      <c r="H61" s="171"/>
      <c r="I61" s="171"/>
      <c r="J61" s="65" t="s">
        <v>270</v>
      </c>
      <c r="K61" s="65" t="s">
        <v>68</v>
      </c>
      <c r="L61" s="46" t="s">
        <v>69</v>
      </c>
      <c r="M61" s="395">
        <f t="shared" si="15"/>
        <v>18000</v>
      </c>
      <c r="N61" s="396">
        <v>0</v>
      </c>
      <c r="O61" s="396">
        <v>18000</v>
      </c>
      <c r="P61" s="397">
        <v>0</v>
      </c>
    </row>
    <row r="62" spans="1:18" ht="12" customHeight="1" x14ac:dyDescent="0.2">
      <c r="A62" s="52"/>
      <c r="B62" s="46"/>
      <c r="C62" s="46"/>
      <c r="D62" s="46"/>
      <c r="E62" s="53"/>
      <c r="F62" s="164"/>
      <c r="G62" s="171"/>
      <c r="H62" s="171"/>
      <c r="I62" s="171"/>
      <c r="J62" s="65" t="s">
        <v>270</v>
      </c>
      <c r="K62" s="65" t="s">
        <v>70</v>
      </c>
      <c r="L62" s="46" t="s">
        <v>71</v>
      </c>
      <c r="M62" s="395">
        <f t="shared" si="15"/>
        <v>8788289.1199999992</v>
      </c>
      <c r="N62" s="396">
        <v>0</v>
      </c>
      <c r="O62" s="396">
        <v>8788289.1199999992</v>
      </c>
      <c r="P62" s="397">
        <v>0</v>
      </c>
    </row>
    <row r="63" spans="1:18" ht="12" customHeight="1" x14ac:dyDescent="0.2">
      <c r="A63" s="52"/>
      <c r="B63" s="46"/>
      <c r="C63" s="46"/>
      <c r="D63" s="46"/>
      <c r="E63" s="53"/>
      <c r="F63" s="164"/>
      <c r="G63" s="171"/>
      <c r="H63" s="171"/>
      <c r="I63" s="171"/>
      <c r="J63" s="65" t="s">
        <v>270</v>
      </c>
      <c r="K63" s="65" t="s">
        <v>72</v>
      </c>
      <c r="L63" s="46" t="s">
        <v>285</v>
      </c>
      <c r="M63" s="395">
        <f t="shared" si="15"/>
        <v>901894.2</v>
      </c>
      <c r="N63" s="396">
        <v>0</v>
      </c>
      <c r="O63" s="396">
        <v>901894.2</v>
      </c>
      <c r="P63" s="397">
        <v>0</v>
      </c>
    </row>
    <row r="64" spans="1:18" ht="12" customHeight="1" x14ac:dyDescent="0.2">
      <c r="A64" s="52"/>
      <c r="B64" s="46"/>
      <c r="C64" s="46"/>
      <c r="D64" s="46"/>
      <c r="E64" s="53"/>
      <c r="F64" s="167"/>
      <c r="G64" s="168"/>
      <c r="H64" s="168"/>
      <c r="I64" s="168"/>
      <c r="J64" s="63" t="s">
        <v>270</v>
      </c>
      <c r="K64" s="63" t="s">
        <v>73</v>
      </c>
      <c r="L64" s="64" t="s">
        <v>74</v>
      </c>
      <c r="M64" s="401">
        <f>SUM(N64:P64)</f>
        <v>3676032.73</v>
      </c>
      <c r="N64" s="402">
        <f>SUM(N65:N71)</f>
        <v>807950</v>
      </c>
      <c r="O64" s="402">
        <f>SUM(O65:O71)</f>
        <v>2868082.73</v>
      </c>
      <c r="P64" s="403">
        <f t="shared" ref="P64" si="17">SUM(P65:P71)</f>
        <v>0</v>
      </c>
    </row>
    <row r="65" spans="1:17" ht="12" hidden="1" customHeight="1" x14ac:dyDescent="0.2">
      <c r="A65" s="52"/>
      <c r="B65" s="46"/>
      <c r="C65" s="46"/>
      <c r="D65" s="46"/>
      <c r="E65" s="53"/>
      <c r="F65" s="164"/>
      <c r="G65" s="171"/>
      <c r="H65" s="171"/>
      <c r="I65" s="171"/>
      <c r="J65" s="65" t="s">
        <v>270</v>
      </c>
      <c r="K65" s="65" t="s">
        <v>75</v>
      </c>
      <c r="L65" s="46" t="s">
        <v>286</v>
      </c>
      <c r="M65" s="395">
        <f t="shared" ref="M65:M71" si="18">SUM(N65:P65)</f>
        <v>0</v>
      </c>
      <c r="N65" s="396"/>
      <c r="O65" s="396">
        <v>0</v>
      </c>
      <c r="P65" s="397"/>
    </row>
    <row r="66" spans="1:17" ht="12" customHeight="1" x14ac:dyDescent="0.2">
      <c r="A66" s="52"/>
      <c r="B66" s="46"/>
      <c r="C66" s="46"/>
      <c r="D66" s="46"/>
      <c r="E66" s="53"/>
      <c r="F66" s="164"/>
      <c r="G66" s="171"/>
      <c r="H66" s="171"/>
      <c r="I66" s="171"/>
      <c r="J66" s="65" t="s">
        <v>270</v>
      </c>
      <c r="K66" s="65" t="s">
        <v>287</v>
      </c>
      <c r="L66" s="46" t="s">
        <v>288</v>
      </c>
      <c r="M66" s="395">
        <f t="shared" si="18"/>
        <v>807950</v>
      </c>
      <c r="N66" s="396">
        <v>807950</v>
      </c>
      <c r="O66" s="396">
        <v>0</v>
      </c>
      <c r="P66" s="397">
        <v>0</v>
      </c>
    </row>
    <row r="67" spans="1:17" ht="12" customHeight="1" x14ac:dyDescent="0.2">
      <c r="A67" s="52"/>
      <c r="B67" s="46"/>
      <c r="C67" s="46"/>
      <c r="D67" s="46"/>
      <c r="E67" s="53"/>
      <c r="F67" s="164"/>
      <c r="G67" s="171"/>
      <c r="H67" s="171"/>
      <c r="I67" s="171"/>
      <c r="J67" s="65" t="s">
        <v>270</v>
      </c>
      <c r="K67" s="65" t="s">
        <v>76</v>
      </c>
      <c r="L67" s="46" t="s">
        <v>77</v>
      </c>
      <c r="M67" s="395">
        <f t="shared" si="18"/>
        <v>122605</v>
      </c>
      <c r="N67" s="396">
        <v>0</v>
      </c>
      <c r="O67" s="396">
        <v>122605</v>
      </c>
      <c r="P67" s="397">
        <v>0</v>
      </c>
    </row>
    <row r="68" spans="1:17" ht="12" hidden="1" customHeight="1" x14ac:dyDescent="0.2">
      <c r="A68" s="52"/>
      <c r="B68" s="46"/>
      <c r="C68" s="46"/>
      <c r="D68" s="46"/>
      <c r="E68" s="53"/>
      <c r="F68" s="164"/>
      <c r="G68" s="171"/>
      <c r="H68" s="171"/>
      <c r="I68" s="171"/>
      <c r="J68" s="65" t="s">
        <v>270</v>
      </c>
      <c r="K68" s="65" t="s">
        <v>289</v>
      </c>
      <c r="L68" s="46" t="s">
        <v>290</v>
      </c>
      <c r="M68" s="395">
        <f t="shared" si="18"/>
        <v>0</v>
      </c>
      <c r="N68" s="396"/>
      <c r="O68" s="396"/>
      <c r="P68" s="397"/>
    </row>
    <row r="69" spans="1:17" ht="12" hidden="1" customHeight="1" x14ac:dyDescent="0.2">
      <c r="A69" s="52"/>
      <c r="B69" s="46"/>
      <c r="C69" s="46"/>
      <c r="D69" s="46"/>
      <c r="E69" s="53"/>
      <c r="F69" s="164"/>
      <c r="G69" s="171"/>
      <c r="H69" s="171"/>
      <c r="I69" s="171"/>
      <c r="J69" s="65" t="s">
        <v>270</v>
      </c>
      <c r="K69" s="65" t="s">
        <v>291</v>
      </c>
      <c r="L69" s="46" t="s">
        <v>292</v>
      </c>
      <c r="M69" s="395">
        <f t="shared" si="18"/>
        <v>0</v>
      </c>
      <c r="N69" s="396"/>
      <c r="O69" s="396"/>
      <c r="P69" s="397"/>
    </row>
    <row r="70" spans="1:17" s="73" customFormat="1" ht="22.5" x14ac:dyDescent="0.25">
      <c r="A70" s="68"/>
      <c r="B70" s="69"/>
      <c r="C70" s="69"/>
      <c r="D70" s="69"/>
      <c r="E70" s="89"/>
      <c r="F70" s="174"/>
      <c r="G70" s="175"/>
      <c r="H70" s="175"/>
      <c r="I70" s="175"/>
      <c r="J70" s="88" t="s">
        <v>270</v>
      </c>
      <c r="K70" s="88" t="s">
        <v>78</v>
      </c>
      <c r="L70" s="422" t="s">
        <v>293</v>
      </c>
      <c r="M70" s="408">
        <f t="shared" si="18"/>
        <v>2548971.37</v>
      </c>
      <c r="N70" s="409">
        <v>0</v>
      </c>
      <c r="O70" s="409">
        <v>2548971.37</v>
      </c>
      <c r="P70" s="410">
        <v>0</v>
      </c>
      <c r="Q70" s="407"/>
    </row>
    <row r="71" spans="1:17" ht="12" customHeight="1" x14ac:dyDescent="0.2">
      <c r="A71" s="52"/>
      <c r="B71" s="46"/>
      <c r="C71" s="46"/>
      <c r="D71" s="46"/>
      <c r="E71" s="53"/>
      <c r="F71" s="164"/>
      <c r="G71" s="171"/>
      <c r="H71" s="171"/>
      <c r="I71" s="171"/>
      <c r="J71" s="65" t="s">
        <v>270</v>
      </c>
      <c r="K71" s="65" t="s">
        <v>79</v>
      </c>
      <c r="L71" s="46" t="s">
        <v>198</v>
      </c>
      <c r="M71" s="395">
        <f t="shared" si="18"/>
        <v>196506.36</v>
      </c>
      <c r="N71" s="396">
        <v>0</v>
      </c>
      <c r="O71" s="396">
        <v>196506.36</v>
      </c>
      <c r="P71" s="397">
        <v>0</v>
      </c>
    </row>
    <row r="72" spans="1:17" ht="12" customHeight="1" x14ac:dyDescent="0.2">
      <c r="A72" s="52"/>
      <c r="B72" s="46"/>
      <c r="C72" s="46"/>
      <c r="D72" s="46"/>
      <c r="E72" s="53"/>
      <c r="F72" s="167"/>
      <c r="G72" s="168"/>
      <c r="H72" s="168"/>
      <c r="I72" s="168"/>
      <c r="J72" s="63" t="s">
        <v>270</v>
      </c>
      <c r="K72" s="63" t="s">
        <v>81</v>
      </c>
      <c r="L72" s="64" t="s">
        <v>294</v>
      </c>
      <c r="M72" s="401">
        <f>SUM(N72:P72)</f>
        <v>83481145.489999995</v>
      </c>
      <c r="N72" s="402">
        <f t="shared" ref="N72:P72" si="19">SUM(N73:N79)</f>
        <v>3598305.52</v>
      </c>
      <c r="O72" s="402">
        <f>SUM(O73:O79)</f>
        <v>79882839.969999999</v>
      </c>
      <c r="P72" s="403">
        <f t="shared" si="19"/>
        <v>0</v>
      </c>
    </row>
    <row r="73" spans="1:17" ht="12" customHeight="1" x14ac:dyDescent="0.2">
      <c r="A73" s="52"/>
      <c r="B73" s="46"/>
      <c r="C73" s="46"/>
      <c r="D73" s="46"/>
      <c r="E73" s="53"/>
      <c r="F73" s="164"/>
      <c r="G73" s="171"/>
      <c r="H73" s="171"/>
      <c r="I73" s="171"/>
      <c r="J73" s="65" t="s">
        <v>270</v>
      </c>
      <c r="K73" s="65" t="s">
        <v>80</v>
      </c>
      <c r="L73" s="46" t="s">
        <v>199</v>
      </c>
      <c r="M73" s="395">
        <f>SUM(N73:P73)</f>
        <v>1118098.52</v>
      </c>
      <c r="N73" s="396">
        <v>0</v>
      </c>
      <c r="O73" s="396">
        <v>1118098.52</v>
      </c>
      <c r="P73" s="397">
        <v>0</v>
      </c>
    </row>
    <row r="74" spans="1:17" ht="12" hidden="1" customHeight="1" x14ac:dyDescent="0.2">
      <c r="A74" s="52"/>
      <c r="B74" s="46"/>
      <c r="C74" s="46"/>
      <c r="D74" s="46"/>
      <c r="E74" s="53"/>
      <c r="F74" s="164"/>
      <c r="G74" s="171"/>
      <c r="H74" s="171"/>
      <c r="I74" s="171"/>
      <c r="J74" s="65" t="s">
        <v>270</v>
      </c>
      <c r="K74" s="65" t="s">
        <v>295</v>
      </c>
      <c r="L74" s="46" t="s">
        <v>296</v>
      </c>
      <c r="M74" s="395">
        <f t="shared" ref="M74:M79" si="20">SUM(N74:P74)</f>
        <v>0</v>
      </c>
      <c r="N74" s="396"/>
      <c r="O74" s="396"/>
      <c r="P74" s="397"/>
    </row>
    <row r="75" spans="1:17" ht="12" customHeight="1" x14ac:dyDescent="0.2">
      <c r="A75" s="52"/>
      <c r="B75" s="46"/>
      <c r="C75" s="46"/>
      <c r="D75" s="46"/>
      <c r="E75" s="53"/>
      <c r="F75" s="164"/>
      <c r="G75" s="171"/>
      <c r="H75" s="171"/>
      <c r="I75" s="171"/>
      <c r="J75" s="65" t="s">
        <v>270</v>
      </c>
      <c r="K75" s="65" t="s">
        <v>297</v>
      </c>
      <c r="L75" s="46" t="s">
        <v>298</v>
      </c>
      <c r="M75" s="395">
        <f t="shared" si="20"/>
        <v>271200</v>
      </c>
      <c r="N75" s="396">
        <v>0</v>
      </c>
      <c r="O75" s="396">
        <v>271200</v>
      </c>
      <c r="P75" s="397">
        <v>0</v>
      </c>
    </row>
    <row r="76" spans="1:17" ht="12" customHeight="1" x14ac:dyDescent="0.2">
      <c r="A76" s="52"/>
      <c r="B76" s="46"/>
      <c r="C76" s="46"/>
      <c r="D76" s="46"/>
      <c r="E76" s="53"/>
      <c r="F76" s="164"/>
      <c r="G76" s="171"/>
      <c r="H76" s="171"/>
      <c r="I76" s="171"/>
      <c r="J76" s="65" t="s">
        <v>270</v>
      </c>
      <c r="K76" s="65" t="s">
        <v>82</v>
      </c>
      <c r="L76" s="46" t="s">
        <v>200</v>
      </c>
      <c r="M76" s="395">
        <f t="shared" si="20"/>
        <v>1970272.52</v>
      </c>
      <c r="N76" s="396">
        <v>1970272.52</v>
      </c>
      <c r="O76" s="396">
        <v>0</v>
      </c>
      <c r="P76" s="397">
        <v>0</v>
      </c>
    </row>
    <row r="77" spans="1:17" ht="12" customHeight="1" x14ac:dyDescent="0.2">
      <c r="A77" s="52"/>
      <c r="B77" s="46"/>
      <c r="C77" s="46"/>
      <c r="D77" s="46"/>
      <c r="E77" s="53"/>
      <c r="F77" s="164"/>
      <c r="G77" s="171"/>
      <c r="H77" s="171"/>
      <c r="I77" s="171"/>
      <c r="J77" s="65" t="s">
        <v>270</v>
      </c>
      <c r="K77" s="65" t="s">
        <v>299</v>
      </c>
      <c r="L77" s="46" t="s">
        <v>300</v>
      </c>
      <c r="M77" s="395">
        <f t="shared" si="20"/>
        <v>1628033</v>
      </c>
      <c r="N77" s="396">
        <v>1628033</v>
      </c>
      <c r="O77" s="396">
        <v>0</v>
      </c>
      <c r="P77" s="397">
        <v>0</v>
      </c>
    </row>
    <row r="78" spans="1:17" ht="12" customHeight="1" x14ac:dyDescent="0.2">
      <c r="A78" s="52"/>
      <c r="B78" s="46"/>
      <c r="C78" s="46"/>
      <c r="D78" s="46"/>
      <c r="E78" s="53"/>
      <c r="F78" s="164"/>
      <c r="G78" s="171"/>
      <c r="H78" s="171"/>
      <c r="I78" s="171"/>
      <c r="J78" s="65" t="s">
        <v>270</v>
      </c>
      <c r="K78" s="65" t="s">
        <v>84</v>
      </c>
      <c r="L78" s="46" t="s">
        <v>301</v>
      </c>
      <c r="M78" s="395">
        <f t="shared" si="20"/>
        <v>78413904.700000003</v>
      </c>
      <c r="N78" s="396">
        <v>0</v>
      </c>
      <c r="O78" s="396">
        <v>78413904.700000003</v>
      </c>
      <c r="P78" s="397">
        <v>0</v>
      </c>
    </row>
    <row r="79" spans="1:17" ht="12" customHeight="1" x14ac:dyDescent="0.2">
      <c r="A79" s="52"/>
      <c r="B79" s="46"/>
      <c r="C79" s="46"/>
      <c r="D79" s="46"/>
      <c r="E79" s="53"/>
      <c r="F79" s="164"/>
      <c r="G79" s="171"/>
      <c r="H79" s="171"/>
      <c r="I79" s="171"/>
      <c r="J79" s="65" t="s">
        <v>270</v>
      </c>
      <c r="K79" s="65" t="s">
        <v>85</v>
      </c>
      <c r="L79" s="46" t="s">
        <v>302</v>
      </c>
      <c r="M79" s="395">
        <f t="shared" si="20"/>
        <v>79636.75</v>
      </c>
      <c r="N79" s="396">
        <v>0</v>
      </c>
      <c r="O79" s="396">
        <v>79636.75</v>
      </c>
      <c r="P79" s="397">
        <v>0</v>
      </c>
    </row>
    <row r="80" spans="1:17" ht="12" customHeight="1" x14ac:dyDescent="0.2">
      <c r="A80" s="52"/>
      <c r="B80" s="46"/>
      <c r="C80" s="46"/>
      <c r="D80" s="46"/>
      <c r="E80" s="53"/>
      <c r="F80" s="164"/>
      <c r="G80" s="165"/>
      <c r="H80" s="165"/>
      <c r="I80" s="165"/>
      <c r="J80" s="65"/>
      <c r="K80" s="65"/>
      <c r="L80" s="46"/>
      <c r="M80" s="395"/>
      <c r="N80" s="396"/>
      <c r="O80" s="396"/>
      <c r="P80" s="397"/>
    </row>
    <row r="81" spans="1:17" ht="12" customHeight="1" x14ac:dyDescent="0.2">
      <c r="A81" s="52"/>
      <c r="B81" s="46"/>
      <c r="C81" s="46"/>
      <c r="D81" s="46"/>
      <c r="E81" s="53"/>
      <c r="F81" s="167"/>
      <c r="G81" s="168"/>
      <c r="H81" s="168"/>
      <c r="I81" s="168"/>
      <c r="J81" s="63" t="s">
        <v>270</v>
      </c>
      <c r="K81" s="63" t="s">
        <v>303</v>
      </c>
      <c r="L81" s="64" t="s">
        <v>86</v>
      </c>
      <c r="M81" s="401">
        <f>SUM(N81:P81)</f>
        <v>45600</v>
      </c>
      <c r="N81" s="402">
        <f>SUM(N82:N85)</f>
        <v>8000</v>
      </c>
      <c r="O81" s="402">
        <f t="shared" ref="O81:P81" si="21">SUM(O82:O85)</f>
        <v>37600</v>
      </c>
      <c r="P81" s="403">
        <f t="shared" si="21"/>
        <v>0</v>
      </c>
    </row>
    <row r="82" spans="1:17" ht="12" hidden="1" customHeight="1" x14ac:dyDescent="0.2">
      <c r="A82" s="52"/>
      <c r="B82" s="46"/>
      <c r="C82" s="46"/>
      <c r="D82" s="46"/>
      <c r="E82" s="53"/>
      <c r="F82" s="164"/>
      <c r="G82" s="171"/>
      <c r="H82" s="171"/>
      <c r="I82" s="171"/>
      <c r="J82" s="65" t="s">
        <v>270</v>
      </c>
      <c r="K82" s="65" t="s">
        <v>87</v>
      </c>
      <c r="L82" s="46" t="s">
        <v>88</v>
      </c>
      <c r="M82" s="395">
        <f>SUM(N82:P82)</f>
        <v>0</v>
      </c>
      <c r="N82" s="396"/>
      <c r="O82" s="396"/>
      <c r="P82" s="397"/>
    </row>
    <row r="83" spans="1:17" ht="11.25" customHeight="1" x14ac:dyDescent="0.2">
      <c r="A83" s="52"/>
      <c r="B83" s="46"/>
      <c r="C83" s="46"/>
      <c r="D83" s="46"/>
      <c r="E83" s="53"/>
      <c r="F83" s="164"/>
      <c r="G83" s="171"/>
      <c r="H83" s="165"/>
      <c r="I83" s="165"/>
      <c r="J83" s="65" t="s">
        <v>270</v>
      </c>
      <c r="K83" s="65" t="s">
        <v>89</v>
      </c>
      <c r="L83" s="46" t="s">
        <v>90</v>
      </c>
      <c r="M83" s="395">
        <f t="shared" ref="M83:M85" si="22">SUM(N83:P83)</f>
        <v>45600</v>
      </c>
      <c r="N83" s="396">
        <v>8000</v>
      </c>
      <c r="O83" s="396">
        <v>37600</v>
      </c>
      <c r="P83" s="397"/>
    </row>
    <row r="84" spans="1:17" ht="12" hidden="1" customHeight="1" x14ac:dyDescent="0.2">
      <c r="A84" s="52"/>
      <c r="B84" s="46"/>
      <c r="C84" s="46"/>
      <c r="D84" s="46"/>
      <c r="E84" s="53"/>
      <c r="F84" s="164"/>
      <c r="G84" s="165"/>
      <c r="H84" s="165"/>
      <c r="I84" s="165"/>
      <c r="J84" s="65" t="s">
        <v>270</v>
      </c>
      <c r="K84" s="65" t="s">
        <v>201</v>
      </c>
      <c r="L84" s="46" t="s">
        <v>202</v>
      </c>
      <c r="M84" s="395">
        <f t="shared" si="22"/>
        <v>0</v>
      </c>
      <c r="N84" s="396"/>
      <c r="O84" s="396"/>
      <c r="P84" s="397"/>
    </row>
    <row r="85" spans="1:17" ht="12" hidden="1" customHeight="1" x14ac:dyDescent="0.2">
      <c r="A85" s="52"/>
      <c r="B85" s="46"/>
      <c r="C85" s="46"/>
      <c r="D85" s="46"/>
      <c r="E85" s="53"/>
      <c r="F85" s="164"/>
      <c r="G85" s="165"/>
      <c r="H85" s="165"/>
      <c r="I85" s="165"/>
      <c r="J85" s="65" t="s">
        <v>270</v>
      </c>
      <c r="K85" s="65" t="s">
        <v>203</v>
      </c>
      <c r="L85" s="46" t="s">
        <v>204</v>
      </c>
      <c r="M85" s="395">
        <f t="shared" si="22"/>
        <v>0</v>
      </c>
      <c r="N85" s="396"/>
      <c r="O85" s="396"/>
      <c r="P85" s="397"/>
    </row>
    <row r="86" spans="1:17" s="73" customFormat="1" ht="22.5" x14ac:dyDescent="0.25">
      <c r="A86" s="68"/>
      <c r="B86" s="69"/>
      <c r="C86" s="69"/>
      <c r="D86" s="69"/>
      <c r="E86" s="89"/>
      <c r="F86" s="172"/>
      <c r="G86" s="173"/>
      <c r="H86" s="173"/>
      <c r="I86" s="173"/>
      <c r="J86" s="444" t="s">
        <v>270</v>
      </c>
      <c r="K86" s="444" t="s">
        <v>304</v>
      </c>
      <c r="L86" s="72" t="s">
        <v>91</v>
      </c>
      <c r="M86" s="404">
        <f>SUM(N86:P86)</f>
        <v>6577016</v>
      </c>
      <c r="N86" s="405">
        <f>SUM(N87:N89)</f>
        <v>0</v>
      </c>
      <c r="O86" s="405">
        <f t="shared" ref="O86:P86" si="23">SUM(O87:O89)</f>
        <v>6577016</v>
      </c>
      <c r="P86" s="406">
        <f t="shared" si="23"/>
        <v>0</v>
      </c>
      <c r="Q86" s="407"/>
    </row>
    <row r="87" spans="1:17" ht="12" customHeight="1" x14ac:dyDescent="0.2">
      <c r="A87" s="52"/>
      <c r="B87" s="46"/>
      <c r="C87" s="46"/>
      <c r="D87" s="46"/>
      <c r="E87" s="53"/>
      <c r="F87" s="164"/>
      <c r="G87" s="171"/>
      <c r="H87" s="171"/>
      <c r="I87" s="171"/>
      <c r="J87" s="65" t="s">
        <v>270</v>
      </c>
      <c r="K87" s="65" t="s">
        <v>92</v>
      </c>
      <c r="L87" s="46" t="s">
        <v>305</v>
      </c>
      <c r="M87" s="395">
        <f>SUM(N87:P87)</f>
        <v>6577016</v>
      </c>
      <c r="N87" s="396">
        <v>0</v>
      </c>
      <c r="O87" s="396">
        <v>6577016</v>
      </c>
      <c r="P87" s="397">
        <v>0</v>
      </c>
    </row>
    <row r="88" spans="1:17" ht="12" hidden="1" customHeight="1" x14ac:dyDescent="0.2">
      <c r="A88" s="52"/>
      <c r="B88" s="46"/>
      <c r="C88" s="46"/>
      <c r="D88" s="46"/>
      <c r="E88" s="53"/>
      <c r="F88" s="164"/>
      <c r="G88" s="165"/>
      <c r="H88" s="165"/>
      <c r="I88" s="165"/>
      <c r="J88" s="65" t="s">
        <v>270</v>
      </c>
      <c r="K88" s="65" t="s">
        <v>306</v>
      </c>
      <c r="L88" s="46" t="s">
        <v>307</v>
      </c>
      <c r="M88" s="395"/>
      <c r="N88" s="396"/>
      <c r="O88" s="396"/>
      <c r="P88" s="397"/>
    </row>
    <row r="89" spans="1:17" ht="12" hidden="1" customHeight="1" x14ac:dyDescent="0.2">
      <c r="A89" s="52"/>
      <c r="B89" s="46"/>
      <c r="C89" s="46"/>
      <c r="D89" s="46"/>
      <c r="E89" s="53"/>
      <c r="F89" s="164"/>
      <c r="G89" s="165"/>
      <c r="H89" s="165"/>
      <c r="I89" s="165"/>
      <c r="J89" s="65" t="s">
        <v>270</v>
      </c>
      <c r="K89" s="65" t="s">
        <v>308</v>
      </c>
      <c r="L89" s="46" t="s">
        <v>309</v>
      </c>
      <c r="M89" s="395"/>
      <c r="N89" s="396"/>
      <c r="O89" s="396"/>
      <c r="P89" s="397"/>
    </row>
    <row r="90" spans="1:17" ht="12" customHeight="1" x14ac:dyDescent="0.2">
      <c r="A90" s="52"/>
      <c r="B90" s="46"/>
      <c r="C90" s="46"/>
      <c r="D90" s="46"/>
      <c r="E90" s="53"/>
      <c r="F90" s="167"/>
      <c r="G90" s="168"/>
      <c r="H90" s="168"/>
      <c r="I90" s="168"/>
      <c r="J90" s="63" t="s">
        <v>270</v>
      </c>
      <c r="K90" s="63" t="s">
        <v>310</v>
      </c>
      <c r="L90" s="64" t="s">
        <v>93</v>
      </c>
      <c r="M90" s="401">
        <f>SUM(N90:P90)</f>
        <v>2217318.84</v>
      </c>
      <c r="N90" s="402">
        <f>SUM(N91:N93)</f>
        <v>0</v>
      </c>
      <c r="O90" s="402">
        <f t="shared" ref="O90:P90" si="24">SUM(O91:O93)</f>
        <v>2217318.84</v>
      </c>
      <c r="P90" s="403">
        <f t="shared" si="24"/>
        <v>0</v>
      </c>
    </row>
    <row r="91" spans="1:17" ht="12" customHeight="1" x14ac:dyDescent="0.2">
      <c r="A91" s="52"/>
      <c r="B91" s="46"/>
      <c r="C91" s="46"/>
      <c r="D91" s="46"/>
      <c r="E91" s="53"/>
      <c r="F91" s="164"/>
      <c r="G91" s="171"/>
      <c r="H91" s="171"/>
      <c r="I91" s="171"/>
      <c r="J91" s="65" t="s">
        <v>270</v>
      </c>
      <c r="K91" s="65" t="s">
        <v>94</v>
      </c>
      <c r="L91" s="46" t="s">
        <v>95</v>
      </c>
      <c r="M91" s="395">
        <f>SUM(N91:P91)</f>
        <v>2217318.84</v>
      </c>
      <c r="N91" s="396">
        <v>0</v>
      </c>
      <c r="O91" s="396">
        <v>2217318.84</v>
      </c>
      <c r="P91" s="397">
        <v>0</v>
      </c>
    </row>
    <row r="92" spans="1:17" ht="12" hidden="1" customHeight="1" x14ac:dyDescent="0.2">
      <c r="A92" s="52"/>
      <c r="B92" s="46"/>
      <c r="C92" s="46"/>
      <c r="D92" s="46"/>
      <c r="E92" s="53"/>
      <c r="F92" s="164"/>
      <c r="G92" s="165"/>
      <c r="H92" s="165"/>
      <c r="I92" s="165"/>
      <c r="J92" s="65" t="s">
        <v>270</v>
      </c>
      <c r="K92" s="65" t="s">
        <v>311</v>
      </c>
      <c r="L92" s="46" t="s">
        <v>312</v>
      </c>
      <c r="M92" s="395"/>
      <c r="N92" s="396"/>
      <c r="O92" s="396"/>
      <c r="P92" s="397"/>
    </row>
    <row r="93" spans="1:17" ht="12" hidden="1" customHeight="1" x14ac:dyDescent="0.2">
      <c r="A93" s="52"/>
      <c r="B93" s="46"/>
      <c r="C93" s="46"/>
      <c r="D93" s="46"/>
      <c r="E93" s="53"/>
      <c r="F93" s="164"/>
      <c r="G93" s="165"/>
      <c r="H93" s="165"/>
      <c r="I93" s="165"/>
      <c r="J93" s="65" t="s">
        <v>270</v>
      </c>
      <c r="K93" s="65" t="s">
        <v>313</v>
      </c>
      <c r="L93" s="46" t="s">
        <v>314</v>
      </c>
      <c r="M93" s="395"/>
      <c r="N93" s="396"/>
      <c r="O93" s="396"/>
      <c r="P93" s="397"/>
    </row>
    <row r="94" spans="1:17" ht="12" customHeight="1" x14ac:dyDescent="0.2">
      <c r="A94" s="52"/>
      <c r="B94" s="46"/>
      <c r="C94" s="46"/>
      <c r="D94" s="46"/>
      <c r="E94" s="53"/>
      <c r="F94" s="167"/>
      <c r="G94" s="168"/>
      <c r="H94" s="168"/>
      <c r="I94" s="168"/>
      <c r="J94" s="63" t="s">
        <v>270</v>
      </c>
      <c r="K94" s="63" t="s">
        <v>101</v>
      </c>
      <c r="L94" s="64" t="s">
        <v>315</v>
      </c>
      <c r="M94" s="401">
        <f>SUM(N94:P94)</f>
        <v>12753821.699999999</v>
      </c>
      <c r="N94" s="402">
        <f>SUM(N95:N103)</f>
        <v>0</v>
      </c>
      <c r="O94" s="402">
        <f t="shared" ref="O94:P94" si="25">SUM(O95:O103)</f>
        <v>12753821.699999999</v>
      </c>
      <c r="P94" s="403">
        <f t="shared" si="25"/>
        <v>0</v>
      </c>
    </row>
    <row r="95" spans="1:17" ht="12" customHeight="1" x14ac:dyDescent="0.2">
      <c r="A95" s="52"/>
      <c r="B95" s="46"/>
      <c r="C95" s="46"/>
      <c r="D95" s="46"/>
      <c r="E95" s="53"/>
      <c r="F95" s="164"/>
      <c r="G95" s="171"/>
      <c r="H95" s="171"/>
      <c r="I95" s="171"/>
      <c r="J95" s="65" t="s">
        <v>270</v>
      </c>
      <c r="K95" s="65" t="s">
        <v>96</v>
      </c>
      <c r="L95" s="46" t="s">
        <v>97</v>
      </c>
      <c r="M95" s="395">
        <f>SUM(N95:P95)</f>
        <v>853989.33</v>
      </c>
      <c r="N95" s="396">
        <v>0</v>
      </c>
      <c r="O95" s="396">
        <v>853989.33</v>
      </c>
      <c r="P95" s="397">
        <v>0</v>
      </c>
    </row>
    <row r="96" spans="1:17" ht="12" hidden="1" customHeight="1" x14ac:dyDescent="0.2">
      <c r="A96" s="52"/>
      <c r="B96" s="46"/>
      <c r="C96" s="46"/>
      <c r="D96" s="46"/>
      <c r="E96" s="53"/>
      <c r="F96" s="164"/>
      <c r="G96" s="165"/>
      <c r="H96" s="165"/>
      <c r="I96" s="165"/>
      <c r="J96" s="65" t="s">
        <v>270</v>
      </c>
      <c r="K96" s="65" t="s">
        <v>316</v>
      </c>
      <c r="L96" s="46" t="s">
        <v>317</v>
      </c>
      <c r="M96" s="395">
        <f t="shared" ref="M96:M103" si="26">SUM(N96:P96)</f>
        <v>0</v>
      </c>
      <c r="N96" s="396"/>
      <c r="O96" s="396"/>
      <c r="P96" s="397"/>
    </row>
    <row r="97" spans="1:17" ht="12" hidden="1" customHeight="1" x14ac:dyDescent="0.2">
      <c r="A97" s="52"/>
      <c r="B97" s="46"/>
      <c r="C97" s="46"/>
      <c r="D97" s="46"/>
      <c r="E97" s="53"/>
      <c r="F97" s="164"/>
      <c r="G97" s="165"/>
      <c r="H97" s="165"/>
      <c r="I97" s="165"/>
      <c r="J97" s="65" t="s">
        <v>270</v>
      </c>
      <c r="K97" s="65" t="s">
        <v>318</v>
      </c>
      <c r="L97" s="46" t="s">
        <v>319</v>
      </c>
      <c r="M97" s="395">
        <f t="shared" si="26"/>
        <v>0</v>
      </c>
      <c r="N97" s="396"/>
      <c r="O97" s="396"/>
      <c r="P97" s="397"/>
    </row>
    <row r="98" spans="1:17" ht="12" hidden="1" customHeight="1" x14ac:dyDescent="0.2">
      <c r="A98" s="52"/>
      <c r="B98" s="46"/>
      <c r="C98" s="46"/>
      <c r="D98" s="46"/>
      <c r="E98" s="53"/>
      <c r="F98" s="164"/>
      <c r="G98" s="165"/>
      <c r="H98" s="165"/>
      <c r="I98" s="165"/>
      <c r="J98" s="65" t="s">
        <v>270</v>
      </c>
      <c r="K98" s="65" t="s">
        <v>98</v>
      </c>
      <c r="L98" s="46" t="s">
        <v>99</v>
      </c>
      <c r="M98" s="395">
        <f t="shared" si="26"/>
        <v>0</v>
      </c>
      <c r="N98" s="396"/>
      <c r="O98" s="396"/>
      <c r="P98" s="397"/>
    </row>
    <row r="99" spans="1:17" ht="12" hidden="1" customHeight="1" x14ac:dyDescent="0.2">
      <c r="A99" s="52"/>
      <c r="B99" s="46"/>
      <c r="C99" s="46"/>
      <c r="D99" s="46"/>
      <c r="E99" s="53"/>
      <c r="F99" s="164"/>
      <c r="G99" s="171"/>
      <c r="H99" s="171"/>
      <c r="I99" s="171"/>
      <c r="J99" s="65" t="s">
        <v>270</v>
      </c>
      <c r="K99" s="65" t="s">
        <v>100</v>
      </c>
      <c r="L99" s="46" t="s">
        <v>320</v>
      </c>
      <c r="M99" s="395">
        <f t="shared" si="26"/>
        <v>0</v>
      </c>
      <c r="N99" s="396"/>
      <c r="O99" s="396"/>
      <c r="P99" s="397"/>
    </row>
    <row r="100" spans="1:17" s="73" customFormat="1" ht="22.5" x14ac:dyDescent="0.25">
      <c r="A100" s="68"/>
      <c r="B100" s="69"/>
      <c r="C100" s="69"/>
      <c r="D100" s="69"/>
      <c r="E100" s="89"/>
      <c r="F100" s="174"/>
      <c r="G100" s="175"/>
      <c r="H100" s="175"/>
      <c r="I100" s="175"/>
      <c r="J100" s="88" t="s">
        <v>270</v>
      </c>
      <c r="K100" s="88" t="s">
        <v>102</v>
      </c>
      <c r="L100" s="75" t="s">
        <v>103</v>
      </c>
      <c r="M100" s="408">
        <f t="shared" si="26"/>
        <v>1423800</v>
      </c>
      <c r="N100" s="409">
        <v>0</v>
      </c>
      <c r="O100" s="409">
        <v>1423800</v>
      </c>
      <c r="P100" s="410">
        <v>0</v>
      </c>
      <c r="Q100" s="407"/>
    </row>
    <row r="101" spans="1:17" s="73" customFormat="1" ht="22.5" x14ac:dyDescent="0.25">
      <c r="A101" s="68"/>
      <c r="B101" s="69"/>
      <c r="C101" s="69"/>
      <c r="D101" s="69"/>
      <c r="E101" s="89"/>
      <c r="F101" s="174"/>
      <c r="G101" s="175"/>
      <c r="H101" s="175"/>
      <c r="I101" s="175"/>
      <c r="J101" s="88" t="s">
        <v>270</v>
      </c>
      <c r="K101" s="88" t="s">
        <v>104</v>
      </c>
      <c r="L101" s="75" t="s">
        <v>321</v>
      </c>
      <c r="M101" s="408">
        <f t="shared" si="26"/>
        <v>219800</v>
      </c>
      <c r="N101" s="409">
        <v>0</v>
      </c>
      <c r="O101" s="409">
        <v>219800</v>
      </c>
      <c r="P101" s="410">
        <v>0</v>
      </c>
      <c r="Q101" s="407"/>
    </row>
    <row r="102" spans="1:17" s="73" customFormat="1" ht="21.75" customHeight="1" x14ac:dyDescent="0.25">
      <c r="A102" s="68"/>
      <c r="B102" s="69"/>
      <c r="C102" s="69"/>
      <c r="D102" s="69"/>
      <c r="E102" s="89"/>
      <c r="F102" s="174"/>
      <c r="G102" s="175"/>
      <c r="H102" s="175"/>
      <c r="I102" s="175"/>
      <c r="J102" s="88" t="s">
        <v>270</v>
      </c>
      <c r="K102" s="88" t="s">
        <v>105</v>
      </c>
      <c r="L102" s="75" t="s">
        <v>322</v>
      </c>
      <c r="M102" s="408">
        <f t="shared" si="26"/>
        <v>10256232.369999999</v>
      </c>
      <c r="N102" s="409">
        <v>0</v>
      </c>
      <c r="O102" s="409">
        <v>10256232.369999999</v>
      </c>
      <c r="P102" s="410">
        <v>0</v>
      </c>
      <c r="Q102" s="407"/>
    </row>
    <row r="103" spans="1:17" ht="12" hidden="1" customHeight="1" x14ac:dyDescent="0.2">
      <c r="A103" s="52"/>
      <c r="B103" s="46"/>
      <c r="C103" s="46"/>
      <c r="D103" s="46"/>
      <c r="E103" s="53"/>
      <c r="F103" s="164"/>
      <c r="G103" s="165"/>
      <c r="H103" s="165"/>
      <c r="I103" s="165"/>
      <c r="J103" s="65" t="s">
        <v>270</v>
      </c>
      <c r="K103" s="65" t="s">
        <v>323</v>
      </c>
      <c r="L103" s="46" t="s">
        <v>324</v>
      </c>
      <c r="M103" s="395">
        <f t="shared" si="26"/>
        <v>0</v>
      </c>
      <c r="N103" s="396"/>
      <c r="O103" s="396"/>
      <c r="P103" s="397"/>
    </row>
    <row r="104" spans="1:17" ht="12" customHeight="1" x14ac:dyDescent="0.2">
      <c r="A104" s="52"/>
      <c r="B104" s="46"/>
      <c r="C104" s="46"/>
      <c r="D104" s="46"/>
      <c r="E104" s="53"/>
      <c r="F104" s="164"/>
      <c r="G104" s="165"/>
      <c r="H104" s="165"/>
      <c r="I104" s="165"/>
      <c r="J104" s="61"/>
      <c r="K104" s="62"/>
      <c r="L104" s="46"/>
      <c r="M104" s="395"/>
      <c r="N104" s="396"/>
      <c r="O104" s="396"/>
      <c r="P104" s="397"/>
    </row>
    <row r="105" spans="1:17" ht="12" customHeight="1" x14ac:dyDescent="0.2">
      <c r="A105" s="52"/>
      <c r="B105" s="46"/>
      <c r="C105" s="46"/>
      <c r="D105" s="46"/>
      <c r="E105" s="53"/>
      <c r="F105" s="167"/>
      <c r="G105" s="168"/>
      <c r="H105" s="168"/>
      <c r="I105" s="168"/>
      <c r="J105" s="63" t="s">
        <v>270</v>
      </c>
      <c r="K105" s="63" t="s">
        <v>325</v>
      </c>
      <c r="L105" s="64" t="s">
        <v>326</v>
      </c>
      <c r="M105" s="401">
        <f>SUM(M106:M111)</f>
        <v>351383</v>
      </c>
      <c r="N105" s="402">
        <f t="shared" ref="N105:P105" si="27">SUM(N106:N112)</f>
        <v>0</v>
      </c>
      <c r="O105" s="402">
        <f t="shared" si="27"/>
        <v>351383</v>
      </c>
      <c r="P105" s="403">
        <f t="shared" si="27"/>
        <v>0</v>
      </c>
    </row>
    <row r="106" spans="1:17" ht="12" hidden="1" customHeight="1" x14ac:dyDescent="0.2">
      <c r="A106" s="52"/>
      <c r="B106" s="46"/>
      <c r="C106" s="46"/>
      <c r="D106" s="46"/>
      <c r="E106" s="53"/>
      <c r="F106" s="164"/>
      <c r="G106" s="171"/>
      <c r="H106" s="171"/>
      <c r="I106" s="171"/>
      <c r="J106" s="65" t="s">
        <v>270</v>
      </c>
      <c r="K106" s="65" t="s">
        <v>327</v>
      </c>
      <c r="L106" s="46" t="s">
        <v>328</v>
      </c>
      <c r="M106" s="395">
        <f>SUM(N106:P106)</f>
        <v>0</v>
      </c>
      <c r="N106" s="396"/>
      <c r="O106" s="396"/>
      <c r="P106" s="397"/>
    </row>
    <row r="107" spans="1:17" ht="12" customHeight="1" x14ac:dyDescent="0.2">
      <c r="A107" s="52"/>
      <c r="B107" s="46"/>
      <c r="C107" s="46"/>
      <c r="D107" s="46"/>
      <c r="E107" s="53"/>
      <c r="F107" s="164"/>
      <c r="G107" s="165"/>
      <c r="H107" s="165"/>
      <c r="I107" s="165"/>
      <c r="J107" s="65" t="s">
        <v>270</v>
      </c>
      <c r="K107" s="65" t="s">
        <v>329</v>
      </c>
      <c r="L107" s="46" t="s">
        <v>330</v>
      </c>
      <c r="M107" s="395">
        <f t="shared" ref="M107:M111" si="28">SUM(N107:P107)</f>
        <v>351383</v>
      </c>
      <c r="N107" s="396">
        <v>0</v>
      </c>
      <c r="O107" s="396">
        <v>351383</v>
      </c>
      <c r="P107" s="397"/>
    </row>
    <row r="108" spans="1:17" ht="12" hidden="1" customHeight="1" x14ac:dyDescent="0.2">
      <c r="A108" s="52"/>
      <c r="B108" s="46"/>
      <c r="C108" s="46"/>
      <c r="D108" s="46"/>
      <c r="E108" s="53"/>
      <c r="F108" s="164"/>
      <c r="G108" s="165"/>
      <c r="H108" s="165"/>
      <c r="I108" s="165"/>
      <c r="J108" s="65" t="s">
        <v>270</v>
      </c>
      <c r="K108" s="65" t="s">
        <v>331</v>
      </c>
      <c r="L108" s="46" t="s">
        <v>332</v>
      </c>
      <c r="M108" s="395">
        <f t="shared" si="28"/>
        <v>0</v>
      </c>
      <c r="N108" s="396"/>
      <c r="O108" s="396"/>
      <c r="P108" s="397"/>
    </row>
    <row r="109" spans="1:17" ht="12" hidden="1" customHeight="1" x14ac:dyDescent="0.2">
      <c r="A109" s="52"/>
      <c r="B109" s="46"/>
      <c r="C109" s="46"/>
      <c r="D109" s="46"/>
      <c r="E109" s="53"/>
      <c r="F109" s="164"/>
      <c r="G109" s="165"/>
      <c r="H109" s="165"/>
      <c r="I109" s="165"/>
      <c r="J109" s="65" t="s">
        <v>270</v>
      </c>
      <c r="K109" s="65" t="s">
        <v>333</v>
      </c>
      <c r="L109" s="46" t="s">
        <v>334</v>
      </c>
      <c r="M109" s="395">
        <f t="shared" si="28"/>
        <v>0</v>
      </c>
      <c r="N109" s="396"/>
      <c r="O109" s="396"/>
      <c r="P109" s="397"/>
    </row>
    <row r="110" spans="1:17" ht="12" hidden="1" customHeight="1" x14ac:dyDescent="0.2">
      <c r="A110" s="52"/>
      <c r="B110" s="46"/>
      <c r="C110" s="46"/>
      <c r="D110" s="46"/>
      <c r="E110" s="53"/>
      <c r="F110" s="164"/>
      <c r="G110" s="165"/>
      <c r="H110" s="165"/>
      <c r="I110" s="165"/>
      <c r="J110" s="65" t="s">
        <v>270</v>
      </c>
      <c r="K110" s="65" t="s">
        <v>335</v>
      </c>
      <c r="L110" s="46" t="s">
        <v>336</v>
      </c>
      <c r="M110" s="395">
        <f t="shared" si="28"/>
        <v>0</v>
      </c>
      <c r="N110" s="396"/>
      <c r="O110" s="396"/>
      <c r="P110" s="397"/>
    </row>
    <row r="111" spans="1:17" ht="12" hidden="1" customHeight="1" x14ac:dyDescent="0.2">
      <c r="A111" s="52"/>
      <c r="B111" s="46"/>
      <c r="C111" s="46"/>
      <c r="D111" s="46"/>
      <c r="E111" s="53"/>
      <c r="F111" s="164"/>
      <c r="G111" s="165"/>
      <c r="H111" s="165"/>
      <c r="I111" s="165"/>
      <c r="J111" s="65" t="s">
        <v>270</v>
      </c>
      <c r="K111" s="65" t="s">
        <v>337</v>
      </c>
      <c r="L111" s="46" t="s">
        <v>338</v>
      </c>
      <c r="M111" s="395">
        <f t="shared" si="28"/>
        <v>0</v>
      </c>
      <c r="N111" s="396"/>
      <c r="O111" s="396"/>
      <c r="P111" s="397"/>
    </row>
    <row r="112" spans="1:17" ht="12" hidden="1" customHeight="1" x14ac:dyDescent="0.2">
      <c r="A112" s="52"/>
      <c r="B112" s="46"/>
      <c r="C112" s="46"/>
      <c r="D112" s="46"/>
      <c r="E112" s="53"/>
      <c r="F112" s="164"/>
      <c r="G112" s="165"/>
      <c r="H112" s="165"/>
      <c r="I112" s="165"/>
      <c r="J112" s="65" t="s">
        <v>192</v>
      </c>
      <c r="K112" s="62"/>
      <c r="L112" s="46"/>
      <c r="M112" s="395"/>
      <c r="N112" s="396"/>
      <c r="O112" s="396"/>
      <c r="P112" s="397"/>
    </row>
    <row r="113" spans="1:17" ht="20.25" customHeight="1" x14ac:dyDescent="0.2">
      <c r="A113" s="52"/>
      <c r="B113" s="46"/>
      <c r="C113" s="46"/>
      <c r="D113" s="46"/>
      <c r="E113" s="53"/>
      <c r="F113" s="167"/>
      <c r="G113" s="168"/>
      <c r="H113" s="168"/>
      <c r="I113" s="168"/>
      <c r="J113" s="63" t="s">
        <v>270</v>
      </c>
      <c r="K113" s="63">
        <v>2</v>
      </c>
      <c r="L113" s="64" t="s">
        <v>339</v>
      </c>
      <c r="M113" s="401">
        <f>+M115+M121+M126+M134+M137+M142</f>
        <v>1833865.59</v>
      </c>
      <c r="N113" s="402">
        <f t="shared" ref="N113:P113" si="29">+N115+N121+N126+N134+N137+N142</f>
        <v>6367.06</v>
      </c>
      <c r="O113" s="402">
        <f>+O115+O121+O126+O134+O137+O142</f>
        <v>1827498.53</v>
      </c>
      <c r="P113" s="403">
        <f t="shared" si="29"/>
        <v>0</v>
      </c>
    </row>
    <row r="114" spans="1:17" ht="12" customHeight="1" x14ac:dyDescent="0.2">
      <c r="A114" s="52"/>
      <c r="B114" s="46"/>
      <c r="C114" s="46"/>
      <c r="D114" s="46"/>
      <c r="E114" s="53"/>
      <c r="F114" s="164"/>
      <c r="G114" s="165"/>
      <c r="H114" s="165"/>
      <c r="I114" s="165"/>
      <c r="J114" s="65" t="s">
        <v>192</v>
      </c>
      <c r="K114" s="63"/>
      <c r="L114" s="64"/>
      <c r="M114" s="395"/>
      <c r="N114" s="396"/>
      <c r="O114" s="396"/>
      <c r="P114" s="397"/>
    </row>
    <row r="115" spans="1:17" ht="12" customHeight="1" x14ac:dyDescent="0.2">
      <c r="A115" s="52"/>
      <c r="B115" s="46"/>
      <c r="C115" s="46"/>
      <c r="D115" s="46"/>
      <c r="E115" s="53"/>
      <c r="F115" s="167"/>
      <c r="G115" s="168"/>
      <c r="H115" s="168"/>
      <c r="I115" s="168"/>
      <c r="J115" s="63" t="s">
        <v>270</v>
      </c>
      <c r="K115" s="63" t="s">
        <v>109</v>
      </c>
      <c r="L115" s="64" t="s">
        <v>340</v>
      </c>
      <c r="M115" s="401">
        <f>SUM(N115:P115)</f>
        <v>1003874.2000000001</v>
      </c>
      <c r="N115" s="402">
        <f>SUM(N116:N120)</f>
        <v>6367.06</v>
      </c>
      <c r="O115" s="402">
        <f>SUM(O116:O120)</f>
        <v>997507.14</v>
      </c>
      <c r="P115" s="403">
        <f t="shared" ref="P115" si="30">SUM(P116:P120)</f>
        <v>0</v>
      </c>
    </row>
    <row r="116" spans="1:17" ht="12" customHeight="1" x14ac:dyDescent="0.2">
      <c r="A116" s="52"/>
      <c r="B116" s="46"/>
      <c r="C116" s="46"/>
      <c r="D116" s="46"/>
      <c r="E116" s="53"/>
      <c r="F116" s="164"/>
      <c r="G116" s="171"/>
      <c r="H116" s="171"/>
      <c r="I116" s="171"/>
      <c r="J116" s="65" t="s">
        <v>270</v>
      </c>
      <c r="K116" s="65" t="s">
        <v>110</v>
      </c>
      <c r="L116" s="46" t="s">
        <v>111</v>
      </c>
      <c r="M116" s="395">
        <f>SUM(N116:P116)</f>
        <v>288383</v>
      </c>
      <c r="N116" s="396">
        <v>6367.06</v>
      </c>
      <c r="O116" s="396">
        <v>282015.94</v>
      </c>
      <c r="P116" s="397">
        <v>0</v>
      </c>
    </row>
    <row r="117" spans="1:17" ht="12" customHeight="1" x14ac:dyDescent="0.2">
      <c r="A117" s="52"/>
      <c r="B117" s="46"/>
      <c r="C117" s="46"/>
      <c r="D117" s="46"/>
      <c r="E117" s="53"/>
      <c r="F117" s="164"/>
      <c r="G117" s="165"/>
      <c r="H117" s="165"/>
      <c r="I117" s="165"/>
      <c r="J117" s="65" t="s">
        <v>270</v>
      </c>
      <c r="K117" s="65" t="s">
        <v>341</v>
      </c>
      <c r="L117" s="46" t="s">
        <v>342</v>
      </c>
      <c r="M117" s="395">
        <f t="shared" ref="M117:M120" si="31">SUM(N117:P117)</f>
        <v>67302.8</v>
      </c>
      <c r="N117" s="396">
        <v>0</v>
      </c>
      <c r="O117" s="396">
        <v>67302.8</v>
      </c>
      <c r="P117" s="397">
        <v>0</v>
      </c>
    </row>
    <row r="118" spans="1:17" ht="12" hidden="1" customHeight="1" x14ac:dyDescent="0.2">
      <c r="A118" s="52"/>
      <c r="B118" s="46"/>
      <c r="C118" s="46"/>
      <c r="D118" s="46"/>
      <c r="E118" s="53"/>
      <c r="F118" s="164"/>
      <c r="G118" s="165"/>
      <c r="H118" s="165"/>
      <c r="I118" s="165"/>
      <c r="J118" s="65" t="s">
        <v>270</v>
      </c>
      <c r="K118" s="65" t="s">
        <v>343</v>
      </c>
      <c r="L118" s="46" t="s">
        <v>344</v>
      </c>
      <c r="M118" s="395">
        <f t="shared" si="31"/>
        <v>0</v>
      </c>
      <c r="N118" s="396"/>
      <c r="O118" s="396"/>
      <c r="P118" s="397"/>
    </row>
    <row r="119" spans="1:17" ht="12" customHeight="1" x14ac:dyDescent="0.2">
      <c r="A119" s="52"/>
      <c r="B119" s="46"/>
      <c r="C119" s="46"/>
      <c r="D119" s="46"/>
      <c r="E119" s="53"/>
      <c r="F119" s="164"/>
      <c r="G119" s="165"/>
      <c r="H119" s="171"/>
      <c r="I119" s="165"/>
      <c r="J119" s="65" t="s">
        <v>270</v>
      </c>
      <c r="K119" s="65" t="s">
        <v>112</v>
      </c>
      <c r="L119" s="46" t="s">
        <v>345</v>
      </c>
      <c r="M119" s="395">
        <f t="shared" si="31"/>
        <v>648188.4</v>
      </c>
      <c r="N119" s="396">
        <v>0</v>
      </c>
      <c r="O119" s="396">
        <v>648188.4</v>
      </c>
      <c r="P119" s="397">
        <v>0</v>
      </c>
    </row>
    <row r="120" spans="1:17" ht="12" hidden="1" customHeight="1" x14ac:dyDescent="0.2">
      <c r="A120" s="52"/>
      <c r="B120" s="46"/>
      <c r="C120" s="46"/>
      <c r="D120" s="46"/>
      <c r="E120" s="53"/>
      <c r="F120" s="164"/>
      <c r="G120" s="165"/>
      <c r="H120" s="165"/>
      <c r="I120" s="165"/>
      <c r="J120" s="65" t="s">
        <v>270</v>
      </c>
      <c r="K120" s="65" t="s">
        <v>346</v>
      </c>
      <c r="L120" s="46" t="s">
        <v>347</v>
      </c>
      <c r="M120" s="395">
        <f t="shared" si="31"/>
        <v>0</v>
      </c>
      <c r="N120" s="396"/>
      <c r="O120" s="396"/>
      <c r="P120" s="397"/>
    </row>
    <row r="121" spans="1:17" ht="12" hidden="1" customHeight="1" x14ac:dyDescent="0.2">
      <c r="A121" s="52"/>
      <c r="B121" s="46"/>
      <c r="C121" s="46"/>
      <c r="D121" s="46"/>
      <c r="E121" s="53"/>
      <c r="F121" s="167"/>
      <c r="G121" s="168"/>
      <c r="H121" s="168"/>
      <c r="I121" s="168"/>
      <c r="J121" s="63" t="s">
        <v>270</v>
      </c>
      <c r="K121" s="63" t="s">
        <v>348</v>
      </c>
      <c r="L121" s="64" t="s">
        <v>349</v>
      </c>
      <c r="M121" s="401">
        <f>SUM(N121:P121)</f>
        <v>0</v>
      </c>
      <c r="N121" s="402">
        <f>SUM(N122:N125)</f>
        <v>0</v>
      </c>
      <c r="O121" s="402">
        <f>SUM(O122:O125)</f>
        <v>0</v>
      </c>
      <c r="P121" s="403">
        <f t="shared" ref="P121" si="32">SUM(P122:P125)</f>
        <v>0</v>
      </c>
    </row>
    <row r="122" spans="1:17" ht="12" hidden="1" customHeight="1" x14ac:dyDescent="0.2">
      <c r="A122" s="52"/>
      <c r="B122" s="46"/>
      <c r="C122" s="46"/>
      <c r="D122" s="46"/>
      <c r="E122" s="53"/>
      <c r="F122" s="164"/>
      <c r="G122" s="171"/>
      <c r="H122" s="171"/>
      <c r="I122" s="171"/>
      <c r="J122" s="65" t="s">
        <v>270</v>
      </c>
      <c r="K122" s="65" t="s">
        <v>350</v>
      </c>
      <c r="L122" s="46" t="s">
        <v>351</v>
      </c>
      <c r="M122" s="395">
        <f>SUM(N122:P122)</f>
        <v>0</v>
      </c>
      <c r="N122" s="396"/>
      <c r="O122" s="396"/>
      <c r="P122" s="397"/>
    </row>
    <row r="123" spans="1:17" ht="12" hidden="1" customHeight="1" x14ac:dyDescent="0.2">
      <c r="A123" s="52"/>
      <c r="B123" s="46"/>
      <c r="C123" s="46"/>
      <c r="D123" s="46"/>
      <c r="E123" s="53"/>
      <c r="F123" s="164"/>
      <c r="G123" s="165"/>
      <c r="H123" s="165"/>
      <c r="I123" s="165"/>
      <c r="J123" s="65" t="s">
        <v>270</v>
      </c>
      <c r="K123" s="65" t="s">
        <v>352</v>
      </c>
      <c r="L123" s="46" t="s">
        <v>353</v>
      </c>
      <c r="M123" s="395">
        <f t="shared" ref="M123:M125" si="33">SUM(N123:P123)</f>
        <v>0</v>
      </c>
      <c r="N123" s="396"/>
      <c r="O123" s="396"/>
      <c r="P123" s="397"/>
    </row>
    <row r="124" spans="1:17" ht="12" hidden="1" customHeight="1" x14ac:dyDescent="0.2">
      <c r="A124" s="52"/>
      <c r="B124" s="46"/>
      <c r="C124" s="46"/>
      <c r="D124" s="46"/>
      <c r="E124" s="53"/>
      <c r="F124" s="164"/>
      <c r="G124" s="165"/>
      <c r="H124" s="165"/>
      <c r="I124" s="165"/>
      <c r="J124" s="65" t="s">
        <v>270</v>
      </c>
      <c r="K124" s="65" t="s">
        <v>354</v>
      </c>
      <c r="L124" s="46" t="s">
        <v>355</v>
      </c>
      <c r="M124" s="395">
        <f t="shared" si="33"/>
        <v>0</v>
      </c>
      <c r="N124" s="396"/>
      <c r="O124" s="396"/>
      <c r="P124" s="397"/>
    </row>
    <row r="125" spans="1:17" ht="12" hidden="1" customHeight="1" x14ac:dyDescent="0.2">
      <c r="A125" s="52"/>
      <c r="B125" s="46"/>
      <c r="C125" s="46"/>
      <c r="D125" s="46"/>
      <c r="E125" s="53"/>
      <c r="F125" s="164"/>
      <c r="G125" s="165"/>
      <c r="H125" s="165"/>
      <c r="I125" s="165"/>
      <c r="J125" s="65" t="s">
        <v>270</v>
      </c>
      <c r="K125" s="65" t="s">
        <v>356</v>
      </c>
      <c r="L125" s="46" t="s">
        <v>357</v>
      </c>
      <c r="M125" s="395">
        <f t="shared" si="33"/>
        <v>0</v>
      </c>
      <c r="N125" s="396"/>
      <c r="O125" s="396"/>
      <c r="P125" s="397"/>
    </row>
    <row r="126" spans="1:17" s="73" customFormat="1" ht="22.5" x14ac:dyDescent="0.25">
      <c r="A126" s="68"/>
      <c r="B126" s="69"/>
      <c r="C126" s="69"/>
      <c r="D126" s="69"/>
      <c r="E126" s="89"/>
      <c r="F126" s="172"/>
      <c r="G126" s="173"/>
      <c r="H126" s="173"/>
      <c r="I126" s="173"/>
      <c r="J126" s="444" t="s">
        <v>270</v>
      </c>
      <c r="K126" s="444" t="s">
        <v>358</v>
      </c>
      <c r="L126" s="72" t="s">
        <v>359</v>
      </c>
      <c r="M126" s="404">
        <f>SUM(N126:P126)</f>
        <v>231900</v>
      </c>
      <c r="N126" s="405">
        <f>SUM(N127:N133)</f>
        <v>0</v>
      </c>
      <c r="O126" s="405">
        <f>SUM(O127:O133)</f>
        <v>231900</v>
      </c>
      <c r="P126" s="406">
        <f t="shared" ref="P126" si="34">SUM(P127:P133)</f>
        <v>0</v>
      </c>
      <c r="Q126" s="407"/>
    </row>
    <row r="127" spans="1:17" ht="12" hidden="1" customHeight="1" x14ac:dyDescent="0.2">
      <c r="A127" s="52"/>
      <c r="B127" s="46"/>
      <c r="C127" s="46"/>
      <c r="D127" s="46"/>
      <c r="E127" s="53"/>
      <c r="F127" s="164"/>
      <c r="G127" s="171"/>
      <c r="H127" s="171"/>
      <c r="I127" s="171"/>
      <c r="J127" s="65" t="s">
        <v>270</v>
      </c>
      <c r="K127" s="65" t="s">
        <v>360</v>
      </c>
      <c r="L127" s="46" t="s">
        <v>361</v>
      </c>
      <c r="M127" s="395">
        <f>SUM(N127:P127)</f>
        <v>0</v>
      </c>
      <c r="N127" s="396"/>
      <c r="O127" s="396"/>
      <c r="P127" s="397"/>
    </row>
    <row r="128" spans="1:17" ht="12" hidden="1" customHeight="1" x14ac:dyDescent="0.2">
      <c r="A128" s="52"/>
      <c r="B128" s="46"/>
      <c r="C128" s="46"/>
      <c r="D128" s="46"/>
      <c r="E128" s="53"/>
      <c r="F128" s="164"/>
      <c r="G128" s="165"/>
      <c r="H128" s="165"/>
      <c r="I128" s="165"/>
      <c r="J128" s="65" t="s">
        <v>270</v>
      </c>
      <c r="K128" s="65" t="s">
        <v>362</v>
      </c>
      <c r="L128" s="46" t="s">
        <v>363</v>
      </c>
      <c r="M128" s="395">
        <f t="shared" ref="M128:M133" si="35">SUM(N128:P128)</f>
        <v>0</v>
      </c>
      <c r="N128" s="396"/>
      <c r="O128" s="396"/>
      <c r="P128" s="397"/>
    </row>
    <row r="129" spans="1:17" ht="12" hidden="1" customHeight="1" x14ac:dyDescent="0.2">
      <c r="A129" s="52"/>
      <c r="B129" s="46"/>
      <c r="C129" s="46"/>
      <c r="D129" s="46"/>
      <c r="E129" s="53"/>
      <c r="F129" s="164"/>
      <c r="G129" s="165"/>
      <c r="H129" s="165"/>
      <c r="I129" s="165"/>
      <c r="J129" s="65" t="s">
        <v>270</v>
      </c>
      <c r="K129" s="65" t="s">
        <v>364</v>
      </c>
      <c r="L129" s="46" t="s">
        <v>365</v>
      </c>
      <c r="M129" s="395">
        <f t="shared" si="35"/>
        <v>0</v>
      </c>
      <c r="N129" s="396"/>
      <c r="O129" s="396"/>
      <c r="P129" s="397"/>
    </row>
    <row r="130" spans="1:17" s="73" customFormat="1" ht="22.5" x14ac:dyDescent="0.25">
      <c r="A130" s="68"/>
      <c r="B130" s="69"/>
      <c r="C130" s="69"/>
      <c r="D130" s="69"/>
      <c r="E130" s="89"/>
      <c r="F130" s="174"/>
      <c r="G130" s="443"/>
      <c r="H130" s="175"/>
      <c r="I130" s="443"/>
      <c r="J130" s="88" t="s">
        <v>270</v>
      </c>
      <c r="K130" s="88" t="s">
        <v>113</v>
      </c>
      <c r="L130" s="75" t="s">
        <v>114</v>
      </c>
      <c r="M130" s="408">
        <f t="shared" si="35"/>
        <v>231900</v>
      </c>
      <c r="N130" s="409">
        <v>0</v>
      </c>
      <c r="O130" s="409">
        <v>231900</v>
      </c>
      <c r="P130" s="410">
        <v>0</v>
      </c>
      <c r="Q130" s="407"/>
    </row>
    <row r="131" spans="1:17" ht="12" hidden="1" customHeight="1" x14ac:dyDescent="0.2">
      <c r="A131" s="52"/>
      <c r="B131" s="46"/>
      <c r="C131" s="46"/>
      <c r="D131" s="46"/>
      <c r="E131" s="53"/>
      <c r="F131" s="164"/>
      <c r="G131" s="165"/>
      <c r="H131" s="165"/>
      <c r="I131" s="165"/>
      <c r="J131" s="65" t="s">
        <v>270</v>
      </c>
      <c r="K131" s="65" t="s">
        <v>366</v>
      </c>
      <c r="L131" s="46" t="s">
        <v>367</v>
      </c>
      <c r="M131" s="395">
        <f t="shared" si="35"/>
        <v>0</v>
      </c>
      <c r="N131" s="396"/>
      <c r="O131" s="396"/>
      <c r="P131" s="397"/>
    </row>
    <row r="132" spans="1:17" ht="12" hidden="1" customHeight="1" x14ac:dyDescent="0.2">
      <c r="A132" s="52"/>
      <c r="B132" s="46"/>
      <c r="C132" s="46"/>
      <c r="D132" s="46"/>
      <c r="E132" s="53"/>
      <c r="F132" s="164"/>
      <c r="G132" s="165"/>
      <c r="H132" s="165"/>
      <c r="I132" s="165"/>
      <c r="J132" s="65" t="s">
        <v>270</v>
      </c>
      <c r="K132" s="65" t="s">
        <v>368</v>
      </c>
      <c r="L132" s="46" t="s">
        <v>369</v>
      </c>
      <c r="M132" s="395">
        <f t="shared" si="35"/>
        <v>0</v>
      </c>
      <c r="N132" s="396"/>
      <c r="O132" s="396"/>
      <c r="P132" s="397"/>
    </row>
    <row r="133" spans="1:17" ht="12" hidden="1" customHeight="1" x14ac:dyDescent="0.2">
      <c r="A133" s="52"/>
      <c r="B133" s="46"/>
      <c r="C133" s="46"/>
      <c r="D133" s="46"/>
      <c r="E133" s="53"/>
      <c r="F133" s="164"/>
      <c r="G133" s="165"/>
      <c r="H133" s="165"/>
      <c r="I133" s="165"/>
      <c r="J133" s="65" t="s">
        <v>270</v>
      </c>
      <c r="K133" s="65" t="s">
        <v>370</v>
      </c>
      <c r="L133" s="46" t="s">
        <v>371</v>
      </c>
      <c r="M133" s="395">
        <f t="shared" si="35"/>
        <v>0</v>
      </c>
      <c r="N133" s="396"/>
      <c r="O133" s="396"/>
      <c r="P133" s="397"/>
    </row>
    <row r="134" spans="1:17" s="73" customFormat="1" ht="22.5" x14ac:dyDescent="0.25">
      <c r="A134" s="68"/>
      <c r="B134" s="69"/>
      <c r="C134" s="69"/>
      <c r="D134" s="69"/>
      <c r="E134" s="89"/>
      <c r="F134" s="172"/>
      <c r="G134" s="173"/>
      <c r="H134" s="173"/>
      <c r="I134" s="173"/>
      <c r="J134" s="444" t="s">
        <v>270</v>
      </c>
      <c r="K134" s="444" t="s">
        <v>372</v>
      </c>
      <c r="L134" s="72" t="s">
        <v>373</v>
      </c>
      <c r="M134" s="404">
        <f>SUM(N134:P134)</f>
        <v>64494.75</v>
      </c>
      <c r="N134" s="405">
        <f>SUM(N135:N143)</f>
        <v>0</v>
      </c>
      <c r="O134" s="405">
        <f>SUM(O135:O136)</f>
        <v>64494.75</v>
      </c>
      <c r="P134" s="406">
        <f t="shared" ref="P134" si="36">SUM(P135:P143)</f>
        <v>0</v>
      </c>
      <c r="Q134" s="407"/>
    </row>
    <row r="135" spans="1:17" ht="12" customHeight="1" x14ac:dyDescent="0.2">
      <c r="A135" s="52"/>
      <c r="B135" s="46"/>
      <c r="C135" s="46"/>
      <c r="D135" s="46"/>
      <c r="E135" s="53"/>
      <c r="F135" s="164"/>
      <c r="G135" s="171"/>
      <c r="H135" s="171"/>
      <c r="I135" s="171"/>
      <c r="J135" s="65" t="s">
        <v>270</v>
      </c>
      <c r="K135" s="65" t="s">
        <v>374</v>
      </c>
      <c r="L135" s="46" t="s">
        <v>375</v>
      </c>
      <c r="M135" s="395">
        <f>SUM(N135:P135)</f>
        <v>64494.75</v>
      </c>
      <c r="N135" s="396">
        <v>0</v>
      </c>
      <c r="O135" s="396">
        <v>64494.75</v>
      </c>
      <c r="P135" s="397">
        <v>0</v>
      </c>
    </row>
    <row r="136" spans="1:17" ht="12" hidden="1" customHeight="1" x14ac:dyDescent="0.2">
      <c r="A136" s="52"/>
      <c r="B136" s="46"/>
      <c r="C136" s="46"/>
      <c r="D136" s="46"/>
      <c r="E136" s="53"/>
      <c r="F136" s="164"/>
      <c r="G136" s="165"/>
      <c r="H136" s="165"/>
      <c r="I136" s="165"/>
      <c r="J136" s="65" t="s">
        <v>270</v>
      </c>
      <c r="K136" s="65" t="s">
        <v>376</v>
      </c>
      <c r="L136" s="46" t="s">
        <v>377</v>
      </c>
      <c r="M136" s="395"/>
      <c r="N136" s="396"/>
      <c r="O136" s="396"/>
      <c r="P136" s="397"/>
    </row>
    <row r="137" spans="1:17" ht="12" hidden="1" customHeight="1" x14ac:dyDescent="0.2">
      <c r="A137" s="52"/>
      <c r="B137" s="46"/>
      <c r="C137" s="46"/>
      <c r="D137" s="46"/>
      <c r="E137" s="53"/>
      <c r="F137" s="167"/>
      <c r="G137" s="168"/>
      <c r="H137" s="168"/>
      <c r="I137" s="168"/>
      <c r="J137" s="63" t="s">
        <v>270</v>
      </c>
      <c r="K137" s="63" t="s">
        <v>378</v>
      </c>
      <c r="L137" s="64" t="s">
        <v>379</v>
      </c>
      <c r="M137" s="401">
        <f>SUM(N137:P137)</f>
        <v>0</v>
      </c>
      <c r="N137" s="402">
        <f>SUM(N138:N141)</f>
        <v>0</v>
      </c>
      <c r="O137" s="402">
        <f>SUM(O138:O141)</f>
        <v>0</v>
      </c>
      <c r="P137" s="403">
        <f t="shared" ref="P137" si="37">SUM(P138:P141)</f>
        <v>0</v>
      </c>
    </row>
    <row r="138" spans="1:17" ht="12" hidden="1" customHeight="1" x14ac:dyDescent="0.2">
      <c r="A138" s="52"/>
      <c r="B138" s="46"/>
      <c r="C138" s="46"/>
      <c r="D138" s="46"/>
      <c r="E138" s="53"/>
      <c r="F138" s="164"/>
      <c r="G138" s="171"/>
      <c r="H138" s="171"/>
      <c r="I138" s="171"/>
      <c r="J138" s="65" t="s">
        <v>270</v>
      </c>
      <c r="K138" s="65" t="s">
        <v>380</v>
      </c>
      <c r="L138" s="46" t="s">
        <v>381</v>
      </c>
      <c r="M138" s="395">
        <f>SUM(N138:P138)</f>
        <v>0</v>
      </c>
      <c r="N138" s="396"/>
      <c r="O138" s="396"/>
      <c r="P138" s="397"/>
    </row>
    <row r="139" spans="1:17" ht="12" hidden="1" customHeight="1" x14ac:dyDescent="0.2">
      <c r="A139" s="52"/>
      <c r="B139" s="46"/>
      <c r="C139" s="46"/>
      <c r="D139" s="46"/>
      <c r="E139" s="53"/>
      <c r="F139" s="164"/>
      <c r="G139" s="165"/>
      <c r="H139" s="165"/>
      <c r="I139" s="165"/>
      <c r="J139" s="65" t="s">
        <v>270</v>
      </c>
      <c r="K139" s="65" t="s">
        <v>382</v>
      </c>
      <c r="L139" s="46" t="s">
        <v>383</v>
      </c>
      <c r="M139" s="395"/>
      <c r="N139" s="396"/>
      <c r="O139" s="396"/>
      <c r="P139" s="397"/>
    </row>
    <row r="140" spans="1:17" ht="12" hidden="1" customHeight="1" x14ac:dyDescent="0.2">
      <c r="A140" s="52"/>
      <c r="B140" s="46"/>
      <c r="C140" s="46"/>
      <c r="D140" s="46"/>
      <c r="E140" s="53"/>
      <c r="F140" s="164"/>
      <c r="G140" s="165"/>
      <c r="H140" s="165"/>
      <c r="I140" s="165"/>
      <c r="J140" s="65" t="s">
        <v>270</v>
      </c>
      <c r="K140" s="65" t="s">
        <v>384</v>
      </c>
      <c r="L140" s="46" t="s">
        <v>385</v>
      </c>
      <c r="M140" s="395"/>
      <c r="N140" s="396"/>
      <c r="O140" s="396"/>
      <c r="P140" s="397"/>
    </row>
    <row r="141" spans="1:17" ht="12" hidden="1" customHeight="1" x14ac:dyDescent="0.2">
      <c r="A141" s="52"/>
      <c r="B141" s="46"/>
      <c r="C141" s="46"/>
      <c r="D141" s="46"/>
      <c r="E141" s="53"/>
      <c r="F141" s="164"/>
      <c r="G141" s="165"/>
      <c r="H141" s="165"/>
      <c r="I141" s="165"/>
      <c r="J141" s="65" t="s">
        <v>270</v>
      </c>
      <c r="K141" s="65" t="s">
        <v>386</v>
      </c>
      <c r="L141" s="46" t="s">
        <v>387</v>
      </c>
      <c r="M141" s="395"/>
      <c r="N141" s="396"/>
      <c r="O141" s="396"/>
      <c r="P141" s="397"/>
    </row>
    <row r="142" spans="1:17" s="73" customFormat="1" ht="22.5" x14ac:dyDescent="0.25">
      <c r="A142" s="68"/>
      <c r="B142" s="69"/>
      <c r="C142" s="69"/>
      <c r="D142" s="69"/>
      <c r="E142" s="89"/>
      <c r="F142" s="172"/>
      <c r="G142" s="173"/>
      <c r="H142" s="173"/>
      <c r="I142" s="173"/>
      <c r="J142" s="444" t="s">
        <v>270</v>
      </c>
      <c r="K142" s="444" t="s">
        <v>115</v>
      </c>
      <c r="L142" s="72" t="s">
        <v>388</v>
      </c>
      <c r="M142" s="404">
        <f>SUM(N142:P142)</f>
        <v>533596.6399999999</v>
      </c>
      <c r="N142" s="405">
        <f>SUM(N143:N150)</f>
        <v>0</v>
      </c>
      <c r="O142" s="405">
        <f>SUM(O143:O150)</f>
        <v>533596.6399999999</v>
      </c>
      <c r="P142" s="406">
        <f t="shared" ref="P142" si="38">SUM(P143:P150)</f>
        <v>0</v>
      </c>
      <c r="Q142" s="407"/>
    </row>
    <row r="143" spans="1:17" ht="11.25" x14ac:dyDescent="0.2">
      <c r="A143" s="52"/>
      <c r="B143" s="46"/>
      <c r="C143" s="46"/>
      <c r="D143" s="46"/>
      <c r="E143" s="53"/>
      <c r="F143" s="164"/>
      <c r="G143" s="171"/>
      <c r="H143" s="171"/>
      <c r="I143" s="171"/>
      <c r="J143" s="65" t="s">
        <v>270</v>
      </c>
      <c r="K143" s="65" t="s">
        <v>116</v>
      </c>
      <c r="L143" s="46" t="s">
        <v>117</v>
      </c>
      <c r="M143" s="395">
        <f>SUM(N143:P143)</f>
        <v>299081.28999999998</v>
      </c>
      <c r="N143" s="396">
        <v>0</v>
      </c>
      <c r="O143" s="396">
        <v>299081.28999999998</v>
      </c>
      <c r="P143" s="397">
        <v>0</v>
      </c>
    </row>
    <row r="144" spans="1:17" ht="12" hidden="1" customHeight="1" x14ac:dyDescent="0.2">
      <c r="A144" s="52"/>
      <c r="B144" s="46"/>
      <c r="C144" s="46"/>
      <c r="D144" s="46"/>
      <c r="E144" s="53"/>
      <c r="F144" s="164"/>
      <c r="G144" s="165"/>
      <c r="H144" s="165"/>
      <c r="I144" s="165"/>
      <c r="J144" s="65" t="s">
        <v>270</v>
      </c>
      <c r="K144" s="65" t="s">
        <v>389</v>
      </c>
      <c r="L144" s="46" t="s">
        <v>390</v>
      </c>
      <c r="M144" s="395">
        <f t="shared" ref="M144:M150" si="39">SUM(N144:P144)</f>
        <v>0</v>
      </c>
      <c r="N144" s="396"/>
      <c r="O144" s="396"/>
      <c r="P144" s="397"/>
    </row>
    <row r="145" spans="1:16" ht="11.25" x14ac:dyDescent="0.2">
      <c r="A145" s="52"/>
      <c r="B145" s="46"/>
      <c r="C145" s="46"/>
      <c r="D145" s="46"/>
      <c r="E145" s="53"/>
      <c r="F145" s="164"/>
      <c r="G145" s="165"/>
      <c r="H145" s="171"/>
      <c r="I145" s="165"/>
      <c r="J145" s="65" t="s">
        <v>270</v>
      </c>
      <c r="K145" s="65" t="s">
        <v>118</v>
      </c>
      <c r="L145" s="46" t="s">
        <v>119</v>
      </c>
      <c r="M145" s="395">
        <f t="shared" si="39"/>
        <v>207915.15</v>
      </c>
      <c r="N145" s="396">
        <v>0</v>
      </c>
      <c r="O145" s="396">
        <v>207915.15</v>
      </c>
      <c r="P145" s="397">
        <v>0</v>
      </c>
    </row>
    <row r="146" spans="1:16" ht="11.25" hidden="1" x14ac:dyDescent="0.2">
      <c r="A146" s="52"/>
      <c r="B146" s="46"/>
      <c r="C146" s="46"/>
      <c r="D146" s="46"/>
      <c r="E146" s="53"/>
      <c r="F146" s="164"/>
      <c r="G146" s="165"/>
      <c r="H146" s="171"/>
      <c r="I146" s="165"/>
      <c r="J146" s="65" t="s">
        <v>270</v>
      </c>
      <c r="K146" s="65" t="s">
        <v>391</v>
      </c>
      <c r="L146" s="46" t="s">
        <v>392</v>
      </c>
      <c r="M146" s="395">
        <f t="shared" si="39"/>
        <v>0</v>
      </c>
      <c r="N146" s="396"/>
      <c r="O146" s="396"/>
      <c r="P146" s="397"/>
    </row>
    <row r="147" spans="1:16" ht="11.25" hidden="1" x14ac:dyDescent="0.2">
      <c r="A147" s="52"/>
      <c r="B147" s="46"/>
      <c r="C147" s="46"/>
      <c r="D147" s="46"/>
      <c r="E147" s="53"/>
      <c r="F147" s="164"/>
      <c r="G147" s="165"/>
      <c r="H147" s="171"/>
      <c r="I147" s="165"/>
      <c r="J147" s="65" t="s">
        <v>270</v>
      </c>
      <c r="K147" s="65" t="s">
        <v>120</v>
      </c>
      <c r="L147" s="46" t="s">
        <v>121</v>
      </c>
      <c r="M147" s="395">
        <f t="shared" si="39"/>
        <v>0</v>
      </c>
      <c r="N147" s="396"/>
      <c r="O147" s="396"/>
      <c r="P147" s="397"/>
    </row>
    <row r="148" spans="1:16" ht="11.25" x14ac:dyDescent="0.2">
      <c r="A148" s="52"/>
      <c r="B148" s="46"/>
      <c r="C148" s="46"/>
      <c r="D148" s="46"/>
      <c r="E148" s="53"/>
      <c r="F148" s="164"/>
      <c r="G148" s="165"/>
      <c r="H148" s="171"/>
      <c r="I148" s="165"/>
      <c r="J148" s="65" t="s">
        <v>270</v>
      </c>
      <c r="K148" s="65" t="s">
        <v>393</v>
      </c>
      <c r="L148" s="46" t="s">
        <v>394</v>
      </c>
      <c r="M148" s="395">
        <f t="shared" si="39"/>
        <v>26600.2</v>
      </c>
      <c r="N148" s="396">
        <v>0</v>
      </c>
      <c r="O148" s="396">
        <v>26600.2</v>
      </c>
      <c r="P148" s="397">
        <v>0</v>
      </c>
    </row>
    <row r="149" spans="1:16" ht="11.25" hidden="1" x14ac:dyDescent="0.2">
      <c r="A149" s="52"/>
      <c r="B149" s="46"/>
      <c r="C149" s="46"/>
      <c r="D149" s="46"/>
      <c r="E149" s="53"/>
      <c r="F149" s="164"/>
      <c r="G149" s="165"/>
      <c r="H149" s="171"/>
      <c r="I149" s="165"/>
      <c r="J149" s="61" t="s">
        <v>270</v>
      </c>
      <c r="K149" s="65" t="s">
        <v>395</v>
      </c>
      <c r="L149" s="46" t="s">
        <v>396</v>
      </c>
      <c r="M149" s="395">
        <f t="shared" si="39"/>
        <v>0</v>
      </c>
      <c r="N149" s="396"/>
      <c r="O149" s="396"/>
      <c r="P149" s="397"/>
    </row>
    <row r="150" spans="1:16" ht="11.25" hidden="1" x14ac:dyDescent="0.2">
      <c r="A150" s="52"/>
      <c r="B150" s="46"/>
      <c r="C150" s="46"/>
      <c r="D150" s="46"/>
      <c r="E150" s="53"/>
      <c r="F150" s="164"/>
      <c r="G150" s="178"/>
      <c r="H150" s="171"/>
      <c r="I150" s="165"/>
      <c r="J150" s="61" t="s">
        <v>270</v>
      </c>
      <c r="K150" s="65" t="s">
        <v>122</v>
      </c>
      <c r="L150" s="46" t="s">
        <v>397</v>
      </c>
      <c r="M150" s="395">
        <f t="shared" si="39"/>
        <v>0</v>
      </c>
      <c r="N150" s="411"/>
      <c r="O150" s="396">
        <v>0</v>
      </c>
      <c r="P150" s="397"/>
    </row>
    <row r="151" spans="1:16" ht="11.25" hidden="1" x14ac:dyDescent="0.2">
      <c r="A151" s="52"/>
      <c r="B151" s="46"/>
      <c r="C151" s="46"/>
      <c r="D151" s="46"/>
      <c r="E151" s="53"/>
      <c r="F151" s="164"/>
      <c r="G151" s="178"/>
      <c r="H151" s="165"/>
      <c r="I151" s="165"/>
      <c r="J151" s="61"/>
      <c r="K151" s="65"/>
      <c r="L151" s="81"/>
      <c r="M151" s="395"/>
      <c r="N151" s="411"/>
      <c r="O151" s="396"/>
      <c r="P151" s="397"/>
    </row>
    <row r="152" spans="1:16" ht="11.25" hidden="1" x14ac:dyDescent="0.2">
      <c r="A152" s="52"/>
      <c r="B152" s="46"/>
      <c r="C152" s="46"/>
      <c r="D152" s="46"/>
      <c r="E152" s="53"/>
      <c r="F152" s="164"/>
      <c r="G152" s="178"/>
      <c r="H152" s="165"/>
      <c r="I152" s="165"/>
      <c r="J152" s="61"/>
      <c r="K152" s="65"/>
      <c r="L152" s="81"/>
      <c r="M152" s="395"/>
      <c r="N152" s="411"/>
      <c r="O152" s="396"/>
      <c r="P152" s="397"/>
    </row>
    <row r="153" spans="1:16" ht="11.25" hidden="1" customHeight="1" x14ac:dyDescent="0.2">
      <c r="A153" s="52"/>
      <c r="B153" s="46"/>
      <c r="C153" s="46"/>
      <c r="D153" s="46"/>
      <c r="E153" s="53"/>
      <c r="F153" s="164"/>
      <c r="G153" s="178"/>
      <c r="H153" s="165"/>
      <c r="I153" s="165"/>
      <c r="J153" s="65"/>
      <c r="K153" s="46"/>
      <c r="L153" s="46"/>
      <c r="M153" s="395"/>
      <c r="N153" s="411"/>
      <c r="O153" s="396"/>
      <c r="P153" s="397"/>
    </row>
    <row r="154" spans="1:16" ht="12" hidden="1" customHeight="1" thickBot="1" x14ac:dyDescent="0.25">
      <c r="A154" s="77"/>
      <c r="B154" s="78"/>
      <c r="C154" s="78"/>
      <c r="D154" s="78"/>
      <c r="E154" s="79"/>
      <c r="F154" s="176"/>
      <c r="G154" s="179"/>
      <c r="H154" s="180"/>
      <c r="I154" s="180"/>
      <c r="J154" s="82"/>
      <c r="K154" s="80"/>
      <c r="L154" s="78"/>
      <c r="M154" s="412"/>
      <c r="N154" s="413"/>
      <c r="O154" s="414"/>
      <c r="P154" s="415"/>
    </row>
    <row r="155" spans="1:16" ht="12" hidden="1" customHeight="1" x14ac:dyDescent="0.2">
      <c r="A155" s="52"/>
      <c r="B155" s="46"/>
      <c r="C155" s="46"/>
      <c r="D155" s="46"/>
      <c r="E155" s="53"/>
      <c r="F155" s="167"/>
      <c r="G155" s="168"/>
      <c r="H155" s="168"/>
      <c r="I155" s="168"/>
      <c r="J155" s="61"/>
      <c r="K155" s="63">
        <v>3</v>
      </c>
      <c r="L155" s="64" t="s">
        <v>398</v>
      </c>
      <c r="M155" s="401"/>
      <c r="N155" s="402"/>
      <c r="O155" s="402"/>
      <c r="P155" s="403"/>
    </row>
    <row r="156" spans="1:16" ht="12" hidden="1" customHeight="1" x14ac:dyDescent="0.2">
      <c r="A156" s="52"/>
      <c r="B156" s="46"/>
      <c r="C156" s="46"/>
      <c r="D156" s="46"/>
      <c r="E156" s="53"/>
      <c r="F156" s="169"/>
      <c r="G156" s="170"/>
      <c r="H156" s="170"/>
      <c r="I156" s="170"/>
      <c r="J156" s="61" t="s">
        <v>270</v>
      </c>
      <c r="K156" s="63" t="s">
        <v>399</v>
      </c>
      <c r="L156" s="64" t="s">
        <v>400</v>
      </c>
      <c r="M156" s="416"/>
      <c r="N156" s="398"/>
      <c r="O156" s="398"/>
      <c r="P156" s="399"/>
    </row>
    <row r="157" spans="1:16" ht="12" hidden="1" customHeight="1" x14ac:dyDescent="0.2">
      <c r="A157" s="52"/>
      <c r="B157" s="46"/>
      <c r="C157" s="46"/>
      <c r="D157" s="46"/>
      <c r="E157" s="53"/>
      <c r="F157" s="164"/>
      <c r="G157" s="171"/>
      <c r="H157" s="171"/>
      <c r="I157" s="171"/>
      <c r="J157" s="61" t="s">
        <v>270</v>
      </c>
      <c r="K157" s="65" t="s">
        <v>401</v>
      </c>
      <c r="L157" s="62" t="s">
        <v>402</v>
      </c>
      <c r="M157" s="395"/>
      <c r="N157" s="396"/>
      <c r="O157" s="396"/>
      <c r="P157" s="397"/>
    </row>
    <row r="158" spans="1:16" ht="12" hidden="1" customHeight="1" x14ac:dyDescent="0.2">
      <c r="A158" s="52"/>
      <c r="B158" s="46"/>
      <c r="C158" s="46"/>
      <c r="D158" s="46"/>
      <c r="E158" s="53"/>
      <c r="F158" s="164"/>
      <c r="G158" s="181"/>
      <c r="H158" s="171"/>
      <c r="I158" s="171"/>
      <c r="J158" s="61" t="s">
        <v>270</v>
      </c>
      <c r="K158" s="65" t="s">
        <v>403</v>
      </c>
      <c r="L158" s="46" t="s">
        <v>404</v>
      </c>
      <c r="M158" s="395"/>
      <c r="N158" s="411"/>
      <c r="O158" s="396"/>
      <c r="P158" s="397"/>
    </row>
    <row r="159" spans="1:16" ht="12" hidden="1" customHeight="1" x14ac:dyDescent="0.2">
      <c r="A159" s="52"/>
      <c r="B159" s="46"/>
      <c r="C159" s="46"/>
      <c r="D159" s="46"/>
      <c r="E159" s="53"/>
      <c r="F159" s="164"/>
      <c r="G159" s="181"/>
      <c r="H159" s="171"/>
      <c r="I159" s="171"/>
      <c r="J159" s="61" t="s">
        <v>270</v>
      </c>
      <c r="K159" s="65" t="s">
        <v>405</v>
      </c>
      <c r="L159" s="62" t="s">
        <v>406</v>
      </c>
      <c r="M159" s="395"/>
      <c r="N159" s="411"/>
      <c r="O159" s="396"/>
      <c r="P159" s="397"/>
    </row>
    <row r="160" spans="1:16" ht="12" hidden="1" customHeight="1" x14ac:dyDescent="0.2">
      <c r="A160" s="52"/>
      <c r="B160" s="46"/>
      <c r="C160" s="46"/>
      <c r="D160" s="46"/>
      <c r="E160" s="53"/>
      <c r="F160" s="164"/>
      <c r="G160" s="181"/>
      <c r="H160" s="171"/>
      <c r="I160" s="171"/>
      <c r="J160" s="61" t="s">
        <v>270</v>
      </c>
      <c r="K160" s="65" t="s">
        <v>407</v>
      </c>
      <c r="L160" s="46" t="s">
        <v>408</v>
      </c>
      <c r="M160" s="395"/>
      <c r="N160" s="411"/>
      <c r="O160" s="396"/>
      <c r="P160" s="397"/>
    </row>
    <row r="161" spans="1:16" ht="12" hidden="1" customHeight="1" x14ac:dyDescent="0.2">
      <c r="A161" s="52"/>
      <c r="B161" s="46"/>
      <c r="C161" s="46"/>
      <c r="D161" s="46"/>
      <c r="E161" s="53"/>
      <c r="F161" s="164"/>
      <c r="G161" s="178"/>
      <c r="H161" s="165"/>
      <c r="I161" s="165"/>
      <c r="J161" s="61"/>
      <c r="K161" s="65"/>
      <c r="L161" s="46"/>
      <c r="M161" s="395"/>
      <c r="N161" s="411"/>
      <c r="O161" s="396"/>
      <c r="P161" s="397"/>
    </row>
    <row r="162" spans="1:16" ht="12" hidden="1" customHeight="1" x14ac:dyDescent="0.2">
      <c r="A162" s="52"/>
      <c r="B162" s="46"/>
      <c r="C162" s="46"/>
      <c r="D162" s="46"/>
      <c r="E162" s="53"/>
      <c r="F162" s="167"/>
      <c r="G162" s="168"/>
      <c r="H162" s="168"/>
      <c r="I162" s="168"/>
      <c r="J162" s="63" t="s">
        <v>192</v>
      </c>
      <c r="K162" s="59">
        <v>9</v>
      </c>
      <c r="L162" s="83" t="s">
        <v>409</v>
      </c>
      <c r="M162" s="401"/>
      <c r="N162" s="402"/>
      <c r="O162" s="402"/>
      <c r="P162" s="403"/>
    </row>
    <row r="163" spans="1:16" ht="12" hidden="1" customHeight="1" x14ac:dyDescent="0.2">
      <c r="A163" s="52"/>
      <c r="B163" s="46"/>
      <c r="C163" s="46"/>
      <c r="D163" s="46"/>
      <c r="E163" s="53"/>
      <c r="F163" s="169"/>
      <c r="G163" s="170"/>
      <c r="H163" s="170"/>
      <c r="I163" s="170"/>
      <c r="J163" s="65" t="s">
        <v>270</v>
      </c>
      <c r="K163" s="47" t="s">
        <v>410</v>
      </c>
      <c r="L163" s="83" t="s">
        <v>411</v>
      </c>
      <c r="M163" s="416"/>
      <c r="N163" s="398"/>
      <c r="O163" s="398"/>
      <c r="P163" s="399"/>
    </row>
    <row r="164" spans="1:16" ht="12" hidden="1" customHeight="1" x14ac:dyDescent="0.2">
      <c r="A164" s="52"/>
      <c r="B164" s="46"/>
      <c r="C164" s="46"/>
      <c r="D164" s="46"/>
      <c r="E164" s="53"/>
      <c r="F164" s="164"/>
      <c r="G164" s="178"/>
      <c r="H164" s="165"/>
      <c r="I164" s="165"/>
      <c r="J164" s="65" t="s">
        <v>270</v>
      </c>
      <c r="K164" s="61" t="s">
        <v>412</v>
      </c>
      <c r="L164" s="62" t="s">
        <v>413</v>
      </c>
      <c r="M164" s="395"/>
      <c r="N164" s="411"/>
      <c r="O164" s="396"/>
      <c r="P164" s="397"/>
    </row>
    <row r="165" spans="1:16" ht="12" hidden="1" customHeight="1" x14ac:dyDescent="0.2">
      <c r="A165" s="52"/>
      <c r="B165" s="46"/>
      <c r="C165" s="46"/>
      <c r="D165" s="46"/>
      <c r="E165" s="53"/>
      <c r="F165" s="164"/>
      <c r="G165" s="165"/>
      <c r="H165" s="165"/>
      <c r="I165" s="165"/>
      <c r="J165" s="61"/>
      <c r="K165" s="62"/>
      <c r="L165" s="46"/>
      <c r="M165" s="395"/>
      <c r="N165" s="396"/>
      <c r="O165" s="396"/>
      <c r="P165" s="397"/>
    </row>
    <row r="166" spans="1:16" ht="12" hidden="1" customHeight="1" x14ac:dyDescent="0.2">
      <c r="A166" s="52"/>
      <c r="B166" s="63" t="s">
        <v>414</v>
      </c>
      <c r="C166" s="57" t="s">
        <v>415</v>
      </c>
      <c r="D166" s="46"/>
      <c r="E166" s="53"/>
      <c r="F166" s="164">
        <f>SUM(G166:I166)</f>
        <v>0</v>
      </c>
      <c r="G166" s="165"/>
      <c r="H166" s="165"/>
      <c r="I166" s="165"/>
      <c r="J166" s="61" t="s">
        <v>192</v>
      </c>
      <c r="K166" s="59">
        <v>3</v>
      </c>
      <c r="L166" s="64" t="s">
        <v>416</v>
      </c>
      <c r="M166" s="395"/>
      <c r="N166" s="396"/>
      <c r="O166" s="396"/>
      <c r="P166" s="397"/>
    </row>
    <row r="167" spans="1:16" ht="12" hidden="1" customHeight="1" x14ac:dyDescent="0.2">
      <c r="A167" s="52"/>
      <c r="B167" s="63"/>
      <c r="C167" s="57"/>
      <c r="D167" s="46"/>
      <c r="E167" s="53"/>
      <c r="F167" s="164"/>
      <c r="G167" s="165"/>
      <c r="H167" s="165"/>
      <c r="I167" s="165"/>
      <c r="J167" s="61"/>
      <c r="K167" s="59"/>
      <c r="L167" s="64"/>
      <c r="M167" s="395"/>
      <c r="N167" s="396"/>
      <c r="O167" s="396"/>
      <c r="P167" s="397"/>
    </row>
    <row r="168" spans="1:16" ht="12" hidden="1" customHeight="1" x14ac:dyDescent="0.2">
      <c r="A168" s="52"/>
      <c r="B168" s="63"/>
      <c r="C168" s="65" t="s">
        <v>417</v>
      </c>
      <c r="D168" s="46" t="s">
        <v>418</v>
      </c>
      <c r="E168" s="53"/>
      <c r="F168" s="164">
        <f>SUM(G168:I168)</f>
        <v>0</v>
      </c>
      <c r="G168" s="165"/>
      <c r="H168" s="165">
        <f>+O169+O172+O180+O183</f>
        <v>0</v>
      </c>
      <c r="I168" s="165">
        <f>+P169+P172+P180+P183</f>
        <v>0</v>
      </c>
      <c r="J168" s="61"/>
      <c r="K168" s="59"/>
      <c r="L168" s="64"/>
      <c r="M168" s="395"/>
      <c r="N168" s="396"/>
      <c r="O168" s="396"/>
      <c r="P168" s="397"/>
    </row>
    <row r="169" spans="1:16" ht="12" hidden="1" customHeight="1" x14ac:dyDescent="0.2">
      <c r="A169" s="52"/>
      <c r="B169" s="46"/>
      <c r="C169" s="46"/>
      <c r="D169" s="46"/>
      <c r="E169" s="53"/>
      <c r="F169" s="164"/>
      <c r="G169" s="165"/>
      <c r="H169" s="165"/>
      <c r="I169" s="165"/>
      <c r="J169" s="47" t="s">
        <v>417</v>
      </c>
      <c r="K169" s="47" t="s">
        <v>419</v>
      </c>
      <c r="L169" s="64" t="s">
        <v>420</v>
      </c>
      <c r="M169" s="395"/>
      <c r="N169" s="396"/>
      <c r="O169" s="396"/>
      <c r="P169" s="397"/>
    </row>
    <row r="170" spans="1:16" ht="12" hidden="1" customHeight="1" x14ac:dyDescent="0.2">
      <c r="A170" s="52"/>
      <c r="B170" s="46"/>
      <c r="C170" s="46"/>
      <c r="D170" s="46"/>
      <c r="E170" s="53"/>
      <c r="F170" s="164"/>
      <c r="G170" s="165"/>
      <c r="H170" s="165"/>
      <c r="I170" s="165"/>
      <c r="J170" s="61" t="s">
        <v>417</v>
      </c>
      <c r="K170" s="65" t="s">
        <v>421</v>
      </c>
      <c r="L170" s="46" t="s">
        <v>422</v>
      </c>
      <c r="M170" s="395"/>
      <c r="N170" s="396"/>
      <c r="O170" s="396"/>
      <c r="P170" s="397"/>
    </row>
    <row r="171" spans="1:16" ht="12" hidden="1" customHeight="1" x14ac:dyDescent="0.2">
      <c r="A171" s="52"/>
      <c r="B171" s="46"/>
      <c r="C171" s="46"/>
      <c r="D171" s="46"/>
      <c r="E171" s="53"/>
      <c r="F171" s="164"/>
      <c r="G171" s="165"/>
      <c r="H171" s="165"/>
      <c r="I171" s="165"/>
      <c r="J171" s="61" t="s">
        <v>417</v>
      </c>
      <c r="K171" s="65" t="s">
        <v>423</v>
      </c>
      <c r="L171" s="46" t="s">
        <v>424</v>
      </c>
      <c r="M171" s="395"/>
      <c r="N171" s="396"/>
      <c r="O171" s="396"/>
      <c r="P171" s="397"/>
    </row>
    <row r="172" spans="1:16" ht="12" hidden="1" customHeight="1" x14ac:dyDescent="0.2">
      <c r="A172" s="52"/>
      <c r="B172" s="46"/>
      <c r="C172" s="46"/>
      <c r="D172" s="46"/>
      <c r="E172" s="53"/>
      <c r="F172" s="164"/>
      <c r="G172" s="165"/>
      <c r="H172" s="165"/>
      <c r="I172" s="165"/>
      <c r="J172" s="47" t="s">
        <v>417</v>
      </c>
      <c r="K172" s="63" t="s">
        <v>425</v>
      </c>
      <c r="L172" s="64" t="s">
        <v>426</v>
      </c>
      <c r="M172" s="395"/>
      <c r="N172" s="396"/>
      <c r="O172" s="396"/>
      <c r="P172" s="397"/>
    </row>
    <row r="173" spans="1:16" ht="12" hidden="1" customHeight="1" x14ac:dyDescent="0.2">
      <c r="A173" s="52"/>
      <c r="B173" s="46"/>
      <c r="C173" s="46"/>
      <c r="D173" s="46"/>
      <c r="E173" s="53"/>
      <c r="F173" s="164"/>
      <c r="G173" s="165"/>
      <c r="H173" s="165"/>
      <c r="I173" s="165"/>
      <c r="J173" s="61" t="s">
        <v>417</v>
      </c>
      <c r="K173" s="65" t="s">
        <v>427</v>
      </c>
      <c r="L173" s="62" t="s">
        <v>428</v>
      </c>
      <c r="M173" s="395"/>
      <c r="N173" s="396"/>
      <c r="O173" s="396"/>
      <c r="P173" s="397"/>
    </row>
    <row r="174" spans="1:16" ht="12" hidden="1" customHeight="1" x14ac:dyDescent="0.2">
      <c r="A174" s="52"/>
      <c r="B174" s="46"/>
      <c r="C174" s="46"/>
      <c r="D174" s="46"/>
      <c r="E174" s="53"/>
      <c r="F174" s="164"/>
      <c r="G174" s="165"/>
      <c r="H174" s="165"/>
      <c r="I174" s="165"/>
      <c r="J174" s="61" t="s">
        <v>417</v>
      </c>
      <c r="K174" s="65" t="s">
        <v>429</v>
      </c>
      <c r="L174" s="62" t="s">
        <v>430</v>
      </c>
      <c r="M174" s="395"/>
      <c r="N174" s="396"/>
      <c r="O174" s="396"/>
      <c r="P174" s="397"/>
    </row>
    <row r="175" spans="1:16" ht="12" hidden="1" customHeight="1" x14ac:dyDescent="0.2">
      <c r="A175" s="52"/>
      <c r="B175" s="46"/>
      <c r="C175" s="46"/>
      <c r="D175" s="46"/>
      <c r="E175" s="53"/>
      <c r="F175" s="164"/>
      <c r="G175" s="165"/>
      <c r="H175" s="165"/>
      <c r="I175" s="165"/>
      <c r="J175" s="61" t="s">
        <v>417</v>
      </c>
      <c r="K175" s="65" t="s">
        <v>431</v>
      </c>
      <c r="L175" s="62" t="s">
        <v>432</v>
      </c>
      <c r="M175" s="395"/>
      <c r="N175" s="396"/>
      <c r="O175" s="396"/>
      <c r="P175" s="397"/>
    </row>
    <row r="176" spans="1:16" ht="12" hidden="1" customHeight="1" x14ac:dyDescent="0.2">
      <c r="A176" s="52"/>
      <c r="B176" s="46"/>
      <c r="C176" s="46"/>
      <c r="D176" s="46"/>
      <c r="E176" s="53"/>
      <c r="F176" s="164"/>
      <c r="G176" s="165"/>
      <c r="H176" s="165"/>
      <c r="I176" s="165"/>
      <c r="J176" s="61" t="s">
        <v>417</v>
      </c>
      <c r="K176" s="65" t="s">
        <v>433</v>
      </c>
      <c r="L176" s="62" t="s">
        <v>434</v>
      </c>
      <c r="M176" s="395"/>
      <c r="N176" s="396"/>
      <c r="O176" s="396"/>
      <c r="P176" s="397"/>
    </row>
    <row r="177" spans="1:16" ht="12" hidden="1" customHeight="1" x14ac:dyDescent="0.2">
      <c r="A177" s="52"/>
      <c r="B177" s="46"/>
      <c r="C177" s="46"/>
      <c r="D177" s="46"/>
      <c r="E177" s="53"/>
      <c r="F177" s="164"/>
      <c r="G177" s="165"/>
      <c r="H177" s="165"/>
      <c r="I177" s="165"/>
      <c r="J177" s="61" t="s">
        <v>417</v>
      </c>
      <c r="K177" s="65" t="s">
        <v>435</v>
      </c>
      <c r="L177" s="62" t="s">
        <v>436</v>
      </c>
      <c r="M177" s="395"/>
      <c r="N177" s="396"/>
      <c r="O177" s="396"/>
      <c r="P177" s="397"/>
    </row>
    <row r="178" spans="1:16" ht="12" hidden="1" customHeight="1" x14ac:dyDescent="0.2">
      <c r="A178" s="52"/>
      <c r="B178" s="46"/>
      <c r="C178" s="46"/>
      <c r="D178" s="46"/>
      <c r="E178" s="53"/>
      <c r="F178" s="164"/>
      <c r="G178" s="165"/>
      <c r="H178" s="165"/>
      <c r="I178" s="165"/>
      <c r="J178" s="61" t="s">
        <v>417</v>
      </c>
      <c r="K178" s="65" t="s">
        <v>437</v>
      </c>
      <c r="L178" s="62" t="s">
        <v>438</v>
      </c>
      <c r="M178" s="395"/>
      <c r="N178" s="396"/>
      <c r="O178" s="396"/>
      <c r="P178" s="397"/>
    </row>
    <row r="179" spans="1:16" ht="12" hidden="1" customHeight="1" x14ac:dyDescent="0.2">
      <c r="A179" s="52"/>
      <c r="B179" s="46"/>
      <c r="C179" s="46"/>
      <c r="D179" s="46"/>
      <c r="E179" s="53"/>
      <c r="F179" s="164"/>
      <c r="G179" s="165"/>
      <c r="H179" s="165"/>
      <c r="I179" s="165"/>
      <c r="J179" s="61" t="s">
        <v>417</v>
      </c>
      <c r="K179" s="65" t="s">
        <v>439</v>
      </c>
      <c r="L179" s="62" t="s">
        <v>440</v>
      </c>
      <c r="M179" s="395"/>
      <c r="N179" s="396"/>
      <c r="O179" s="396"/>
      <c r="P179" s="397"/>
    </row>
    <row r="180" spans="1:16" ht="12" hidden="1" customHeight="1" x14ac:dyDescent="0.2">
      <c r="A180" s="52"/>
      <c r="B180" s="46"/>
      <c r="C180" s="46"/>
      <c r="D180" s="46"/>
      <c r="E180" s="53"/>
      <c r="F180" s="164"/>
      <c r="G180" s="165"/>
      <c r="H180" s="165"/>
      <c r="I180" s="165"/>
      <c r="J180" s="61" t="s">
        <v>417</v>
      </c>
      <c r="K180" s="63" t="s">
        <v>441</v>
      </c>
      <c r="L180" s="83" t="s">
        <v>442</v>
      </c>
      <c r="M180" s="395"/>
      <c r="N180" s="396"/>
      <c r="O180" s="396"/>
      <c r="P180" s="397"/>
    </row>
    <row r="181" spans="1:16" ht="12" hidden="1" customHeight="1" x14ac:dyDescent="0.2">
      <c r="A181" s="52"/>
      <c r="B181" s="46"/>
      <c r="C181" s="46"/>
      <c r="D181" s="46"/>
      <c r="E181" s="53"/>
      <c r="F181" s="164"/>
      <c r="G181" s="165"/>
      <c r="H181" s="165"/>
      <c r="I181" s="165"/>
      <c r="J181" s="61" t="s">
        <v>417</v>
      </c>
      <c r="K181" s="65" t="s">
        <v>443</v>
      </c>
      <c r="L181" s="62" t="s">
        <v>444</v>
      </c>
      <c r="M181" s="395"/>
      <c r="N181" s="396"/>
      <c r="O181" s="396"/>
      <c r="P181" s="397"/>
    </row>
    <row r="182" spans="1:16" ht="11.25" hidden="1" x14ac:dyDescent="0.2">
      <c r="A182" s="52"/>
      <c r="B182" s="46"/>
      <c r="C182" s="46"/>
      <c r="D182" s="46"/>
      <c r="E182" s="53"/>
      <c r="F182" s="164"/>
      <c r="G182" s="165"/>
      <c r="H182" s="165"/>
      <c r="I182" s="165"/>
      <c r="J182" s="61" t="s">
        <v>417</v>
      </c>
      <c r="K182" s="65" t="s">
        <v>445</v>
      </c>
      <c r="L182" s="62" t="s">
        <v>446</v>
      </c>
      <c r="M182" s="395"/>
      <c r="N182" s="396"/>
      <c r="O182" s="396"/>
      <c r="P182" s="397"/>
    </row>
    <row r="183" spans="1:16" ht="11.25" hidden="1" x14ac:dyDescent="0.2">
      <c r="A183" s="52"/>
      <c r="B183" s="46"/>
      <c r="C183" s="46"/>
      <c r="D183" s="46"/>
      <c r="E183" s="53"/>
      <c r="F183" s="164"/>
      <c r="G183" s="165"/>
      <c r="H183" s="165"/>
      <c r="I183" s="165"/>
      <c r="J183" s="61" t="s">
        <v>417</v>
      </c>
      <c r="K183" s="63" t="s">
        <v>399</v>
      </c>
      <c r="L183" s="83" t="s">
        <v>400</v>
      </c>
      <c r="M183" s="395"/>
      <c r="N183" s="396"/>
      <c r="O183" s="396"/>
      <c r="P183" s="397"/>
    </row>
    <row r="184" spans="1:16" ht="11.25" hidden="1" x14ac:dyDescent="0.2">
      <c r="A184" s="84"/>
      <c r="B184" s="81"/>
      <c r="C184" s="81"/>
      <c r="D184" s="81"/>
      <c r="E184" s="85"/>
      <c r="F184" s="164"/>
      <c r="G184" s="165"/>
      <c r="H184" s="165"/>
      <c r="I184" s="165"/>
      <c r="J184" s="61" t="s">
        <v>417</v>
      </c>
      <c r="K184" s="65" t="s">
        <v>447</v>
      </c>
      <c r="L184" s="62" t="s">
        <v>448</v>
      </c>
      <c r="M184" s="395"/>
      <c r="N184" s="396"/>
      <c r="O184" s="396"/>
      <c r="P184" s="397"/>
    </row>
    <row r="185" spans="1:16" ht="14.25" hidden="1" customHeight="1" x14ac:dyDescent="0.2">
      <c r="A185" s="52"/>
      <c r="B185" s="46"/>
      <c r="C185" s="46"/>
      <c r="D185" s="46"/>
      <c r="E185" s="53"/>
      <c r="F185" s="164"/>
      <c r="G185" s="165"/>
      <c r="H185" s="165"/>
      <c r="I185" s="165"/>
      <c r="J185" s="61"/>
      <c r="K185" s="65"/>
      <c r="L185" s="62"/>
      <c r="M185" s="395"/>
      <c r="N185" s="396"/>
      <c r="O185" s="396"/>
      <c r="P185" s="397"/>
    </row>
    <row r="186" spans="1:16" ht="12" hidden="1" customHeight="1" x14ac:dyDescent="0.2">
      <c r="A186" s="52"/>
      <c r="B186" s="46"/>
      <c r="C186" s="65" t="s">
        <v>449</v>
      </c>
      <c r="D186" s="46" t="s">
        <v>450</v>
      </c>
      <c r="E186" s="53"/>
      <c r="F186" s="164">
        <f>SUM(G186:I186)</f>
        <v>0</v>
      </c>
      <c r="G186" s="165"/>
      <c r="H186" s="165">
        <f>+O187+O190+O192</f>
        <v>0</v>
      </c>
      <c r="I186" s="165">
        <f>+P187+P190+P192</f>
        <v>0</v>
      </c>
      <c r="J186" s="61" t="s">
        <v>192</v>
      </c>
      <c r="K186" s="65"/>
      <c r="L186" s="46"/>
      <c r="M186" s="395"/>
      <c r="N186" s="396"/>
      <c r="O186" s="396"/>
      <c r="P186" s="397"/>
    </row>
    <row r="187" spans="1:16" ht="12" hidden="1" customHeight="1" x14ac:dyDescent="0.2">
      <c r="A187" s="52"/>
      <c r="B187" s="46"/>
      <c r="C187" s="46"/>
      <c r="D187" s="46"/>
      <c r="E187" s="53"/>
      <c r="F187" s="164"/>
      <c r="G187" s="165"/>
      <c r="H187" s="165"/>
      <c r="I187" s="165"/>
      <c r="J187" s="47" t="s">
        <v>451</v>
      </c>
      <c r="K187" s="47" t="s">
        <v>419</v>
      </c>
      <c r="L187" s="64" t="s">
        <v>420</v>
      </c>
      <c r="M187" s="395"/>
      <c r="N187" s="396"/>
      <c r="O187" s="396"/>
      <c r="P187" s="397"/>
    </row>
    <row r="188" spans="1:16" ht="12" hidden="1" customHeight="1" x14ac:dyDescent="0.2">
      <c r="A188" s="52"/>
      <c r="B188" s="46"/>
      <c r="C188" s="46"/>
      <c r="D188" s="46"/>
      <c r="E188" s="53"/>
      <c r="F188" s="164"/>
      <c r="G188" s="165"/>
      <c r="H188" s="165"/>
      <c r="I188" s="165"/>
      <c r="J188" s="61" t="s">
        <v>451</v>
      </c>
      <c r="K188" s="65" t="s">
        <v>452</v>
      </c>
      <c r="L188" s="46" t="s">
        <v>453</v>
      </c>
      <c r="M188" s="395"/>
      <c r="N188" s="396"/>
      <c r="O188" s="396"/>
      <c r="P188" s="397"/>
    </row>
    <row r="189" spans="1:16" ht="12" hidden="1" customHeight="1" x14ac:dyDescent="0.2">
      <c r="A189" s="52"/>
      <c r="B189" s="46"/>
      <c r="C189" s="46"/>
      <c r="D189" s="46" t="s">
        <v>192</v>
      </c>
      <c r="E189" s="53"/>
      <c r="F189" s="164"/>
      <c r="G189" s="178"/>
      <c r="H189" s="165"/>
      <c r="I189" s="165"/>
      <c r="J189" s="61" t="s">
        <v>451</v>
      </c>
      <c r="K189" s="65" t="s">
        <v>454</v>
      </c>
      <c r="L189" s="46" t="s">
        <v>455</v>
      </c>
      <c r="M189" s="395"/>
      <c r="N189" s="411"/>
      <c r="O189" s="396"/>
      <c r="P189" s="397"/>
    </row>
    <row r="190" spans="1:16" ht="12" hidden="1" customHeight="1" x14ac:dyDescent="0.2">
      <c r="A190" s="52"/>
      <c r="B190" s="46"/>
      <c r="C190" s="46"/>
      <c r="D190" s="46"/>
      <c r="E190" s="53"/>
      <c r="F190" s="164"/>
      <c r="G190" s="165"/>
      <c r="H190" s="165"/>
      <c r="I190" s="165"/>
      <c r="J190" s="47" t="s">
        <v>451</v>
      </c>
      <c r="K190" s="63" t="s">
        <v>425</v>
      </c>
      <c r="L190" s="64" t="s">
        <v>426</v>
      </c>
      <c r="M190" s="395"/>
      <c r="N190" s="396"/>
      <c r="O190" s="396"/>
      <c r="P190" s="397"/>
    </row>
    <row r="191" spans="1:16" ht="12" hidden="1" customHeight="1" x14ac:dyDescent="0.2">
      <c r="A191" s="52"/>
      <c r="B191" s="46"/>
      <c r="C191" s="46"/>
      <c r="D191" s="46"/>
      <c r="E191" s="53"/>
      <c r="F191" s="164"/>
      <c r="G191" s="165"/>
      <c r="H191" s="165"/>
      <c r="I191" s="165"/>
      <c r="J191" s="61" t="s">
        <v>451</v>
      </c>
      <c r="K191" s="65" t="s">
        <v>456</v>
      </c>
      <c r="L191" s="62" t="s">
        <v>457</v>
      </c>
      <c r="M191" s="395"/>
      <c r="N191" s="396"/>
      <c r="O191" s="396"/>
      <c r="P191" s="397"/>
    </row>
    <row r="192" spans="1:16" ht="12" hidden="1" customHeight="1" x14ac:dyDescent="0.2">
      <c r="A192" s="52"/>
      <c r="B192" s="46"/>
      <c r="C192" s="46"/>
      <c r="D192" s="46"/>
      <c r="E192" s="53" t="s">
        <v>192</v>
      </c>
      <c r="F192" s="164"/>
      <c r="G192" s="165"/>
      <c r="H192" s="165"/>
      <c r="I192" s="165"/>
      <c r="J192" s="47" t="s">
        <v>451</v>
      </c>
      <c r="K192" s="63" t="s">
        <v>441</v>
      </c>
      <c r="L192" s="83" t="s">
        <v>442</v>
      </c>
      <c r="M192" s="395"/>
      <c r="N192" s="396"/>
      <c r="O192" s="396"/>
      <c r="P192" s="397"/>
    </row>
    <row r="193" spans="1:17" ht="12" hidden="1" customHeight="1" x14ac:dyDescent="0.2">
      <c r="A193" s="52"/>
      <c r="B193" s="46"/>
      <c r="C193" s="46"/>
      <c r="D193" s="46"/>
      <c r="E193" s="53"/>
      <c r="F193" s="164"/>
      <c r="G193" s="165"/>
      <c r="H193" s="165"/>
      <c r="I193" s="165"/>
      <c r="J193" s="61" t="s">
        <v>451</v>
      </c>
      <c r="K193" s="65" t="s">
        <v>443</v>
      </c>
      <c r="L193" s="62" t="s">
        <v>444</v>
      </c>
      <c r="M193" s="395"/>
      <c r="N193" s="396"/>
      <c r="O193" s="396"/>
      <c r="P193" s="397"/>
    </row>
    <row r="194" spans="1:17" ht="12" hidden="1" customHeight="1" x14ac:dyDescent="0.2">
      <c r="A194" s="52"/>
      <c r="B194" s="46"/>
      <c r="C194" s="46"/>
      <c r="D194" s="46"/>
      <c r="E194" s="53"/>
      <c r="F194" s="164"/>
      <c r="G194" s="165"/>
      <c r="H194" s="165"/>
      <c r="I194" s="165"/>
      <c r="J194" s="61" t="s">
        <v>451</v>
      </c>
      <c r="K194" s="65" t="s">
        <v>445</v>
      </c>
      <c r="L194" s="62" t="s">
        <v>446</v>
      </c>
      <c r="M194" s="395"/>
      <c r="N194" s="396"/>
      <c r="O194" s="396"/>
      <c r="P194" s="397"/>
    </row>
    <row r="195" spans="1:17" ht="12" customHeight="1" x14ac:dyDescent="0.2">
      <c r="A195" s="52"/>
      <c r="B195" s="46"/>
      <c r="C195" s="46"/>
      <c r="D195" s="46"/>
      <c r="E195" s="53"/>
      <c r="F195" s="164"/>
      <c r="G195" s="165"/>
      <c r="H195" s="165"/>
      <c r="I195" s="165"/>
      <c r="J195" s="61"/>
      <c r="K195" s="62"/>
      <c r="L195" s="46"/>
      <c r="M195" s="395"/>
      <c r="N195" s="396"/>
      <c r="O195" s="396"/>
      <c r="P195" s="397"/>
    </row>
    <row r="196" spans="1:17" s="55" customFormat="1" ht="12" customHeight="1" x14ac:dyDescent="0.2">
      <c r="A196" s="86"/>
      <c r="B196" s="47" t="s">
        <v>458</v>
      </c>
      <c r="C196" s="59" t="s">
        <v>7</v>
      </c>
      <c r="D196" s="59"/>
      <c r="E196" s="87"/>
      <c r="F196" s="182">
        <f>SUM(G196:I196)</f>
        <v>557451176.01999998</v>
      </c>
      <c r="G196" s="183">
        <f>+G198+G214+G237</f>
        <v>143909548.09</v>
      </c>
      <c r="H196" s="184">
        <f>+H198+H214+H237</f>
        <v>20090912.780000001</v>
      </c>
      <c r="I196" s="184">
        <f>+I214+I198</f>
        <v>393450715.14999998</v>
      </c>
      <c r="J196" s="47" t="s">
        <v>458</v>
      </c>
      <c r="K196" s="47">
        <v>6</v>
      </c>
      <c r="L196" s="83" t="s">
        <v>7</v>
      </c>
      <c r="M196" s="417">
        <f>+M198+M214+M219+M225+M231+M233+M237</f>
        <v>557119594.01999998</v>
      </c>
      <c r="N196" s="418">
        <f t="shared" ref="N196:P196" si="40">+N198+N214+N219+N225+N231+N233+N237</f>
        <v>143909548.09</v>
      </c>
      <c r="O196" s="418">
        <f>+O198+O214+O219+O225+O231+O233+O237</f>
        <v>19759330.780000001</v>
      </c>
      <c r="P196" s="419">
        <f t="shared" si="40"/>
        <v>393450715.14999998</v>
      </c>
      <c r="Q196" s="289"/>
    </row>
    <row r="197" spans="1:17" ht="12" customHeight="1" x14ac:dyDescent="0.2">
      <c r="A197" s="52"/>
      <c r="B197" s="46"/>
      <c r="C197" s="46"/>
      <c r="D197" s="46"/>
      <c r="E197" s="53"/>
      <c r="F197" s="164"/>
      <c r="G197" s="165"/>
      <c r="H197" s="165"/>
      <c r="I197" s="165"/>
      <c r="J197" s="61"/>
      <c r="K197" s="61"/>
      <c r="L197" s="46"/>
      <c r="M197" s="395"/>
      <c r="N197" s="396"/>
      <c r="O197" s="396"/>
      <c r="P197" s="397"/>
    </row>
    <row r="198" spans="1:17" s="73" customFormat="1" ht="22.5" x14ac:dyDescent="0.25">
      <c r="A198" s="68"/>
      <c r="B198" s="69"/>
      <c r="C198" s="88" t="s">
        <v>459</v>
      </c>
      <c r="D198" s="69" t="s">
        <v>460</v>
      </c>
      <c r="E198" s="89"/>
      <c r="F198" s="174">
        <f>SUM(G198:I198)</f>
        <v>352016186.69</v>
      </c>
      <c r="G198" s="445">
        <f>+N198+N208</f>
        <v>125531250</v>
      </c>
      <c r="H198" s="445">
        <f>+O198+O208</f>
        <v>1711239.69</v>
      </c>
      <c r="I198" s="445">
        <f>+P198+P208</f>
        <v>224773697</v>
      </c>
      <c r="J198" s="444" t="s">
        <v>459</v>
      </c>
      <c r="K198" s="444" t="s">
        <v>134</v>
      </c>
      <c r="L198" s="72" t="s">
        <v>461</v>
      </c>
      <c r="M198" s="427">
        <f>SUM(N198:P198)</f>
        <v>351684604.69</v>
      </c>
      <c r="N198" s="428">
        <f>SUM(N199:N207)</f>
        <v>125531250</v>
      </c>
      <c r="O198" s="428">
        <f t="shared" ref="O198:P198" si="41">SUM(O199:O207)</f>
        <v>1379657.69</v>
      </c>
      <c r="P198" s="429">
        <f t="shared" si="41"/>
        <v>224773697</v>
      </c>
      <c r="Q198" s="407"/>
    </row>
    <row r="199" spans="1:17" ht="12" hidden="1" customHeight="1" x14ac:dyDescent="0.2">
      <c r="A199" s="52"/>
      <c r="B199" s="46"/>
      <c r="C199" s="65"/>
      <c r="D199" s="46"/>
      <c r="E199" s="53"/>
      <c r="F199" s="164"/>
      <c r="G199" s="171"/>
      <c r="H199" s="171"/>
      <c r="I199" s="171"/>
      <c r="J199" s="65" t="s">
        <v>459</v>
      </c>
      <c r="K199" s="65" t="s">
        <v>462</v>
      </c>
      <c r="L199" s="62" t="s">
        <v>463</v>
      </c>
      <c r="M199" s="395">
        <f>SUM(N199:P199)</f>
        <v>0</v>
      </c>
      <c r="N199" s="396"/>
      <c r="O199" s="396"/>
      <c r="P199" s="397"/>
    </row>
    <row r="200" spans="1:17" ht="12" customHeight="1" x14ac:dyDescent="0.2">
      <c r="A200" s="52"/>
      <c r="B200" s="46"/>
      <c r="C200" s="65"/>
      <c r="D200" s="46"/>
      <c r="E200" s="53"/>
      <c r="F200" s="164"/>
      <c r="G200" s="171"/>
      <c r="H200" s="171"/>
      <c r="I200" s="171"/>
      <c r="J200" s="65" t="s">
        <v>459</v>
      </c>
      <c r="K200" s="65" t="s">
        <v>135</v>
      </c>
      <c r="L200" s="62" t="s">
        <v>464</v>
      </c>
      <c r="M200" s="395">
        <f t="shared" ref="M200:M207" si="42">SUM(N200:P200)</f>
        <v>1379657.69</v>
      </c>
      <c r="N200" s="396">
        <v>0</v>
      </c>
      <c r="O200" s="396">
        <v>1379657.69</v>
      </c>
      <c r="P200" s="397">
        <v>0</v>
      </c>
    </row>
    <row r="201" spans="1:17" s="73" customFormat="1" ht="24" customHeight="1" x14ac:dyDescent="0.25">
      <c r="A201" s="68"/>
      <c r="B201" s="69"/>
      <c r="C201" s="88"/>
      <c r="D201" s="69"/>
      <c r="E201" s="89"/>
      <c r="F201" s="174"/>
      <c r="G201" s="175"/>
      <c r="H201" s="175"/>
      <c r="I201" s="175"/>
      <c r="J201" s="88" t="s">
        <v>459</v>
      </c>
      <c r="K201" s="88" t="s">
        <v>136</v>
      </c>
      <c r="L201" s="422" t="s">
        <v>465</v>
      </c>
      <c r="M201" s="408">
        <f t="shared" si="42"/>
        <v>224773697</v>
      </c>
      <c r="N201" s="409">
        <v>0</v>
      </c>
      <c r="O201" s="409">
        <v>0</v>
      </c>
      <c r="P201" s="410">
        <v>224773697</v>
      </c>
      <c r="Q201" s="407"/>
    </row>
    <row r="202" spans="1:17" ht="12" hidden="1" customHeight="1" x14ac:dyDescent="0.2">
      <c r="A202" s="52"/>
      <c r="B202" s="46"/>
      <c r="C202" s="65"/>
      <c r="D202" s="46"/>
      <c r="E202" s="53"/>
      <c r="F202" s="164"/>
      <c r="G202" s="171"/>
      <c r="H202" s="171"/>
      <c r="I202" s="171"/>
      <c r="J202" s="65" t="s">
        <v>459</v>
      </c>
      <c r="K202" s="65" t="s">
        <v>466</v>
      </c>
      <c r="L202" s="62" t="s">
        <v>467</v>
      </c>
      <c r="M202" s="395">
        <f t="shared" si="42"/>
        <v>0</v>
      </c>
      <c r="N202" s="396"/>
      <c r="O202" s="396"/>
      <c r="P202" s="397"/>
    </row>
    <row r="203" spans="1:17" ht="12" hidden="1" customHeight="1" x14ac:dyDescent="0.2">
      <c r="A203" s="52"/>
      <c r="B203" s="46"/>
      <c r="C203" s="65"/>
      <c r="D203" s="46"/>
      <c r="E203" s="53"/>
      <c r="F203" s="164"/>
      <c r="G203" s="171"/>
      <c r="H203" s="171"/>
      <c r="I203" s="171"/>
      <c r="J203" s="65" t="s">
        <v>459</v>
      </c>
      <c r="K203" s="65" t="s">
        <v>468</v>
      </c>
      <c r="L203" s="62" t="s">
        <v>469</v>
      </c>
      <c r="M203" s="395">
        <f t="shared" si="42"/>
        <v>0</v>
      </c>
      <c r="N203" s="396"/>
      <c r="O203" s="396"/>
      <c r="P203" s="397"/>
    </row>
    <row r="204" spans="1:17" ht="12" hidden="1" customHeight="1" x14ac:dyDescent="0.2">
      <c r="A204" s="52"/>
      <c r="B204" s="46"/>
      <c r="C204" s="65"/>
      <c r="D204" s="46"/>
      <c r="E204" s="53"/>
      <c r="F204" s="164"/>
      <c r="G204" s="171"/>
      <c r="H204" s="171"/>
      <c r="I204" s="171"/>
      <c r="J204" s="65" t="s">
        <v>459</v>
      </c>
      <c r="K204" s="65" t="s">
        <v>470</v>
      </c>
      <c r="L204" s="62" t="s">
        <v>471</v>
      </c>
      <c r="M204" s="395">
        <f t="shared" si="42"/>
        <v>0</v>
      </c>
      <c r="N204" s="396"/>
      <c r="O204" s="396"/>
      <c r="P204" s="397"/>
    </row>
    <row r="205" spans="1:17" ht="12" hidden="1" customHeight="1" x14ac:dyDescent="0.2">
      <c r="A205" s="52"/>
      <c r="B205" s="46"/>
      <c r="C205" s="65"/>
      <c r="D205" s="46"/>
      <c r="E205" s="53"/>
      <c r="F205" s="164"/>
      <c r="G205" s="171"/>
      <c r="H205" s="171"/>
      <c r="I205" s="171"/>
      <c r="J205" s="65" t="s">
        <v>459</v>
      </c>
      <c r="K205" s="65" t="s">
        <v>472</v>
      </c>
      <c r="L205" s="62" t="s">
        <v>473</v>
      </c>
      <c r="M205" s="395">
        <f t="shared" si="42"/>
        <v>0</v>
      </c>
      <c r="N205" s="396"/>
      <c r="O205" s="396"/>
      <c r="P205" s="397"/>
    </row>
    <row r="206" spans="1:17" ht="12" customHeight="1" x14ac:dyDescent="0.2">
      <c r="A206" s="52"/>
      <c r="B206" s="46"/>
      <c r="C206" s="65"/>
      <c r="D206" s="46"/>
      <c r="E206" s="53"/>
      <c r="F206" s="164"/>
      <c r="G206" s="171"/>
      <c r="H206" s="171"/>
      <c r="I206" s="171"/>
      <c r="J206" s="65" t="s">
        <v>459</v>
      </c>
      <c r="K206" s="65" t="s">
        <v>140</v>
      </c>
      <c r="L206" s="62" t="s">
        <v>474</v>
      </c>
      <c r="M206" s="395">
        <f t="shared" si="42"/>
        <v>125531250</v>
      </c>
      <c r="N206" s="396">
        <v>125531250</v>
      </c>
      <c r="O206" s="396">
        <v>0</v>
      </c>
      <c r="P206" s="397">
        <v>0</v>
      </c>
    </row>
    <row r="207" spans="1:17" ht="16.5" hidden="1" customHeight="1" x14ac:dyDescent="0.2">
      <c r="A207" s="52"/>
      <c r="B207" s="46"/>
      <c r="C207" s="65"/>
      <c r="D207" s="46"/>
      <c r="E207" s="53"/>
      <c r="F207" s="164"/>
      <c r="G207" s="171"/>
      <c r="H207" s="171"/>
      <c r="I207" s="171"/>
      <c r="J207" s="65" t="s">
        <v>459</v>
      </c>
      <c r="K207" s="65" t="s">
        <v>475</v>
      </c>
      <c r="L207" s="62" t="s">
        <v>476</v>
      </c>
      <c r="M207" s="395">
        <f t="shared" si="42"/>
        <v>0</v>
      </c>
      <c r="N207" s="396"/>
      <c r="O207" s="396"/>
      <c r="P207" s="397"/>
    </row>
    <row r="208" spans="1:17" ht="12" customHeight="1" x14ac:dyDescent="0.2">
      <c r="A208" s="52"/>
      <c r="B208" s="46"/>
      <c r="C208" s="65"/>
      <c r="D208" s="46"/>
      <c r="E208" s="53"/>
      <c r="F208" s="169"/>
      <c r="G208" s="186"/>
      <c r="H208" s="186"/>
      <c r="I208" s="186"/>
      <c r="J208" s="63" t="s">
        <v>459</v>
      </c>
      <c r="K208" s="63" t="s">
        <v>477</v>
      </c>
      <c r="L208" s="64" t="s">
        <v>106</v>
      </c>
      <c r="M208" s="416">
        <f>SUM(N208:P208)</f>
        <v>331582</v>
      </c>
      <c r="N208" s="420">
        <f>SUM(N209:N212)</f>
        <v>0</v>
      </c>
      <c r="O208" s="420">
        <f t="shared" ref="O208:P208" si="43">SUM(O209:O212)</f>
        <v>331582</v>
      </c>
      <c r="P208" s="421">
        <f t="shared" si="43"/>
        <v>0</v>
      </c>
    </row>
    <row r="209" spans="1:17" ht="12" hidden="1" customHeight="1" x14ac:dyDescent="0.2">
      <c r="A209" s="52"/>
      <c r="B209" s="46"/>
      <c r="C209" s="65"/>
      <c r="D209" s="46"/>
      <c r="E209" s="53"/>
      <c r="F209" s="187"/>
      <c r="G209" s="188"/>
      <c r="H209" s="188"/>
      <c r="I209" s="165"/>
      <c r="J209" s="65" t="s">
        <v>459</v>
      </c>
      <c r="K209" s="65" t="s">
        <v>478</v>
      </c>
      <c r="L209" s="46" t="s">
        <v>479</v>
      </c>
      <c r="M209" s="423" t="s">
        <v>480</v>
      </c>
      <c r="N209" s="424"/>
      <c r="O209" s="424"/>
      <c r="P209" s="397"/>
    </row>
    <row r="210" spans="1:17" ht="12" hidden="1" customHeight="1" x14ac:dyDescent="0.2">
      <c r="A210" s="52"/>
      <c r="B210" s="46"/>
      <c r="C210" s="65"/>
      <c r="D210" s="46"/>
      <c r="E210" s="53"/>
      <c r="F210" s="164"/>
      <c r="G210" s="165"/>
      <c r="H210" s="165"/>
      <c r="I210" s="165"/>
      <c r="J210" s="65" t="s">
        <v>459</v>
      </c>
      <c r="K210" s="65" t="s">
        <v>481</v>
      </c>
      <c r="L210" s="46" t="s">
        <v>482</v>
      </c>
      <c r="M210" s="395"/>
      <c r="N210" s="396"/>
      <c r="O210" s="396"/>
      <c r="P210" s="397"/>
    </row>
    <row r="211" spans="1:17" ht="12" hidden="1" customHeight="1" x14ac:dyDescent="0.2">
      <c r="A211" s="52"/>
      <c r="B211" s="46"/>
      <c r="C211" s="46"/>
      <c r="D211" s="46"/>
      <c r="E211" s="53"/>
      <c r="F211" s="164"/>
      <c r="G211" s="165"/>
      <c r="H211" s="165"/>
      <c r="I211" s="165"/>
      <c r="J211" s="65" t="s">
        <v>459</v>
      </c>
      <c r="K211" s="65" t="s">
        <v>483</v>
      </c>
      <c r="L211" s="46" t="s">
        <v>484</v>
      </c>
      <c r="M211" s="395"/>
      <c r="N211" s="396"/>
      <c r="O211" s="396"/>
      <c r="P211" s="397"/>
    </row>
    <row r="212" spans="1:17" ht="12" customHeight="1" x14ac:dyDescent="0.2">
      <c r="A212" s="52"/>
      <c r="B212" s="46"/>
      <c r="C212" s="46"/>
      <c r="D212" s="46"/>
      <c r="E212" s="53"/>
      <c r="F212" s="164"/>
      <c r="G212" s="171"/>
      <c r="H212" s="171"/>
      <c r="I212" s="171"/>
      <c r="J212" s="65" t="s">
        <v>459</v>
      </c>
      <c r="K212" s="65" t="s">
        <v>107</v>
      </c>
      <c r="L212" s="46" t="s">
        <v>108</v>
      </c>
      <c r="M212" s="395">
        <f>SUM(N212:P212)</f>
        <v>331582</v>
      </c>
      <c r="N212" s="396">
        <v>0</v>
      </c>
      <c r="O212" s="396">
        <v>331582</v>
      </c>
      <c r="P212" s="397">
        <v>0</v>
      </c>
    </row>
    <row r="213" spans="1:17" ht="12" customHeight="1" x14ac:dyDescent="0.2">
      <c r="A213" s="52"/>
      <c r="B213" s="46"/>
      <c r="C213" s="65"/>
      <c r="D213" s="46"/>
      <c r="E213" s="53"/>
      <c r="F213" s="164"/>
      <c r="G213" s="165"/>
      <c r="H213" s="165"/>
      <c r="I213" s="165"/>
      <c r="J213" s="65"/>
      <c r="K213" s="65"/>
      <c r="L213" s="46"/>
      <c r="M213" s="395"/>
      <c r="N213" s="396"/>
      <c r="O213" s="396"/>
      <c r="P213" s="397"/>
    </row>
    <row r="214" spans="1:17" s="73" customFormat="1" ht="22.5" x14ac:dyDescent="0.25">
      <c r="A214" s="68"/>
      <c r="B214" s="69"/>
      <c r="C214" s="88" t="s">
        <v>485</v>
      </c>
      <c r="D214" s="69" t="s">
        <v>486</v>
      </c>
      <c r="E214" s="89"/>
      <c r="F214" s="174">
        <f>SUM(G214:I214)</f>
        <v>197253729.33000001</v>
      </c>
      <c r="G214" s="175">
        <f>+N214+N219+N225+N231+N233</f>
        <v>18197038.09</v>
      </c>
      <c r="H214" s="174">
        <f>+O214+O219+O225+O231+O233</f>
        <v>10379673.09</v>
      </c>
      <c r="I214" s="175">
        <f>+P214+P219+P225+P231+P233</f>
        <v>168677018.15000001</v>
      </c>
      <c r="J214" s="71" t="s">
        <v>485</v>
      </c>
      <c r="K214" s="71" t="s">
        <v>487</v>
      </c>
      <c r="L214" s="72" t="s">
        <v>142</v>
      </c>
      <c r="M214" s="427">
        <f>SUM(N214:P214)</f>
        <v>33404552</v>
      </c>
      <c r="N214" s="428">
        <f>SUM(N215:N218)</f>
        <v>6995000</v>
      </c>
      <c r="O214" s="428">
        <f>SUM(O215:O218)</f>
        <v>0</v>
      </c>
      <c r="P214" s="429">
        <f>SUM(P215:P218)</f>
        <v>26409552</v>
      </c>
      <c r="Q214" s="407"/>
    </row>
    <row r="215" spans="1:17" ht="12" hidden="1" customHeight="1" x14ac:dyDescent="0.2">
      <c r="A215" s="52"/>
      <c r="B215" s="46"/>
      <c r="C215" s="65"/>
      <c r="D215" s="46" t="s">
        <v>192</v>
      </c>
      <c r="E215" s="53"/>
      <c r="F215" s="164"/>
      <c r="G215" s="171"/>
      <c r="H215" s="171"/>
      <c r="I215" s="171"/>
      <c r="J215" s="61" t="s">
        <v>485</v>
      </c>
      <c r="K215" s="61" t="s">
        <v>488</v>
      </c>
      <c r="L215" s="46" t="s">
        <v>489</v>
      </c>
      <c r="M215" s="395">
        <f>SUM(N215:P215)</f>
        <v>0</v>
      </c>
      <c r="N215" s="396"/>
      <c r="O215" s="396"/>
      <c r="P215" s="397"/>
    </row>
    <row r="216" spans="1:17" ht="12" customHeight="1" x14ac:dyDescent="0.2">
      <c r="A216" s="52"/>
      <c r="B216" s="46"/>
      <c r="C216" s="65"/>
      <c r="D216" s="46"/>
      <c r="E216" s="53"/>
      <c r="F216" s="164"/>
      <c r="G216" s="171"/>
      <c r="H216" s="171"/>
      <c r="I216" s="171"/>
      <c r="J216" s="61" t="s">
        <v>485</v>
      </c>
      <c r="K216" s="61" t="s">
        <v>143</v>
      </c>
      <c r="L216" s="46" t="s">
        <v>144</v>
      </c>
      <c r="M216" s="395">
        <f t="shared" ref="M216:M218" si="44">SUM(N216:P216)</f>
        <v>26409552</v>
      </c>
      <c r="N216" s="396">
        <v>0</v>
      </c>
      <c r="O216" s="396">
        <v>0</v>
      </c>
      <c r="P216" s="397">
        <v>26409552</v>
      </c>
    </row>
    <row r="217" spans="1:17" ht="12" hidden="1" customHeight="1" x14ac:dyDescent="0.2">
      <c r="A217" s="52"/>
      <c r="B217" s="46"/>
      <c r="C217" s="65"/>
      <c r="D217" s="46"/>
      <c r="E217" s="53"/>
      <c r="F217" s="164"/>
      <c r="G217" s="171"/>
      <c r="H217" s="171"/>
      <c r="I217" s="171"/>
      <c r="J217" s="61" t="s">
        <v>485</v>
      </c>
      <c r="K217" s="61" t="s">
        <v>490</v>
      </c>
      <c r="L217" s="46" t="s">
        <v>491</v>
      </c>
      <c r="M217" s="395">
        <f t="shared" si="44"/>
        <v>0</v>
      </c>
      <c r="N217" s="396"/>
      <c r="O217" s="396"/>
      <c r="P217" s="397"/>
    </row>
    <row r="218" spans="1:17" ht="12" customHeight="1" x14ac:dyDescent="0.2">
      <c r="A218" s="52"/>
      <c r="B218" s="46"/>
      <c r="C218" s="65"/>
      <c r="D218" s="46"/>
      <c r="E218" s="53"/>
      <c r="F218" s="164"/>
      <c r="G218" s="171"/>
      <c r="H218" s="171"/>
      <c r="I218" s="171"/>
      <c r="J218" s="61" t="s">
        <v>485</v>
      </c>
      <c r="K218" s="61" t="s">
        <v>145</v>
      </c>
      <c r="L218" s="46" t="s">
        <v>146</v>
      </c>
      <c r="M218" s="395">
        <f t="shared" si="44"/>
        <v>6995000</v>
      </c>
      <c r="N218" s="396">
        <v>6995000</v>
      </c>
      <c r="O218" s="396">
        <v>0</v>
      </c>
      <c r="P218" s="397">
        <v>0</v>
      </c>
    </row>
    <row r="219" spans="1:17" ht="12" customHeight="1" x14ac:dyDescent="0.2">
      <c r="A219" s="52"/>
      <c r="B219" s="46"/>
      <c r="C219" s="65"/>
      <c r="D219" s="46"/>
      <c r="E219" s="53"/>
      <c r="F219" s="169"/>
      <c r="G219" s="186"/>
      <c r="H219" s="186"/>
      <c r="I219" s="186"/>
      <c r="J219" s="61" t="s">
        <v>485</v>
      </c>
      <c r="K219" s="47" t="s">
        <v>492</v>
      </c>
      <c r="L219" s="64" t="s">
        <v>493</v>
      </c>
      <c r="M219" s="416">
        <f>SUM(N219:P219)</f>
        <v>13092681.67</v>
      </c>
      <c r="N219" s="420">
        <f>SUM(N220:N224)</f>
        <v>6696138.0899999999</v>
      </c>
      <c r="O219" s="420">
        <f t="shared" ref="O219:P219" si="45">SUM(O220:O224)</f>
        <v>6396543.5800000001</v>
      </c>
      <c r="P219" s="421">
        <f t="shared" si="45"/>
        <v>0</v>
      </c>
    </row>
    <row r="220" spans="1:17" ht="12" customHeight="1" x14ac:dyDescent="0.2">
      <c r="A220" s="52"/>
      <c r="B220" s="46"/>
      <c r="C220" s="65"/>
      <c r="D220" s="46"/>
      <c r="E220" s="53"/>
      <c r="F220" s="164"/>
      <c r="G220" s="186"/>
      <c r="H220" s="185"/>
      <c r="I220" s="186"/>
      <c r="J220" s="61" t="s">
        <v>485</v>
      </c>
      <c r="K220" s="61" t="s">
        <v>147</v>
      </c>
      <c r="L220" s="46" t="s">
        <v>148</v>
      </c>
      <c r="M220" s="395">
        <f>SUM(N220:P220)</f>
        <v>659350.29</v>
      </c>
      <c r="N220" s="425">
        <v>0</v>
      </c>
      <c r="O220" s="425">
        <v>659350.29</v>
      </c>
      <c r="P220" s="426">
        <v>0</v>
      </c>
    </row>
    <row r="221" spans="1:17" ht="12" hidden="1" customHeight="1" x14ac:dyDescent="0.2">
      <c r="A221" s="52"/>
      <c r="B221" s="46"/>
      <c r="C221" s="65"/>
      <c r="D221" s="46"/>
      <c r="E221" s="53"/>
      <c r="F221" s="164"/>
      <c r="G221" s="186"/>
      <c r="H221" s="186"/>
      <c r="I221" s="186"/>
      <c r="J221" s="61" t="s">
        <v>485</v>
      </c>
      <c r="K221" s="61" t="s">
        <v>494</v>
      </c>
      <c r="L221" s="46" t="s">
        <v>495</v>
      </c>
      <c r="M221" s="395">
        <f t="shared" ref="M221:M224" si="46">SUM(N221:P221)</f>
        <v>0</v>
      </c>
      <c r="N221" s="420"/>
      <c r="O221" s="420"/>
      <c r="P221" s="421"/>
    </row>
    <row r="222" spans="1:17" ht="12" hidden="1" customHeight="1" x14ac:dyDescent="0.2">
      <c r="A222" s="52"/>
      <c r="B222" s="46"/>
      <c r="C222" s="65"/>
      <c r="D222" s="46"/>
      <c r="E222" s="53"/>
      <c r="F222" s="164"/>
      <c r="G222" s="186"/>
      <c r="H222" s="186"/>
      <c r="I222" s="186"/>
      <c r="J222" s="61" t="s">
        <v>485</v>
      </c>
      <c r="K222" s="61" t="s">
        <v>496</v>
      </c>
      <c r="L222" s="46" t="s">
        <v>497</v>
      </c>
      <c r="M222" s="395">
        <f t="shared" si="46"/>
        <v>0</v>
      </c>
      <c r="N222" s="420"/>
      <c r="O222" s="420"/>
      <c r="P222" s="421"/>
    </row>
    <row r="223" spans="1:17" ht="12" hidden="1" customHeight="1" x14ac:dyDescent="0.2">
      <c r="A223" s="52"/>
      <c r="B223" s="46"/>
      <c r="C223" s="65"/>
      <c r="D223" s="46"/>
      <c r="E223" s="53"/>
      <c r="F223" s="164"/>
      <c r="G223" s="186"/>
      <c r="H223" s="186"/>
      <c r="I223" s="186"/>
      <c r="J223" s="61" t="s">
        <v>485</v>
      </c>
      <c r="K223" s="61" t="s">
        <v>498</v>
      </c>
      <c r="L223" s="46" t="s">
        <v>499</v>
      </c>
      <c r="M223" s="395">
        <f t="shared" si="46"/>
        <v>0</v>
      </c>
      <c r="N223" s="420"/>
      <c r="O223" s="420"/>
      <c r="P223" s="421"/>
    </row>
    <row r="224" spans="1:17" ht="12" customHeight="1" x14ac:dyDescent="0.2">
      <c r="A224" s="52"/>
      <c r="B224" s="46"/>
      <c r="C224" s="65"/>
      <c r="D224" s="46"/>
      <c r="E224" s="53"/>
      <c r="F224" s="164"/>
      <c r="G224" s="185"/>
      <c r="H224" s="185"/>
      <c r="I224" s="185"/>
      <c r="J224" s="61" t="s">
        <v>485</v>
      </c>
      <c r="K224" s="61" t="s">
        <v>163</v>
      </c>
      <c r="L224" s="46" t="s">
        <v>500</v>
      </c>
      <c r="M224" s="395">
        <f t="shared" si="46"/>
        <v>12433331.379999999</v>
      </c>
      <c r="N224" s="425">
        <v>6696138.0899999999</v>
      </c>
      <c r="O224" s="425">
        <v>5737193.29</v>
      </c>
      <c r="P224" s="426">
        <v>0</v>
      </c>
    </row>
    <row r="225" spans="1:17" s="73" customFormat="1" ht="22.5" x14ac:dyDescent="0.25">
      <c r="A225" s="68"/>
      <c r="B225" s="69"/>
      <c r="C225" s="88"/>
      <c r="D225" s="69"/>
      <c r="E225" s="89"/>
      <c r="F225" s="189"/>
      <c r="G225" s="190"/>
      <c r="H225" s="190"/>
      <c r="I225" s="190"/>
      <c r="J225" s="74" t="s">
        <v>485</v>
      </c>
      <c r="K225" s="71" t="s">
        <v>501</v>
      </c>
      <c r="L225" s="72" t="s">
        <v>149</v>
      </c>
      <c r="M225" s="427">
        <f>SUM(N225:P225)</f>
        <v>107972883.15000001</v>
      </c>
      <c r="N225" s="428">
        <f t="shared" ref="N225:P225" si="47">SUM(N226:N230)</f>
        <v>1216900</v>
      </c>
      <c r="O225" s="428">
        <f t="shared" si="47"/>
        <v>0</v>
      </c>
      <c r="P225" s="429">
        <f t="shared" si="47"/>
        <v>106755983.15000001</v>
      </c>
      <c r="Q225" s="407"/>
    </row>
    <row r="226" spans="1:17" ht="12" hidden="1" customHeight="1" x14ac:dyDescent="0.2">
      <c r="A226" s="52"/>
      <c r="B226" s="46"/>
      <c r="C226" s="65"/>
      <c r="D226" s="46" t="s">
        <v>192</v>
      </c>
      <c r="E226" s="53"/>
      <c r="F226" s="164"/>
      <c r="G226" s="171"/>
      <c r="H226" s="171"/>
      <c r="I226" s="171"/>
      <c r="J226" s="61" t="s">
        <v>485</v>
      </c>
      <c r="K226" s="61" t="s">
        <v>150</v>
      </c>
      <c r="L226" s="46" t="s">
        <v>205</v>
      </c>
      <c r="M226" s="395">
        <f>SUM(N226:P226)</f>
        <v>0</v>
      </c>
      <c r="N226" s="396"/>
      <c r="O226" s="396"/>
      <c r="P226" s="397"/>
    </row>
    <row r="227" spans="1:17" ht="12" customHeight="1" x14ac:dyDescent="0.2">
      <c r="A227" s="52"/>
      <c r="B227" s="46"/>
      <c r="C227" s="65"/>
      <c r="D227" s="46"/>
      <c r="E227" s="53"/>
      <c r="F227" s="164"/>
      <c r="G227" s="171"/>
      <c r="H227" s="171"/>
      <c r="I227" s="171"/>
      <c r="J227" s="61" t="s">
        <v>485</v>
      </c>
      <c r="K227" s="61" t="s">
        <v>151</v>
      </c>
      <c r="L227" s="46" t="s">
        <v>502</v>
      </c>
      <c r="M227" s="395">
        <f t="shared" ref="M227:M228" si="48">SUM(N227:P227)</f>
        <v>107972883.15000001</v>
      </c>
      <c r="N227" s="396">
        <v>1216900</v>
      </c>
      <c r="O227" s="396">
        <v>0</v>
      </c>
      <c r="P227" s="397">
        <v>106755983.15000001</v>
      </c>
    </row>
    <row r="228" spans="1:17" ht="12" hidden="1" customHeight="1" thickBot="1" x14ac:dyDescent="0.25">
      <c r="A228" s="77"/>
      <c r="B228" s="78"/>
      <c r="C228" s="80"/>
      <c r="D228" s="78"/>
      <c r="E228" s="79"/>
      <c r="F228" s="176"/>
      <c r="G228" s="177"/>
      <c r="H228" s="177"/>
      <c r="I228" s="177"/>
      <c r="J228" s="82" t="s">
        <v>485</v>
      </c>
      <c r="K228" s="82" t="s">
        <v>152</v>
      </c>
      <c r="L228" s="78" t="s">
        <v>206</v>
      </c>
      <c r="M228" s="412">
        <f t="shared" si="48"/>
        <v>0</v>
      </c>
      <c r="N228" s="414"/>
      <c r="O228" s="414"/>
      <c r="P228" s="415"/>
    </row>
    <row r="229" spans="1:17" ht="12" hidden="1" customHeight="1" x14ac:dyDescent="0.2">
      <c r="A229" s="52"/>
      <c r="B229" s="46"/>
      <c r="C229" s="65"/>
      <c r="D229" s="46"/>
      <c r="E229" s="53"/>
      <c r="F229" s="164"/>
      <c r="G229" s="165"/>
      <c r="H229" s="165"/>
      <c r="I229" s="165"/>
      <c r="J229" s="61"/>
      <c r="K229" s="61"/>
      <c r="L229" s="46"/>
      <c r="M229" s="395"/>
      <c r="N229" s="396"/>
      <c r="O229" s="396"/>
      <c r="P229" s="397"/>
    </row>
    <row r="230" spans="1:17" ht="12" hidden="1" customHeight="1" x14ac:dyDescent="0.2">
      <c r="A230" s="52"/>
      <c r="B230" s="46"/>
      <c r="C230" s="65"/>
      <c r="D230" s="46"/>
      <c r="E230" s="53"/>
      <c r="F230" s="164"/>
      <c r="G230" s="165"/>
      <c r="H230" s="165"/>
      <c r="I230" s="165"/>
      <c r="J230" s="61" t="s">
        <v>485</v>
      </c>
      <c r="K230" s="61" t="s">
        <v>503</v>
      </c>
      <c r="L230" s="46" t="s">
        <v>504</v>
      </c>
      <c r="M230" s="395"/>
      <c r="N230" s="396"/>
      <c r="O230" s="396"/>
      <c r="P230" s="397"/>
    </row>
    <row r="231" spans="1:17" s="73" customFormat="1" ht="22.5" x14ac:dyDescent="0.25">
      <c r="A231" s="68"/>
      <c r="B231" s="69"/>
      <c r="C231" s="88"/>
      <c r="D231" s="69"/>
      <c r="E231" s="89"/>
      <c r="F231" s="189"/>
      <c r="G231" s="190"/>
      <c r="H231" s="190"/>
      <c r="I231" s="190"/>
      <c r="J231" s="74" t="s">
        <v>485</v>
      </c>
      <c r="K231" s="71" t="s">
        <v>505</v>
      </c>
      <c r="L231" s="72" t="s">
        <v>153</v>
      </c>
      <c r="M231" s="427">
        <f>SUM(N231:P231)</f>
        <v>38800483</v>
      </c>
      <c r="N231" s="428">
        <f>SUM(N232:N232)</f>
        <v>3289000</v>
      </c>
      <c r="O231" s="428">
        <f t="shared" ref="O231:P231" si="49">SUM(O232:O232)</f>
        <v>0</v>
      </c>
      <c r="P231" s="429">
        <f t="shared" si="49"/>
        <v>35511483</v>
      </c>
      <c r="Q231" s="407"/>
    </row>
    <row r="232" spans="1:17" ht="12" customHeight="1" x14ac:dyDescent="0.2">
      <c r="A232" s="52"/>
      <c r="B232" s="46"/>
      <c r="C232" s="65"/>
      <c r="D232" s="46" t="s">
        <v>192</v>
      </c>
      <c r="E232" s="53"/>
      <c r="F232" s="164"/>
      <c r="G232" s="171"/>
      <c r="H232" s="171"/>
      <c r="I232" s="171"/>
      <c r="J232" s="61" t="s">
        <v>485</v>
      </c>
      <c r="K232" s="61" t="s">
        <v>154</v>
      </c>
      <c r="L232" s="46" t="s">
        <v>207</v>
      </c>
      <c r="M232" s="395">
        <f>SUM(N232:P232)</f>
        <v>38800483</v>
      </c>
      <c r="N232" s="396">
        <v>3289000</v>
      </c>
      <c r="O232" s="396">
        <v>0</v>
      </c>
      <c r="P232" s="397">
        <v>35511483</v>
      </c>
    </row>
    <row r="233" spans="1:17" s="73" customFormat="1" ht="22.5" x14ac:dyDescent="0.25">
      <c r="A233" s="68"/>
      <c r="B233" s="69"/>
      <c r="C233" s="88"/>
      <c r="D233" s="69"/>
      <c r="E233" s="89"/>
      <c r="F233" s="189"/>
      <c r="G233" s="190"/>
      <c r="H233" s="190"/>
      <c r="I233" s="190"/>
      <c r="J233" s="74" t="s">
        <v>485</v>
      </c>
      <c r="K233" s="71" t="s">
        <v>506</v>
      </c>
      <c r="L233" s="72" t="s">
        <v>507</v>
      </c>
      <c r="M233" s="427">
        <f>SUM(N233:P233)</f>
        <v>3983129.51</v>
      </c>
      <c r="N233" s="428">
        <f>SUM(N234:N236)</f>
        <v>0</v>
      </c>
      <c r="O233" s="428">
        <f t="shared" ref="O233:P233" si="50">SUM(O234:O236)</f>
        <v>3983129.51</v>
      </c>
      <c r="P233" s="429">
        <f t="shared" si="50"/>
        <v>0</v>
      </c>
      <c r="Q233" s="407"/>
    </row>
    <row r="234" spans="1:17" ht="12" customHeight="1" x14ac:dyDescent="0.2">
      <c r="A234" s="52"/>
      <c r="B234" s="46"/>
      <c r="C234" s="65"/>
      <c r="D234" s="46"/>
      <c r="E234" s="53"/>
      <c r="F234" s="164"/>
      <c r="G234" s="171"/>
      <c r="H234" s="171"/>
      <c r="I234" s="171"/>
      <c r="J234" s="61" t="s">
        <v>485</v>
      </c>
      <c r="K234" s="61" t="s">
        <v>155</v>
      </c>
      <c r="L234" s="62" t="s">
        <v>156</v>
      </c>
      <c r="M234" s="395">
        <f>SUM(N234:P234)</f>
        <v>3983129.51</v>
      </c>
      <c r="N234" s="396">
        <v>0</v>
      </c>
      <c r="O234" s="396">
        <v>3983129.51</v>
      </c>
      <c r="P234" s="397">
        <v>0</v>
      </c>
    </row>
    <row r="235" spans="1:17" ht="12" hidden="1" customHeight="1" x14ac:dyDescent="0.2">
      <c r="A235" s="52"/>
      <c r="B235" s="46"/>
      <c r="C235" s="65"/>
      <c r="D235" s="46"/>
      <c r="E235" s="53"/>
      <c r="F235" s="164"/>
      <c r="G235" s="165"/>
      <c r="H235" s="165"/>
      <c r="I235" s="165"/>
      <c r="J235" s="61" t="s">
        <v>485</v>
      </c>
      <c r="K235" s="61" t="s">
        <v>157</v>
      </c>
      <c r="L235" s="62" t="s">
        <v>158</v>
      </c>
      <c r="M235" s="395"/>
      <c r="N235" s="396"/>
      <c r="O235" s="396"/>
      <c r="P235" s="397"/>
    </row>
    <row r="236" spans="1:17" ht="12" customHeight="1" x14ac:dyDescent="0.2">
      <c r="A236" s="52"/>
      <c r="B236" s="46"/>
      <c r="C236" s="65"/>
      <c r="D236" s="46"/>
      <c r="E236" s="53"/>
      <c r="F236" s="164"/>
      <c r="G236" s="165"/>
      <c r="H236" s="165"/>
      <c r="I236" s="165"/>
      <c r="J236" s="61" t="s">
        <v>192</v>
      </c>
      <c r="K236" s="61"/>
      <c r="L236" s="46"/>
      <c r="M236" s="395"/>
      <c r="N236" s="396"/>
      <c r="O236" s="396"/>
      <c r="P236" s="397"/>
    </row>
    <row r="237" spans="1:17" ht="12" customHeight="1" x14ac:dyDescent="0.2">
      <c r="A237" s="52"/>
      <c r="B237" s="46"/>
      <c r="C237" s="65" t="s">
        <v>508</v>
      </c>
      <c r="D237" s="46" t="s">
        <v>509</v>
      </c>
      <c r="E237" s="53"/>
      <c r="F237" s="169">
        <f>SUM(G237:I237)</f>
        <v>8181260</v>
      </c>
      <c r="G237" s="186">
        <f>+N237</f>
        <v>181260</v>
      </c>
      <c r="H237" s="186">
        <f>+O237</f>
        <v>8000000</v>
      </c>
      <c r="I237" s="186">
        <f>+P237</f>
        <v>0</v>
      </c>
      <c r="J237" s="47" t="s">
        <v>508</v>
      </c>
      <c r="K237" s="47" t="s">
        <v>159</v>
      </c>
      <c r="L237" s="64" t="s">
        <v>160</v>
      </c>
      <c r="M237" s="416">
        <f>SUM(N237:P237)</f>
        <v>8181260</v>
      </c>
      <c r="N237" s="420">
        <f>SUM(N238:N239)</f>
        <v>181260</v>
      </c>
      <c r="O237" s="420">
        <f t="shared" ref="O237:P237" si="51">SUM(O238:O239)</f>
        <v>8000000</v>
      </c>
      <c r="P237" s="421">
        <f t="shared" si="51"/>
        <v>0</v>
      </c>
    </row>
    <row r="238" spans="1:17" s="73" customFormat="1" ht="21.75" customHeight="1" x14ac:dyDescent="0.25">
      <c r="A238" s="68"/>
      <c r="B238" s="69"/>
      <c r="C238" s="69"/>
      <c r="D238" s="69" t="s">
        <v>192</v>
      </c>
      <c r="E238" s="89"/>
      <c r="F238" s="174"/>
      <c r="G238" s="175"/>
      <c r="H238" s="175"/>
      <c r="I238" s="175"/>
      <c r="J238" s="74" t="s">
        <v>508</v>
      </c>
      <c r="K238" s="74" t="s">
        <v>161</v>
      </c>
      <c r="L238" s="75" t="s">
        <v>208</v>
      </c>
      <c r="M238" s="408">
        <f>SUM(N238:P238)</f>
        <v>8181260</v>
      </c>
      <c r="N238" s="409">
        <v>181260</v>
      </c>
      <c r="O238" s="409">
        <v>8000000</v>
      </c>
      <c r="P238" s="410">
        <v>0</v>
      </c>
      <c r="Q238" s="407"/>
    </row>
    <row r="239" spans="1:17" s="73" customFormat="1" ht="22.5" x14ac:dyDescent="0.25">
      <c r="A239" s="68"/>
      <c r="B239" s="69"/>
      <c r="C239" s="69"/>
      <c r="D239" s="69" t="s">
        <v>192</v>
      </c>
      <c r="E239" s="89"/>
      <c r="F239" s="174"/>
      <c r="G239" s="443"/>
      <c r="H239" s="443"/>
      <c r="I239" s="443"/>
      <c r="J239" s="74" t="s">
        <v>508</v>
      </c>
      <c r="K239" s="74" t="s">
        <v>510</v>
      </c>
      <c r="L239" s="75" t="s">
        <v>511</v>
      </c>
      <c r="M239" s="408"/>
      <c r="N239" s="409"/>
      <c r="O239" s="409"/>
      <c r="P239" s="410"/>
      <c r="Q239" s="407"/>
    </row>
    <row r="240" spans="1:17" ht="12" customHeight="1" x14ac:dyDescent="0.2">
      <c r="A240" s="90" t="s">
        <v>512</v>
      </c>
      <c r="B240" s="59" t="s">
        <v>513</v>
      </c>
      <c r="C240" s="59"/>
      <c r="D240" s="59"/>
      <c r="E240" s="87"/>
      <c r="F240" s="182">
        <f>SUM(G240:I240)</f>
        <v>42353994.630000003</v>
      </c>
      <c r="G240" s="183">
        <f>+G243+G254</f>
        <v>0</v>
      </c>
      <c r="H240" s="183">
        <f>+H243+H254</f>
        <v>42353994.630000003</v>
      </c>
      <c r="I240" s="183">
        <f>+I243+I254</f>
        <v>0</v>
      </c>
      <c r="J240" s="61"/>
      <c r="K240" s="61"/>
      <c r="L240" s="46"/>
      <c r="M240" s="395"/>
      <c r="N240" s="396"/>
      <c r="O240" s="396"/>
      <c r="P240" s="397"/>
    </row>
    <row r="241" spans="1:17" s="55" customFormat="1" ht="12" customHeight="1" x14ac:dyDescent="0.2">
      <c r="A241" s="86"/>
      <c r="B241" s="62"/>
      <c r="C241" s="62"/>
      <c r="D241" s="62"/>
      <c r="E241" s="430"/>
      <c r="F241" s="178"/>
      <c r="G241" s="178"/>
      <c r="H241" s="178"/>
      <c r="I241" s="204"/>
      <c r="J241" s="47">
        <v>2</v>
      </c>
      <c r="K241" s="47">
        <v>5</v>
      </c>
      <c r="L241" s="83" t="s">
        <v>514</v>
      </c>
      <c r="M241" s="417">
        <f>+M243+M256+M266+M269+M274</f>
        <v>42353994.630000003</v>
      </c>
      <c r="N241" s="418">
        <f t="shared" ref="N241:P241" si="52">+N243+N256+N266+N269+N274</f>
        <v>0</v>
      </c>
      <c r="O241" s="418">
        <f>+O243+O256+O266+O269+O274</f>
        <v>42353994.630000003</v>
      </c>
      <c r="P241" s="419">
        <f t="shared" si="52"/>
        <v>0</v>
      </c>
      <c r="Q241" s="289"/>
    </row>
    <row r="242" spans="1:17" ht="12" hidden="1" customHeight="1" x14ac:dyDescent="0.2">
      <c r="A242" s="52"/>
      <c r="B242" s="46"/>
      <c r="C242" s="46"/>
      <c r="D242" s="46"/>
      <c r="E242" s="53"/>
      <c r="F242" s="164"/>
      <c r="G242" s="165"/>
      <c r="H242" s="165"/>
      <c r="I242" s="165"/>
      <c r="J242" s="61"/>
      <c r="K242" s="61"/>
      <c r="L242" s="46"/>
      <c r="M242" s="395"/>
      <c r="N242" s="396"/>
      <c r="O242" s="396"/>
      <c r="P242" s="397"/>
    </row>
    <row r="243" spans="1:17" ht="12" hidden="1" customHeight="1" x14ac:dyDescent="0.2">
      <c r="A243" s="52"/>
      <c r="B243" s="63" t="s">
        <v>515</v>
      </c>
      <c r="C243" s="57" t="s">
        <v>516</v>
      </c>
      <c r="D243" s="46"/>
      <c r="E243" s="53"/>
      <c r="F243" s="164"/>
      <c r="G243" s="165"/>
      <c r="H243" s="165"/>
      <c r="I243" s="165"/>
      <c r="J243" s="47" t="s">
        <v>192</v>
      </c>
      <c r="K243" s="47" t="s">
        <v>517</v>
      </c>
      <c r="L243" s="64" t="s">
        <v>518</v>
      </c>
      <c r="M243" s="395"/>
      <c r="N243" s="396"/>
      <c r="O243" s="396"/>
      <c r="P243" s="397"/>
    </row>
    <row r="244" spans="1:17" ht="12" hidden="1" customHeight="1" x14ac:dyDescent="0.2">
      <c r="A244" s="52"/>
      <c r="B244" s="63"/>
      <c r="C244" s="57"/>
      <c r="D244" s="46"/>
      <c r="E244" s="53"/>
      <c r="F244" s="164"/>
      <c r="G244" s="165"/>
      <c r="H244" s="165"/>
      <c r="I244" s="165"/>
      <c r="J244" s="47"/>
      <c r="K244" s="47"/>
      <c r="L244" s="64"/>
      <c r="M244" s="395"/>
      <c r="N244" s="396"/>
      <c r="O244" s="396"/>
      <c r="P244" s="397"/>
    </row>
    <row r="245" spans="1:17" ht="12" hidden="1" customHeight="1" x14ac:dyDescent="0.2">
      <c r="A245" s="52"/>
      <c r="B245" s="91"/>
      <c r="C245" s="65" t="s">
        <v>519</v>
      </c>
      <c r="D245" s="46" t="s">
        <v>520</v>
      </c>
      <c r="E245" s="53"/>
      <c r="F245" s="164"/>
      <c r="G245" s="165"/>
      <c r="H245" s="165">
        <f>+O245</f>
        <v>0</v>
      </c>
      <c r="I245" s="165">
        <f>+P245</f>
        <v>0</v>
      </c>
      <c r="J245" s="65" t="s">
        <v>519</v>
      </c>
      <c r="K245" s="61" t="s">
        <v>521</v>
      </c>
      <c r="L245" s="46" t="s">
        <v>522</v>
      </c>
      <c r="M245" s="395"/>
      <c r="N245" s="396"/>
      <c r="O245" s="396"/>
      <c r="P245" s="397"/>
    </row>
    <row r="246" spans="1:17" ht="12" hidden="1" customHeight="1" x14ac:dyDescent="0.2">
      <c r="A246" s="52"/>
      <c r="B246" s="91"/>
      <c r="C246" s="65" t="s">
        <v>523</v>
      </c>
      <c r="D246" s="46" t="s">
        <v>524</v>
      </c>
      <c r="E246" s="53"/>
      <c r="F246" s="164"/>
      <c r="G246" s="165"/>
      <c r="H246" s="165"/>
      <c r="I246" s="165"/>
      <c r="J246" s="65" t="s">
        <v>523</v>
      </c>
      <c r="K246" s="61" t="s">
        <v>525</v>
      </c>
      <c r="L246" s="46" t="s">
        <v>526</v>
      </c>
      <c r="M246" s="395"/>
      <c r="N246" s="396"/>
      <c r="O246" s="396"/>
      <c r="P246" s="397"/>
    </row>
    <row r="247" spans="1:17" ht="12" hidden="1" customHeight="1" x14ac:dyDescent="0.2">
      <c r="A247" s="52"/>
      <c r="B247" s="91"/>
      <c r="C247" s="46"/>
      <c r="D247" s="46"/>
      <c r="E247" s="53"/>
      <c r="F247" s="164"/>
      <c r="G247" s="165"/>
      <c r="H247" s="165"/>
      <c r="I247" s="165"/>
      <c r="J247" s="65" t="s">
        <v>523</v>
      </c>
      <c r="K247" s="61" t="s">
        <v>527</v>
      </c>
      <c r="L247" s="46" t="s">
        <v>528</v>
      </c>
      <c r="M247" s="395"/>
      <c r="N247" s="396"/>
      <c r="O247" s="396"/>
      <c r="P247" s="397"/>
    </row>
    <row r="248" spans="1:17" ht="12" hidden="1" customHeight="1" x14ac:dyDescent="0.2">
      <c r="A248" s="52"/>
      <c r="B248" s="46"/>
      <c r="C248" s="46"/>
      <c r="D248" s="46"/>
      <c r="E248" s="53"/>
      <c r="F248" s="164"/>
      <c r="G248" s="165"/>
      <c r="H248" s="165"/>
      <c r="I248" s="165"/>
      <c r="J248" s="65" t="s">
        <v>523</v>
      </c>
      <c r="K248" s="61" t="s">
        <v>529</v>
      </c>
      <c r="L248" s="46" t="s">
        <v>530</v>
      </c>
      <c r="M248" s="395"/>
      <c r="N248" s="396"/>
      <c r="O248" s="396"/>
      <c r="P248" s="397"/>
    </row>
    <row r="249" spans="1:17" ht="12" hidden="1" customHeight="1" x14ac:dyDescent="0.2">
      <c r="A249" s="52"/>
      <c r="B249" s="46"/>
      <c r="C249" s="46"/>
      <c r="D249" s="46"/>
      <c r="E249" s="53"/>
      <c r="F249" s="164"/>
      <c r="G249" s="165"/>
      <c r="H249" s="165"/>
      <c r="I249" s="165"/>
      <c r="J249" s="65" t="s">
        <v>523</v>
      </c>
      <c r="K249" s="61" t="s">
        <v>531</v>
      </c>
      <c r="L249" s="46" t="s">
        <v>532</v>
      </c>
      <c r="M249" s="395"/>
      <c r="N249" s="396"/>
      <c r="O249" s="396"/>
      <c r="P249" s="397"/>
    </row>
    <row r="250" spans="1:17" ht="12" hidden="1" customHeight="1" x14ac:dyDescent="0.2">
      <c r="A250" s="52"/>
      <c r="B250" s="46"/>
      <c r="C250" s="65" t="s">
        <v>533</v>
      </c>
      <c r="D250" s="46" t="s">
        <v>534</v>
      </c>
      <c r="E250" s="53"/>
      <c r="F250" s="164"/>
      <c r="G250" s="165"/>
      <c r="H250" s="165"/>
      <c r="I250" s="165"/>
      <c r="J250" s="65" t="s">
        <v>533</v>
      </c>
      <c r="K250" s="61" t="s">
        <v>535</v>
      </c>
      <c r="L250" s="46" t="s">
        <v>534</v>
      </c>
      <c r="M250" s="395"/>
      <c r="N250" s="396"/>
      <c r="O250" s="396"/>
      <c r="P250" s="397"/>
    </row>
    <row r="251" spans="1:17" ht="12" hidden="1" customHeight="1" x14ac:dyDescent="0.2">
      <c r="A251" s="52"/>
      <c r="B251" s="46"/>
      <c r="C251" s="65" t="s">
        <v>536</v>
      </c>
      <c r="D251" s="46" t="s">
        <v>537</v>
      </c>
      <c r="E251" s="53"/>
      <c r="F251" s="164"/>
      <c r="G251" s="165"/>
      <c r="H251" s="165"/>
      <c r="I251" s="165"/>
      <c r="J251" s="65" t="s">
        <v>536</v>
      </c>
      <c r="K251" s="61" t="s">
        <v>538</v>
      </c>
      <c r="L251" s="46" t="s">
        <v>537</v>
      </c>
      <c r="M251" s="395"/>
      <c r="N251" s="396"/>
      <c r="O251" s="396"/>
      <c r="P251" s="397"/>
    </row>
    <row r="252" spans="1:17" ht="12" hidden="1" customHeight="1" x14ac:dyDescent="0.2">
      <c r="A252" s="52"/>
      <c r="B252" s="46"/>
      <c r="C252" s="65" t="s">
        <v>539</v>
      </c>
      <c r="D252" s="46" t="s">
        <v>540</v>
      </c>
      <c r="E252" s="53"/>
      <c r="F252" s="164"/>
      <c r="G252" s="165"/>
      <c r="H252" s="165"/>
      <c r="I252" s="165"/>
      <c r="J252" s="65" t="s">
        <v>539</v>
      </c>
      <c r="K252" s="61" t="s">
        <v>541</v>
      </c>
      <c r="L252" s="46" t="s">
        <v>542</v>
      </c>
      <c r="M252" s="395"/>
      <c r="N252" s="396"/>
      <c r="O252" s="396"/>
      <c r="P252" s="397"/>
    </row>
    <row r="253" spans="1:17" ht="12" hidden="1" customHeight="1" x14ac:dyDescent="0.2">
      <c r="A253" s="52"/>
      <c r="B253" s="46"/>
      <c r="C253" s="65"/>
      <c r="D253" s="46"/>
      <c r="E253" s="53"/>
      <c r="F253" s="164"/>
      <c r="G253" s="165"/>
      <c r="H253" s="165"/>
      <c r="I253" s="165"/>
      <c r="J253" s="65"/>
      <c r="K253" s="61"/>
      <c r="L253" s="46"/>
      <c r="M253" s="395"/>
      <c r="N253" s="396"/>
      <c r="O253" s="396"/>
      <c r="P253" s="397"/>
    </row>
    <row r="254" spans="1:17" ht="12" customHeight="1" x14ac:dyDescent="0.2">
      <c r="A254" s="52"/>
      <c r="B254" s="63" t="s">
        <v>543</v>
      </c>
      <c r="C254" s="57" t="s">
        <v>544</v>
      </c>
      <c r="D254" s="46"/>
      <c r="E254" s="53"/>
      <c r="F254" s="169">
        <f>SUM(G254:I254)</f>
        <v>42353994.630000003</v>
      </c>
      <c r="G254" s="192">
        <f>+G256+G270+G271+G275+G276</f>
        <v>0</v>
      </c>
      <c r="H254" s="192">
        <f>+H256+H270+H271+H275+H276</f>
        <v>42353994.630000003</v>
      </c>
      <c r="I254" s="192">
        <f>+I256+I270+I271+I275+I276</f>
        <v>0</v>
      </c>
      <c r="J254" s="61" t="s">
        <v>192</v>
      </c>
      <c r="K254" s="62"/>
      <c r="L254" s="46"/>
      <c r="M254" s="395"/>
      <c r="N254" s="396"/>
      <c r="O254" s="396"/>
      <c r="P254" s="397"/>
    </row>
    <row r="255" spans="1:17" ht="12" customHeight="1" x14ac:dyDescent="0.2">
      <c r="A255" s="52"/>
      <c r="B255" s="63"/>
      <c r="C255" s="57"/>
      <c r="D255" s="46"/>
      <c r="E255" s="53"/>
      <c r="F255" s="164"/>
      <c r="G255" s="165"/>
      <c r="H255" s="165"/>
      <c r="I255" s="165"/>
      <c r="J255" s="61"/>
      <c r="K255" s="62"/>
      <c r="L255" s="46"/>
      <c r="M255" s="395"/>
      <c r="N255" s="396"/>
      <c r="O255" s="396"/>
      <c r="P255" s="397"/>
    </row>
    <row r="256" spans="1:17" ht="12" customHeight="1" x14ac:dyDescent="0.2">
      <c r="A256" s="52"/>
      <c r="B256" s="46"/>
      <c r="C256" s="65" t="s">
        <v>545</v>
      </c>
      <c r="D256" s="46" t="s">
        <v>546</v>
      </c>
      <c r="E256" s="53"/>
      <c r="F256" s="167">
        <f>SUM(G256:I256)</f>
        <v>18485078.210000001</v>
      </c>
      <c r="G256" s="168">
        <f>+N256+N266</f>
        <v>0</v>
      </c>
      <c r="H256" s="168">
        <f>+O256+O266</f>
        <v>18485078.210000001</v>
      </c>
      <c r="I256" s="168"/>
      <c r="J256" s="47" t="s">
        <v>545</v>
      </c>
      <c r="K256" s="47" t="s">
        <v>547</v>
      </c>
      <c r="L256" s="64" t="s">
        <v>123</v>
      </c>
      <c r="M256" s="401">
        <f>SUM(N256:P256)</f>
        <v>18485078.210000001</v>
      </c>
      <c r="N256" s="402">
        <f>SUM(N257:N264)</f>
        <v>0</v>
      </c>
      <c r="O256" s="402">
        <f>SUM(O257:O264)</f>
        <v>18485078.210000001</v>
      </c>
      <c r="P256" s="403">
        <f t="shared" ref="P256" si="53">SUM(P257:P264)</f>
        <v>0</v>
      </c>
    </row>
    <row r="257" spans="1:16" ht="12" hidden="1" customHeight="1" x14ac:dyDescent="0.2">
      <c r="A257" s="52"/>
      <c r="B257" s="46"/>
      <c r="C257" s="46"/>
      <c r="D257" s="46"/>
      <c r="E257" s="53"/>
      <c r="F257" s="164"/>
      <c r="G257" s="171"/>
      <c r="H257" s="171"/>
      <c r="I257" s="171"/>
      <c r="J257" s="61" t="s">
        <v>545</v>
      </c>
      <c r="K257" s="61" t="s">
        <v>548</v>
      </c>
      <c r="L257" s="46" t="s">
        <v>549</v>
      </c>
      <c r="M257" s="395">
        <f>SUM(N257:P257)</f>
        <v>0</v>
      </c>
      <c r="N257" s="396"/>
      <c r="O257" s="396"/>
      <c r="P257" s="397"/>
    </row>
    <row r="258" spans="1:16" ht="12" hidden="1" customHeight="1" x14ac:dyDescent="0.2">
      <c r="A258" s="52"/>
      <c r="B258" s="46"/>
      <c r="C258" s="46"/>
      <c r="D258" s="46"/>
      <c r="E258" s="53"/>
      <c r="F258" s="164"/>
      <c r="G258" s="165"/>
      <c r="H258" s="165"/>
      <c r="I258" s="165"/>
      <c r="J258" s="61" t="s">
        <v>545</v>
      </c>
      <c r="K258" s="61" t="s">
        <v>550</v>
      </c>
      <c r="L258" s="46" t="s">
        <v>551</v>
      </c>
      <c r="M258" s="395">
        <f t="shared" ref="M258:M264" si="54">SUM(N258:P258)</f>
        <v>0</v>
      </c>
      <c r="N258" s="396"/>
      <c r="O258" s="396"/>
      <c r="P258" s="397"/>
    </row>
    <row r="259" spans="1:16" ht="12" hidden="1" customHeight="1" x14ac:dyDescent="0.2">
      <c r="A259" s="52"/>
      <c r="B259" s="46"/>
      <c r="C259" s="46"/>
      <c r="D259" s="46"/>
      <c r="E259" s="53"/>
      <c r="F259" s="164"/>
      <c r="G259" s="165"/>
      <c r="H259" s="165"/>
      <c r="I259" s="165"/>
      <c r="J259" s="61" t="s">
        <v>545</v>
      </c>
      <c r="K259" s="61" t="s">
        <v>552</v>
      </c>
      <c r="L259" s="46" t="s">
        <v>553</v>
      </c>
      <c r="M259" s="395">
        <f t="shared" si="54"/>
        <v>0</v>
      </c>
      <c r="N259" s="396"/>
      <c r="O259" s="396"/>
      <c r="P259" s="397"/>
    </row>
    <row r="260" spans="1:16" ht="12" hidden="1" customHeight="1" x14ac:dyDescent="0.2">
      <c r="A260" s="52"/>
      <c r="B260" s="46"/>
      <c r="C260" s="46"/>
      <c r="D260" s="46"/>
      <c r="E260" s="53"/>
      <c r="F260" s="164"/>
      <c r="G260" s="165"/>
      <c r="H260" s="165"/>
      <c r="I260" s="165"/>
      <c r="J260" s="61" t="s">
        <v>545</v>
      </c>
      <c r="K260" s="61" t="s">
        <v>124</v>
      </c>
      <c r="L260" s="46" t="s">
        <v>125</v>
      </c>
      <c r="M260" s="395">
        <f t="shared" si="54"/>
        <v>0</v>
      </c>
      <c r="N260" s="396"/>
      <c r="O260" s="396"/>
      <c r="P260" s="397"/>
    </row>
    <row r="261" spans="1:16" ht="12" customHeight="1" x14ac:dyDescent="0.2">
      <c r="A261" s="52"/>
      <c r="B261" s="46"/>
      <c r="C261" s="46"/>
      <c r="D261" s="46"/>
      <c r="E261" s="53"/>
      <c r="F261" s="164"/>
      <c r="G261" s="165"/>
      <c r="H261" s="165"/>
      <c r="I261" s="165"/>
      <c r="J261" s="61" t="s">
        <v>545</v>
      </c>
      <c r="K261" s="61" t="s">
        <v>126</v>
      </c>
      <c r="L261" s="46" t="s">
        <v>554</v>
      </c>
      <c r="M261" s="395">
        <f t="shared" si="54"/>
        <v>18485078.210000001</v>
      </c>
      <c r="N261" s="396">
        <v>0</v>
      </c>
      <c r="O261" s="396">
        <v>18485078.210000001</v>
      </c>
      <c r="P261" s="397">
        <v>0</v>
      </c>
    </row>
    <row r="262" spans="1:16" ht="12" hidden="1" customHeight="1" x14ac:dyDescent="0.2">
      <c r="A262" s="52"/>
      <c r="B262" s="46"/>
      <c r="C262" s="46"/>
      <c r="D262" s="46"/>
      <c r="E262" s="53"/>
      <c r="F262" s="164"/>
      <c r="G262" s="171"/>
      <c r="H262" s="171"/>
      <c r="I262" s="171"/>
      <c r="J262" s="61" t="s">
        <v>545</v>
      </c>
      <c r="K262" s="61" t="s">
        <v>127</v>
      </c>
      <c r="L262" s="46" t="s">
        <v>128</v>
      </c>
      <c r="M262" s="395">
        <f t="shared" si="54"/>
        <v>0</v>
      </c>
      <c r="N262" s="396"/>
      <c r="O262" s="396"/>
      <c r="P262" s="397"/>
    </row>
    <row r="263" spans="1:16" ht="13.5" hidden="1" customHeight="1" x14ac:dyDescent="0.2">
      <c r="A263" s="52"/>
      <c r="B263" s="46"/>
      <c r="C263" s="46"/>
      <c r="D263" s="46"/>
      <c r="E263" s="53"/>
      <c r="F263" s="164"/>
      <c r="G263" s="165"/>
      <c r="H263" s="165"/>
      <c r="I263" s="165"/>
      <c r="J263" s="61" t="s">
        <v>545</v>
      </c>
      <c r="K263" s="61" t="s">
        <v>555</v>
      </c>
      <c r="L263" s="46" t="s">
        <v>556</v>
      </c>
      <c r="M263" s="395">
        <f t="shared" si="54"/>
        <v>0</v>
      </c>
      <c r="N263" s="396"/>
      <c r="O263" s="396"/>
      <c r="P263" s="397"/>
    </row>
    <row r="264" spans="1:16" ht="12" hidden="1" customHeight="1" x14ac:dyDescent="0.2">
      <c r="A264" s="52"/>
      <c r="B264" s="46"/>
      <c r="C264" s="46"/>
      <c r="D264" s="46"/>
      <c r="E264" s="53"/>
      <c r="F264" s="164"/>
      <c r="G264" s="165"/>
      <c r="H264" s="165"/>
      <c r="I264" s="165"/>
      <c r="J264" s="61" t="s">
        <v>545</v>
      </c>
      <c r="K264" s="61" t="s">
        <v>129</v>
      </c>
      <c r="L264" s="46" t="s">
        <v>557</v>
      </c>
      <c r="M264" s="395">
        <f t="shared" si="54"/>
        <v>0</v>
      </c>
      <c r="N264" s="396">
        <v>0</v>
      </c>
      <c r="O264" s="396">
        <v>0</v>
      </c>
      <c r="P264" s="397">
        <v>0</v>
      </c>
    </row>
    <row r="265" spans="1:16" ht="12" hidden="1" customHeight="1" x14ac:dyDescent="0.2">
      <c r="A265" s="52"/>
      <c r="B265" s="46"/>
      <c r="C265" s="46"/>
      <c r="D265" s="46"/>
      <c r="E265" s="53"/>
      <c r="F265" s="164"/>
      <c r="G265" s="165"/>
      <c r="H265" s="165"/>
      <c r="I265" s="165"/>
      <c r="J265" s="61"/>
      <c r="K265" s="61"/>
      <c r="L265" s="81"/>
      <c r="M265" s="395"/>
      <c r="N265" s="396"/>
      <c r="O265" s="396"/>
      <c r="P265" s="397"/>
    </row>
    <row r="266" spans="1:16" ht="12" hidden="1" customHeight="1" x14ac:dyDescent="0.2">
      <c r="A266" s="52"/>
      <c r="B266" s="46"/>
      <c r="C266" s="46"/>
      <c r="D266" s="46"/>
      <c r="E266" s="53"/>
      <c r="F266" s="164"/>
      <c r="G266" s="165"/>
      <c r="H266" s="165"/>
      <c r="I266" s="165"/>
      <c r="J266" s="47" t="s">
        <v>545</v>
      </c>
      <c r="K266" s="47" t="s">
        <v>558</v>
      </c>
      <c r="L266" s="64" t="s">
        <v>130</v>
      </c>
      <c r="M266" s="395"/>
      <c r="N266" s="396"/>
      <c r="O266" s="396"/>
      <c r="P266" s="397"/>
    </row>
    <row r="267" spans="1:16" ht="12" hidden="1" customHeight="1" x14ac:dyDescent="0.2">
      <c r="A267" s="52"/>
      <c r="B267" s="46"/>
      <c r="C267" s="46"/>
      <c r="D267" s="46"/>
      <c r="E267" s="53"/>
      <c r="F267" s="164"/>
      <c r="G267" s="165"/>
      <c r="H267" s="165"/>
      <c r="I267" s="165"/>
      <c r="J267" s="61" t="s">
        <v>545</v>
      </c>
      <c r="K267" s="61" t="s">
        <v>559</v>
      </c>
      <c r="L267" s="46" t="s">
        <v>560</v>
      </c>
      <c r="M267" s="395"/>
      <c r="N267" s="396"/>
      <c r="O267" s="396"/>
      <c r="P267" s="397"/>
    </row>
    <row r="268" spans="1:16" ht="12" hidden="1" customHeight="1" x14ac:dyDescent="0.2">
      <c r="A268" s="52"/>
      <c r="B268" s="46"/>
      <c r="C268" s="46"/>
      <c r="D268" s="46"/>
      <c r="E268" s="53"/>
      <c r="F268" s="164"/>
      <c r="G268" s="165"/>
      <c r="H268" s="165"/>
      <c r="I268" s="165"/>
      <c r="J268" s="61" t="s">
        <v>192</v>
      </c>
      <c r="K268" s="61"/>
      <c r="L268" s="46"/>
      <c r="M268" s="395"/>
      <c r="N268" s="396"/>
      <c r="O268" s="396"/>
      <c r="P268" s="397"/>
    </row>
    <row r="269" spans="1:16" ht="12" hidden="1" customHeight="1" x14ac:dyDescent="0.2">
      <c r="A269" s="52"/>
      <c r="B269" s="46"/>
      <c r="C269" s="46"/>
      <c r="D269" s="46"/>
      <c r="E269" s="53"/>
      <c r="F269" s="164"/>
      <c r="G269" s="165"/>
      <c r="H269" s="165"/>
      <c r="I269" s="165"/>
      <c r="J269" s="61" t="s">
        <v>192</v>
      </c>
      <c r="K269" s="47" t="s">
        <v>561</v>
      </c>
      <c r="L269" s="64" t="s">
        <v>562</v>
      </c>
      <c r="M269" s="395"/>
      <c r="N269" s="396"/>
      <c r="O269" s="396"/>
      <c r="P269" s="397"/>
    </row>
    <row r="270" spans="1:16" ht="12" hidden="1" customHeight="1" x14ac:dyDescent="0.2">
      <c r="A270" s="52"/>
      <c r="B270" s="46"/>
      <c r="C270" s="65" t="s">
        <v>563</v>
      </c>
      <c r="D270" s="46" t="s">
        <v>564</v>
      </c>
      <c r="E270" s="53"/>
      <c r="F270" s="164">
        <f>SUM(G270:I270)</f>
        <v>0</v>
      </c>
      <c r="G270" s="171">
        <f>+N270</f>
        <v>0</v>
      </c>
      <c r="H270" s="165"/>
      <c r="I270" s="165"/>
      <c r="J270" s="61" t="s">
        <v>563</v>
      </c>
      <c r="K270" s="61" t="s">
        <v>565</v>
      </c>
      <c r="L270" s="46" t="s">
        <v>564</v>
      </c>
      <c r="M270" s="395"/>
      <c r="N270" s="396"/>
      <c r="O270" s="396"/>
      <c r="P270" s="397"/>
    </row>
    <row r="271" spans="1:16" ht="12" hidden="1" customHeight="1" x14ac:dyDescent="0.2">
      <c r="A271" s="52"/>
      <c r="B271" s="46"/>
      <c r="C271" s="65" t="s">
        <v>566</v>
      </c>
      <c r="D271" s="46" t="s">
        <v>522</v>
      </c>
      <c r="E271" s="53"/>
      <c r="F271" s="164">
        <f>SUM(G271:I271)</f>
        <v>0</v>
      </c>
      <c r="G271" s="171">
        <f>+N271+N272</f>
        <v>0</v>
      </c>
      <c r="H271" s="165"/>
      <c r="I271" s="165"/>
      <c r="J271" s="61" t="s">
        <v>566</v>
      </c>
      <c r="K271" s="61" t="s">
        <v>567</v>
      </c>
      <c r="L271" s="46" t="s">
        <v>568</v>
      </c>
      <c r="M271" s="395"/>
      <c r="N271" s="396"/>
      <c r="O271" s="396"/>
      <c r="P271" s="397"/>
    </row>
    <row r="272" spans="1:16" ht="12" hidden="1" customHeight="1" x14ac:dyDescent="0.2">
      <c r="A272" s="52"/>
      <c r="B272" s="46"/>
      <c r="C272" s="65"/>
      <c r="D272" s="46"/>
      <c r="E272" s="53"/>
      <c r="F272" s="164"/>
      <c r="G272" s="165"/>
      <c r="H272" s="165"/>
      <c r="I272" s="165"/>
      <c r="J272" s="61" t="s">
        <v>566</v>
      </c>
      <c r="K272" s="61" t="s">
        <v>569</v>
      </c>
      <c r="L272" s="46" t="s">
        <v>570</v>
      </c>
      <c r="M272" s="395"/>
      <c r="N272" s="396"/>
      <c r="O272" s="396"/>
      <c r="P272" s="397"/>
    </row>
    <row r="273" spans="1:16" ht="12" hidden="1" customHeight="1" x14ac:dyDescent="0.2">
      <c r="A273" s="52"/>
      <c r="B273" s="46"/>
      <c r="C273" s="65"/>
      <c r="D273" s="46"/>
      <c r="E273" s="53"/>
      <c r="F273" s="164"/>
      <c r="G273" s="165"/>
      <c r="H273" s="165"/>
      <c r="I273" s="165"/>
      <c r="J273" s="65"/>
      <c r="K273" s="46"/>
      <c r="L273" s="46"/>
      <c r="M273" s="395"/>
      <c r="N273" s="396"/>
      <c r="O273" s="396"/>
      <c r="P273" s="397"/>
    </row>
    <row r="274" spans="1:16" ht="12" customHeight="1" x14ac:dyDescent="0.2">
      <c r="A274" s="52"/>
      <c r="B274" s="46"/>
      <c r="C274" s="46"/>
      <c r="D274" s="46"/>
      <c r="E274" s="53"/>
      <c r="F274" s="167"/>
      <c r="G274" s="168"/>
      <c r="H274" s="168"/>
      <c r="I274" s="168"/>
      <c r="J274" s="61" t="s">
        <v>192</v>
      </c>
      <c r="K274" s="47" t="s">
        <v>558</v>
      </c>
      <c r="L274" s="64" t="s">
        <v>130</v>
      </c>
      <c r="M274" s="401">
        <f>SUM(N274:P274)</f>
        <v>23868916.420000002</v>
      </c>
      <c r="N274" s="402">
        <f>SUM(N275:N277)</f>
        <v>0</v>
      </c>
      <c r="O274" s="402">
        <f t="shared" ref="O274:P274" si="55">SUM(O275:O277)</f>
        <v>23868916.420000002</v>
      </c>
      <c r="P274" s="403">
        <f t="shared" si="55"/>
        <v>0</v>
      </c>
    </row>
    <row r="275" spans="1:16" ht="12" customHeight="1" thickBot="1" x14ac:dyDescent="0.25">
      <c r="A275" s="52"/>
      <c r="B275" s="46"/>
      <c r="C275" s="65" t="s">
        <v>571</v>
      </c>
      <c r="D275" s="46" t="s">
        <v>572</v>
      </c>
      <c r="E275" s="53"/>
      <c r="F275" s="164">
        <f>SUM(G275:I275)</f>
        <v>23868916.420000002</v>
      </c>
      <c r="G275" s="171">
        <f>+N275</f>
        <v>0</v>
      </c>
      <c r="H275" s="171">
        <f>+O275</f>
        <v>23868916.420000002</v>
      </c>
      <c r="I275" s="171">
        <f>+P275</f>
        <v>0</v>
      </c>
      <c r="J275" s="65" t="s">
        <v>571</v>
      </c>
      <c r="K275" s="61" t="s">
        <v>131</v>
      </c>
      <c r="L275" s="46" t="s">
        <v>132</v>
      </c>
      <c r="M275" s="395">
        <f t="shared" ref="M275" si="56">SUM(N275:P275)</f>
        <v>23868916.420000002</v>
      </c>
      <c r="N275" s="396">
        <v>0</v>
      </c>
      <c r="O275" s="396">
        <v>23868916.420000002</v>
      </c>
      <c r="P275" s="397">
        <v>0</v>
      </c>
    </row>
    <row r="276" spans="1:16" ht="12" hidden="1" customHeight="1" x14ac:dyDescent="0.2">
      <c r="A276" s="52"/>
      <c r="B276" s="46"/>
      <c r="C276" s="65" t="s">
        <v>573</v>
      </c>
      <c r="D276" s="46" t="s">
        <v>574</v>
      </c>
      <c r="E276" s="53"/>
      <c r="F276" s="164">
        <f>SUM(G276:I276)</f>
        <v>0</v>
      </c>
      <c r="G276" s="171">
        <f>+O276+O277</f>
        <v>0</v>
      </c>
      <c r="H276" s="165"/>
      <c r="I276" s="165"/>
      <c r="J276" s="65" t="s">
        <v>573</v>
      </c>
      <c r="K276" s="61" t="s">
        <v>575</v>
      </c>
      <c r="L276" s="46" t="s">
        <v>576</v>
      </c>
      <c r="M276" s="395"/>
      <c r="N276" s="396"/>
      <c r="O276" s="396"/>
      <c r="P276" s="397"/>
    </row>
    <row r="277" spans="1:16" ht="12" hidden="1" customHeight="1" x14ac:dyDescent="0.2">
      <c r="A277" s="52"/>
      <c r="B277" s="46"/>
      <c r="C277" s="46"/>
      <c r="D277" s="46"/>
      <c r="E277" s="53"/>
      <c r="F277" s="164"/>
      <c r="G277" s="165"/>
      <c r="H277" s="165"/>
      <c r="I277" s="165"/>
      <c r="J277" s="65" t="s">
        <v>573</v>
      </c>
      <c r="K277" s="61" t="s">
        <v>577</v>
      </c>
      <c r="L277" s="46" t="s">
        <v>578</v>
      </c>
      <c r="M277" s="395"/>
      <c r="N277" s="396"/>
      <c r="O277" s="396"/>
      <c r="P277" s="397"/>
    </row>
    <row r="278" spans="1:16" ht="12" hidden="1" customHeight="1" x14ac:dyDescent="0.2">
      <c r="A278" s="52"/>
      <c r="B278" s="46"/>
      <c r="C278" s="46"/>
      <c r="D278" s="46"/>
      <c r="E278" s="53"/>
      <c r="F278" s="164"/>
      <c r="G278" s="165"/>
      <c r="H278" s="165"/>
      <c r="I278" s="165"/>
      <c r="J278" s="61"/>
      <c r="K278" s="61"/>
      <c r="L278" s="46"/>
      <c r="M278" s="395"/>
      <c r="N278" s="396"/>
      <c r="O278" s="396"/>
      <c r="P278" s="397"/>
    </row>
    <row r="279" spans="1:16" ht="12" hidden="1" customHeight="1" x14ac:dyDescent="0.2">
      <c r="A279" s="52"/>
      <c r="B279" s="46"/>
      <c r="C279" s="46"/>
      <c r="D279" s="46"/>
      <c r="E279" s="53"/>
      <c r="F279" s="164"/>
      <c r="G279" s="165"/>
      <c r="H279" s="165"/>
      <c r="I279" s="165"/>
      <c r="J279" s="61"/>
      <c r="K279" s="61"/>
      <c r="L279" s="46"/>
      <c r="M279" s="395"/>
      <c r="N279" s="396"/>
      <c r="O279" s="396"/>
      <c r="P279" s="397"/>
    </row>
    <row r="280" spans="1:16" ht="12" hidden="1" customHeight="1" x14ac:dyDescent="0.2">
      <c r="A280" s="52"/>
      <c r="B280" s="63" t="s">
        <v>579</v>
      </c>
      <c r="C280" s="57" t="s">
        <v>580</v>
      </c>
      <c r="D280" s="46"/>
      <c r="E280" s="53"/>
      <c r="F280" s="164"/>
      <c r="G280" s="165"/>
      <c r="H280" s="165"/>
      <c r="I280" s="165"/>
      <c r="J280" s="47" t="s">
        <v>579</v>
      </c>
      <c r="K280" s="47">
        <v>7</v>
      </c>
      <c r="L280" s="83" t="s">
        <v>580</v>
      </c>
      <c r="M280" s="395"/>
      <c r="N280" s="396"/>
      <c r="O280" s="396"/>
      <c r="P280" s="397"/>
    </row>
    <row r="281" spans="1:16" ht="12" hidden="1" customHeight="1" x14ac:dyDescent="0.2">
      <c r="A281" s="52"/>
      <c r="B281" s="46"/>
      <c r="C281" s="46"/>
      <c r="D281" s="46"/>
      <c r="E281" s="53"/>
      <c r="F281" s="164"/>
      <c r="G281" s="165"/>
      <c r="H281" s="165"/>
      <c r="I281" s="165"/>
      <c r="J281" s="61"/>
      <c r="K281" s="61"/>
      <c r="L281" s="62"/>
      <c r="M281" s="395"/>
      <c r="N281" s="396"/>
      <c r="O281" s="396"/>
      <c r="P281" s="397"/>
    </row>
    <row r="282" spans="1:16" ht="12" hidden="1" customHeight="1" x14ac:dyDescent="0.2">
      <c r="A282" s="52"/>
      <c r="B282" s="46"/>
      <c r="C282" s="65" t="s">
        <v>581</v>
      </c>
      <c r="D282" s="46" t="s">
        <v>582</v>
      </c>
      <c r="E282" s="53"/>
      <c r="F282" s="164"/>
      <c r="G282" s="165"/>
      <c r="H282" s="165"/>
      <c r="I282" s="165"/>
      <c r="J282" s="47" t="s">
        <v>581</v>
      </c>
      <c r="K282" s="47" t="s">
        <v>583</v>
      </c>
      <c r="L282" s="64" t="s">
        <v>584</v>
      </c>
      <c r="M282" s="395"/>
      <c r="N282" s="396"/>
      <c r="O282" s="396"/>
      <c r="P282" s="397"/>
    </row>
    <row r="283" spans="1:16" ht="12" hidden="1" customHeight="1" x14ac:dyDescent="0.2">
      <c r="A283" s="52"/>
      <c r="B283" s="46"/>
      <c r="C283" s="65"/>
      <c r="D283" s="46"/>
      <c r="E283" s="53"/>
      <c r="F283" s="164"/>
      <c r="G283" s="165"/>
      <c r="H283" s="165"/>
      <c r="I283" s="165"/>
      <c r="J283" s="61" t="s">
        <v>581</v>
      </c>
      <c r="K283" s="61" t="s">
        <v>585</v>
      </c>
      <c r="L283" s="62" t="s">
        <v>586</v>
      </c>
      <c r="M283" s="395"/>
      <c r="N283" s="396"/>
      <c r="O283" s="396"/>
      <c r="P283" s="397"/>
    </row>
    <row r="284" spans="1:16" ht="12" hidden="1" customHeight="1" x14ac:dyDescent="0.2">
      <c r="A284" s="52"/>
      <c r="B284" s="46"/>
      <c r="C284" s="65"/>
      <c r="D284" s="46"/>
      <c r="E284" s="53"/>
      <c r="F284" s="164"/>
      <c r="G284" s="165"/>
      <c r="H284" s="165"/>
      <c r="I284" s="165"/>
      <c r="J284" s="61" t="s">
        <v>581</v>
      </c>
      <c r="K284" s="61" t="s">
        <v>587</v>
      </c>
      <c r="L284" s="62" t="s">
        <v>588</v>
      </c>
      <c r="M284" s="395"/>
      <c r="N284" s="396"/>
      <c r="O284" s="396"/>
      <c r="P284" s="397"/>
    </row>
    <row r="285" spans="1:16" ht="12" hidden="1" customHeight="1" x14ac:dyDescent="0.2">
      <c r="A285" s="52"/>
      <c r="B285" s="46"/>
      <c r="C285" s="65"/>
      <c r="D285" s="46"/>
      <c r="E285" s="53"/>
      <c r="F285" s="164"/>
      <c r="G285" s="165"/>
      <c r="H285" s="165"/>
      <c r="I285" s="165"/>
      <c r="J285" s="61" t="s">
        <v>581</v>
      </c>
      <c r="K285" s="61" t="s">
        <v>589</v>
      </c>
      <c r="L285" s="62" t="s">
        <v>590</v>
      </c>
      <c r="M285" s="395"/>
      <c r="N285" s="396"/>
      <c r="O285" s="396"/>
      <c r="P285" s="397"/>
    </row>
    <row r="286" spans="1:16" ht="12" hidden="1" customHeight="1" x14ac:dyDescent="0.2">
      <c r="A286" s="52"/>
      <c r="B286" s="46"/>
      <c r="C286" s="65"/>
      <c r="D286" s="46"/>
      <c r="E286" s="53"/>
      <c r="F286" s="164"/>
      <c r="G286" s="165"/>
      <c r="H286" s="165"/>
      <c r="I286" s="165"/>
      <c r="J286" s="61" t="s">
        <v>581</v>
      </c>
      <c r="K286" s="61" t="s">
        <v>591</v>
      </c>
      <c r="L286" s="62" t="s">
        <v>592</v>
      </c>
      <c r="M286" s="395"/>
      <c r="N286" s="396"/>
      <c r="O286" s="396"/>
      <c r="P286" s="397"/>
    </row>
    <row r="287" spans="1:16" ht="12" hidden="1" customHeight="1" x14ac:dyDescent="0.2">
      <c r="A287" s="52"/>
      <c r="B287" s="46"/>
      <c r="C287" s="65"/>
      <c r="D287" s="46"/>
      <c r="E287" s="53"/>
      <c r="F287" s="164"/>
      <c r="G287" s="165"/>
      <c r="H287" s="165"/>
      <c r="I287" s="165"/>
      <c r="J287" s="61" t="s">
        <v>581</v>
      </c>
      <c r="K287" s="61" t="s">
        <v>593</v>
      </c>
      <c r="L287" s="62" t="s">
        <v>594</v>
      </c>
      <c r="M287" s="395"/>
      <c r="N287" s="396"/>
      <c r="O287" s="396"/>
      <c r="P287" s="397"/>
    </row>
    <row r="288" spans="1:16" ht="12" hidden="1" customHeight="1" x14ac:dyDescent="0.2">
      <c r="A288" s="52"/>
      <c r="B288" s="46"/>
      <c r="C288" s="65"/>
      <c r="D288" s="46"/>
      <c r="E288" s="53"/>
      <c r="F288" s="164"/>
      <c r="G288" s="165"/>
      <c r="H288" s="165"/>
      <c r="I288" s="165"/>
      <c r="J288" s="61" t="s">
        <v>581</v>
      </c>
      <c r="K288" s="61" t="s">
        <v>595</v>
      </c>
      <c r="L288" s="62" t="s">
        <v>596</v>
      </c>
      <c r="M288" s="395"/>
      <c r="N288" s="396"/>
      <c r="O288" s="396"/>
      <c r="P288" s="397"/>
    </row>
    <row r="289" spans="1:19" ht="12" hidden="1" customHeight="1" x14ac:dyDescent="0.2">
      <c r="A289" s="52"/>
      <c r="B289" s="46"/>
      <c r="C289" s="65"/>
      <c r="D289" s="46"/>
      <c r="E289" s="53"/>
      <c r="F289" s="164"/>
      <c r="G289" s="165"/>
      <c r="H289" s="165"/>
      <c r="I289" s="165"/>
      <c r="J289" s="61" t="s">
        <v>581</v>
      </c>
      <c r="K289" s="61" t="s">
        <v>597</v>
      </c>
      <c r="L289" s="62" t="s">
        <v>598</v>
      </c>
      <c r="M289" s="395"/>
      <c r="N289" s="396"/>
      <c r="O289" s="396"/>
      <c r="P289" s="397"/>
    </row>
    <row r="290" spans="1:19" ht="12" hidden="1" customHeight="1" x14ac:dyDescent="0.2">
      <c r="A290" s="52"/>
      <c r="B290" s="46"/>
      <c r="C290" s="65"/>
      <c r="D290" s="46"/>
      <c r="E290" s="53"/>
      <c r="F290" s="164"/>
      <c r="G290" s="165"/>
      <c r="H290" s="165"/>
      <c r="I290" s="165"/>
      <c r="J290" s="61"/>
      <c r="K290" s="61"/>
      <c r="L290" s="62"/>
      <c r="M290" s="395"/>
      <c r="N290" s="396"/>
      <c r="O290" s="396"/>
      <c r="P290" s="397"/>
    </row>
    <row r="291" spans="1:19" ht="12" hidden="1" customHeight="1" x14ac:dyDescent="0.2">
      <c r="A291" s="52"/>
      <c r="B291" s="46"/>
      <c r="C291" s="65" t="s">
        <v>599</v>
      </c>
      <c r="D291" s="46" t="s">
        <v>600</v>
      </c>
      <c r="E291" s="53"/>
      <c r="F291" s="164"/>
      <c r="G291" s="165"/>
      <c r="H291" s="165"/>
      <c r="I291" s="165"/>
      <c r="J291" s="63" t="s">
        <v>599</v>
      </c>
      <c r="K291" s="47" t="s">
        <v>601</v>
      </c>
      <c r="L291" s="64" t="s">
        <v>602</v>
      </c>
      <c r="M291" s="395"/>
      <c r="N291" s="396"/>
      <c r="O291" s="396"/>
      <c r="P291" s="397"/>
    </row>
    <row r="292" spans="1:19" ht="12" hidden="1" customHeight="1" x14ac:dyDescent="0.2">
      <c r="A292" s="52"/>
      <c r="B292" s="46"/>
      <c r="C292" s="65"/>
      <c r="D292" s="46" t="s">
        <v>192</v>
      </c>
      <c r="E292" s="53"/>
      <c r="F292" s="164"/>
      <c r="G292" s="178"/>
      <c r="H292" s="165"/>
      <c r="I292" s="165"/>
      <c r="J292" s="65" t="s">
        <v>599</v>
      </c>
      <c r="K292" s="61" t="s">
        <v>603</v>
      </c>
      <c r="L292" s="62" t="s">
        <v>604</v>
      </c>
      <c r="M292" s="395"/>
      <c r="N292" s="411"/>
      <c r="O292" s="396"/>
      <c r="P292" s="397"/>
    </row>
    <row r="293" spans="1:19" ht="12" hidden="1" customHeight="1" x14ac:dyDescent="0.2">
      <c r="A293" s="52"/>
      <c r="B293" s="46"/>
      <c r="C293" s="65"/>
      <c r="D293" s="46"/>
      <c r="E293" s="53"/>
      <c r="F293" s="164"/>
      <c r="G293" s="178"/>
      <c r="H293" s="165"/>
      <c r="I293" s="165"/>
      <c r="J293" s="65" t="s">
        <v>599</v>
      </c>
      <c r="K293" s="47" t="s">
        <v>605</v>
      </c>
      <c r="L293" s="64" t="s">
        <v>606</v>
      </c>
      <c r="M293" s="395"/>
      <c r="N293" s="411"/>
      <c r="O293" s="396"/>
      <c r="P293" s="397"/>
    </row>
    <row r="294" spans="1:19" s="46" customFormat="1" ht="12" hidden="1" customHeight="1" x14ac:dyDescent="0.2">
      <c r="A294" s="52"/>
      <c r="C294" s="65"/>
      <c r="E294" s="53"/>
      <c r="F294" s="164"/>
      <c r="G294" s="178"/>
      <c r="H294" s="165"/>
      <c r="I294" s="165"/>
      <c r="J294" s="65" t="s">
        <v>599</v>
      </c>
      <c r="K294" s="61" t="s">
        <v>607</v>
      </c>
      <c r="L294" s="62" t="s">
        <v>608</v>
      </c>
      <c r="M294" s="395"/>
      <c r="N294" s="411"/>
      <c r="O294" s="396"/>
      <c r="P294" s="397"/>
      <c r="Q294" s="288"/>
      <c r="R294" s="51"/>
      <c r="S294" s="51"/>
    </row>
    <row r="295" spans="1:19" ht="12" hidden="1" customHeight="1" x14ac:dyDescent="0.2">
      <c r="A295" s="52"/>
      <c r="B295" s="46"/>
      <c r="C295" s="65"/>
      <c r="D295" s="46"/>
      <c r="E295" s="53"/>
      <c r="F295" s="164"/>
      <c r="G295" s="178"/>
      <c r="H295" s="165"/>
      <c r="I295" s="165"/>
      <c r="J295" s="65" t="s">
        <v>599</v>
      </c>
      <c r="K295" s="61" t="s">
        <v>609</v>
      </c>
      <c r="L295" s="62" t="s">
        <v>610</v>
      </c>
      <c r="M295" s="395"/>
      <c r="N295" s="411"/>
      <c r="O295" s="396"/>
      <c r="P295" s="397"/>
    </row>
    <row r="296" spans="1:19" ht="12" hidden="1" customHeight="1" x14ac:dyDescent="0.2">
      <c r="A296" s="52"/>
      <c r="B296" s="46"/>
      <c r="C296" s="65"/>
      <c r="D296" s="46"/>
      <c r="E296" s="53"/>
      <c r="F296" s="164"/>
      <c r="G296" s="178"/>
      <c r="H296" s="165"/>
      <c r="I296" s="165"/>
      <c r="J296" s="65" t="s">
        <v>599</v>
      </c>
      <c r="K296" s="61" t="s">
        <v>611</v>
      </c>
      <c r="L296" s="62" t="s">
        <v>612</v>
      </c>
      <c r="M296" s="395"/>
      <c r="N296" s="411"/>
      <c r="O296" s="396"/>
      <c r="P296" s="397"/>
    </row>
    <row r="297" spans="1:19" ht="12" hidden="1" customHeight="1" x14ac:dyDescent="0.2">
      <c r="A297" s="52"/>
      <c r="B297" s="46"/>
      <c r="C297" s="65"/>
      <c r="D297" s="46" t="s">
        <v>192</v>
      </c>
      <c r="E297" s="53"/>
      <c r="F297" s="164"/>
      <c r="G297" s="178"/>
      <c r="H297" s="165"/>
      <c r="I297" s="165"/>
      <c r="J297" s="65" t="s">
        <v>599</v>
      </c>
      <c r="K297" s="61" t="s">
        <v>613</v>
      </c>
      <c r="L297" s="62" t="s">
        <v>614</v>
      </c>
      <c r="M297" s="395"/>
      <c r="N297" s="411"/>
      <c r="O297" s="396"/>
      <c r="P297" s="397"/>
    </row>
    <row r="298" spans="1:19" ht="12" hidden="1" customHeight="1" x14ac:dyDescent="0.2">
      <c r="A298" s="52"/>
      <c r="B298" s="46"/>
      <c r="C298" s="65"/>
      <c r="D298" s="46"/>
      <c r="E298" s="53"/>
      <c r="F298" s="164"/>
      <c r="G298" s="178"/>
      <c r="H298" s="165"/>
      <c r="I298" s="165"/>
      <c r="J298" s="65" t="s">
        <v>599</v>
      </c>
      <c r="K298" s="47" t="s">
        <v>615</v>
      </c>
      <c r="L298" s="64" t="s">
        <v>616</v>
      </c>
      <c r="M298" s="395"/>
      <c r="N298" s="411"/>
      <c r="O298" s="396"/>
      <c r="P298" s="397"/>
    </row>
    <row r="299" spans="1:19" ht="12" hidden="1" customHeight="1" x14ac:dyDescent="0.2">
      <c r="A299" s="92" t="s">
        <v>192</v>
      </c>
      <c r="B299" s="46"/>
      <c r="C299" s="65"/>
      <c r="D299" s="46"/>
      <c r="E299" s="53"/>
      <c r="F299" s="164"/>
      <c r="G299" s="178"/>
      <c r="H299" s="165"/>
      <c r="I299" s="165"/>
      <c r="J299" s="65" t="s">
        <v>599</v>
      </c>
      <c r="K299" s="61" t="s">
        <v>617</v>
      </c>
      <c r="L299" s="62" t="s">
        <v>618</v>
      </c>
      <c r="M299" s="395"/>
      <c r="N299" s="411"/>
      <c r="O299" s="396"/>
      <c r="P299" s="397"/>
    </row>
    <row r="300" spans="1:19" ht="12" hidden="1" customHeight="1" x14ac:dyDescent="0.2">
      <c r="A300" s="52"/>
      <c r="B300" s="46"/>
      <c r="C300" s="65"/>
      <c r="D300" s="46"/>
      <c r="E300" s="53"/>
      <c r="F300" s="164"/>
      <c r="G300" s="178"/>
      <c r="H300" s="165"/>
      <c r="I300" s="165"/>
      <c r="J300" s="61"/>
      <c r="K300" s="61"/>
      <c r="L300" s="62"/>
      <c r="M300" s="395"/>
      <c r="N300" s="411"/>
      <c r="O300" s="396"/>
      <c r="P300" s="397"/>
    </row>
    <row r="301" spans="1:19" ht="12" hidden="1" customHeight="1" x14ac:dyDescent="0.2">
      <c r="A301" s="52"/>
      <c r="B301" s="46"/>
      <c r="C301" s="46"/>
      <c r="D301" s="46"/>
      <c r="E301" s="53"/>
      <c r="F301" s="164"/>
      <c r="G301" s="165"/>
      <c r="H301" s="165"/>
      <c r="I301" s="165"/>
      <c r="J301" s="61"/>
      <c r="K301" s="62"/>
      <c r="L301" s="46"/>
      <c r="M301" s="395"/>
      <c r="N301" s="396"/>
      <c r="O301" s="396"/>
      <c r="P301" s="397"/>
    </row>
    <row r="302" spans="1:19" ht="12" hidden="1" customHeight="1" thickBot="1" x14ac:dyDescent="0.25">
      <c r="A302" s="77"/>
      <c r="B302" s="78"/>
      <c r="C302" s="78"/>
      <c r="D302" s="78"/>
      <c r="E302" s="79"/>
      <c r="F302" s="176"/>
      <c r="G302" s="179"/>
      <c r="H302" s="180"/>
      <c r="I302" s="180"/>
      <c r="J302" s="80"/>
      <c r="K302" s="82"/>
      <c r="L302" s="93"/>
      <c r="M302" s="412"/>
      <c r="N302" s="413"/>
      <c r="O302" s="414"/>
      <c r="P302" s="415"/>
    </row>
    <row r="303" spans="1:19" ht="12" hidden="1" customHeight="1" x14ac:dyDescent="0.2">
      <c r="A303" s="52"/>
      <c r="B303" s="46"/>
      <c r="C303" s="46"/>
      <c r="D303" s="46"/>
      <c r="E303" s="53"/>
      <c r="F303" s="164"/>
      <c r="G303" s="178"/>
      <c r="H303" s="165"/>
      <c r="I303" s="193"/>
      <c r="J303" s="65"/>
      <c r="K303" s="61"/>
      <c r="L303" s="62"/>
      <c r="M303" s="395"/>
      <c r="N303" s="411"/>
      <c r="O303" s="396"/>
      <c r="P303" s="397"/>
    </row>
    <row r="304" spans="1:19" ht="12" hidden="1" customHeight="1" x14ac:dyDescent="0.2">
      <c r="A304" s="52"/>
      <c r="B304" s="46"/>
      <c r="C304" s="65" t="s">
        <v>619</v>
      </c>
      <c r="D304" s="46" t="s">
        <v>620</v>
      </c>
      <c r="E304" s="53"/>
      <c r="F304" s="164"/>
      <c r="G304" s="178"/>
      <c r="H304" s="165"/>
      <c r="I304" s="193"/>
      <c r="J304" s="63" t="s">
        <v>619</v>
      </c>
      <c r="K304" s="47" t="s">
        <v>621</v>
      </c>
      <c r="L304" s="64" t="s">
        <v>622</v>
      </c>
      <c r="M304" s="395"/>
      <c r="N304" s="411"/>
      <c r="O304" s="396"/>
      <c r="P304" s="397"/>
    </row>
    <row r="305" spans="1:16" ht="12" hidden="1" customHeight="1" x14ac:dyDescent="0.2">
      <c r="A305" s="52"/>
      <c r="B305" s="46"/>
      <c r="C305" s="46"/>
      <c r="D305" s="46"/>
      <c r="E305" s="53"/>
      <c r="F305" s="164"/>
      <c r="G305" s="178"/>
      <c r="H305" s="165"/>
      <c r="I305" s="193"/>
      <c r="J305" s="65" t="s">
        <v>619</v>
      </c>
      <c r="K305" s="61" t="s">
        <v>623</v>
      </c>
      <c r="L305" s="62" t="s">
        <v>624</v>
      </c>
      <c r="M305" s="395"/>
      <c r="N305" s="411"/>
      <c r="O305" s="396"/>
      <c r="P305" s="397"/>
    </row>
    <row r="306" spans="1:16" ht="12" hidden="1" customHeight="1" x14ac:dyDescent="0.2">
      <c r="A306" s="52"/>
      <c r="B306" s="46"/>
      <c r="C306" s="46"/>
      <c r="D306" s="46"/>
      <c r="E306" s="53"/>
      <c r="F306" s="164"/>
      <c r="G306" s="178"/>
      <c r="H306" s="165"/>
      <c r="I306" s="193"/>
      <c r="J306" s="65" t="s">
        <v>619</v>
      </c>
      <c r="K306" s="61" t="s">
        <v>625</v>
      </c>
      <c r="L306" s="62" t="s">
        <v>626</v>
      </c>
      <c r="M306" s="395"/>
      <c r="N306" s="411"/>
      <c r="O306" s="396"/>
      <c r="P306" s="397"/>
    </row>
    <row r="307" spans="1:16" ht="12" hidden="1" customHeight="1" x14ac:dyDescent="0.2">
      <c r="A307" s="52"/>
      <c r="B307" s="46"/>
      <c r="C307" s="46"/>
      <c r="D307" s="46"/>
      <c r="E307" s="53"/>
      <c r="F307" s="164"/>
      <c r="G307" s="178"/>
      <c r="H307" s="165"/>
      <c r="I307" s="193"/>
      <c r="J307" s="47"/>
      <c r="K307" s="47"/>
      <c r="L307" s="46"/>
      <c r="M307" s="395"/>
      <c r="N307" s="411"/>
      <c r="O307" s="396"/>
      <c r="P307" s="397"/>
    </row>
    <row r="308" spans="1:16" ht="12" hidden="1" customHeight="1" x14ac:dyDescent="0.2">
      <c r="A308" s="52"/>
      <c r="B308" s="46"/>
      <c r="C308" s="46"/>
      <c r="D308" s="57"/>
      <c r="E308" s="58"/>
      <c r="F308" s="164"/>
      <c r="G308" s="178"/>
      <c r="H308" s="165"/>
      <c r="I308" s="193"/>
      <c r="J308" s="61"/>
      <c r="K308" s="61"/>
      <c r="L308" s="62"/>
      <c r="M308" s="395"/>
      <c r="N308" s="411"/>
      <c r="O308" s="396"/>
      <c r="P308" s="397"/>
    </row>
    <row r="309" spans="1:16" ht="12" hidden="1" customHeight="1" x14ac:dyDescent="0.2">
      <c r="A309" s="56">
        <v>3</v>
      </c>
      <c r="B309" s="57" t="s">
        <v>627</v>
      </c>
      <c r="C309" s="46"/>
      <c r="D309" s="57"/>
      <c r="E309" s="58"/>
      <c r="F309" s="164"/>
      <c r="G309" s="178"/>
      <c r="H309" s="165"/>
      <c r="I309" s="193"/>
      <c r="J309" s="47">
        <v>3</v>
      </c>
      <c r="K309" s="47">
        <v>4</v>
      </c>
      <c r="L309" s="83" t="s">
        <v>628</v>
      </c>
      <c r="M309" s="395"/>
      <c r="N309" s="411"/>
      <c r="O309" s="396"/>
      <c r="P309" s="397"/>
    </row>
    <row r="310" spans="1:16" ht="12" hidden="1" customHeight="1" x14ac:dyDescent="0.2">
      <c r="A310" s="52"/>
      <c r="B310" s="57" t="s">
        <v>192</v>
      </c>
      <c r="C310" s="57"/>
      <c r="D310" s="46"/>
      <c r="E310" s="53"/>
      <c r="F310" s="164"/>
      <c r="G310" s="178"/>
      <c r="H310" s="165"/>
      <c r="I310" s="193"/>
      <c r="J310" s="61"/>
      <c r="K310" s="61"/>
      <c r="L310" s="62"/>
      <c r="M310" s="395"/>
      <c r="N310" s="411"/>
      <c r="O310" s="396"/>
      <c r="P310" s="397"/>
    </row>
    <row r="311" spans="1:16" ht="12" hidden="1" customHeight="1" x14ac:dyDescent="0.2">
      <c r="A311" s="52"/>
      <c r="B311" s="63" t="s">
        <v>629</v>
      </c>
      <c r="C311" s="94" t="s">
        <v>630</v>
      </c>
      <c r="D311" s="46"/>
      <c r="E311" s="95"/>
      <c r="F311" s="164"/>
      <c r="G311" s="178"/>
      <c r="H311" s="165"/>
      <c r="I311" s="193"/>
      <c r="J311" s="47" t="s">
        <v>629</v>
      </c>
      <c r="K311" s="47" t="s">
        <v>631</v>
      </c>
      <c r="L311" s="83" t="s">
        <v>632</v>
      </c>
      <c r="M311" s="395"/>
      <c r="N311" s="411"/>
      <c r="O311" s="396"/>
      <c r="P311" s="397"/>
    </row>
    <row r="312" spans="1:16" ht="12" hidden="1" customHeight="1" x14ac:dyDescent="0.2">
      <c r="A312" s="52"/>
      <c r="B312" s="96"/>
      <c r="C312" s="46"/>
      <c r="D312" s="46"/>
      <c r="E312" s="53"/>
      <c r="F312" s="164"/>
      <c r="G312" s="178"/>
      <c r="H312" s="165"/>
      <c r="I312" s="193"/>
      <c r="J312" s="61" t="s">
        <v>629</v>
      </c>
      <c r="K312" s="61" t="s">
        <v>633</v>
      </c>
      <c r="L312" s="62" t="s">
        <v>634</v>
      </c>
      <c r="M312" s="395"/>
      <c r="N312" s="411"/>
      <c r="O312" s="396"/>
      <c r="P312" s="397"/>
    </row>
    <row r="313" spans="1:16" ht="12" hidden="1" customHeight="1" x14ac:dyDescent="0.2">
      <c r="A313" s="52"/>
      <c r="B313" s="46"/>
      <c r="C313" s="46"/>
      <c r="D313" s="46"/>
      <c r="E313" s="53"/>
      <c r="F313" s="164"/>
      <c r="G313" s="178"/>
      <c r="H313" s="165"/>
      <c r="I313" s="193"/>
      <c r="J313" s="61" t="s">
        <v>629</v>
      </c>
      <c r="K313" s="61" t="s">
        <v>635</v>
      </c>
      <c r="L313" s="62" t="s">
        <v>636</v>
      </c>
      <c r="M313" s="395"/>
      <c r="N313" s="411"/>
      <c r="O313" s="396"/>
      <c r="P313" s="397"/>
    </row>
    <row r="314" spans="1:16" ht="12" hidden="1" customHeight="1" x14ac:dyDescent="0.2">
      <c r="A314" s="52"/>
      <c r="B314" s="96"/>
      <c r="C314" s="46"/>
      <c r="D314" s="46"/>
      <c r="E314" s="53"/>
      <c r="F314" s="164"/>
      <c r="G314" s="178"/>
      <c r="H314" s="165"/>
      <c r="I314" s="193"/>
      <c r="J314" s="61" t="s">
        <v>629</v>
      </c>
      <c r="K314" s="61" t="s">
        <v>637</v>
      </c>
      <c r="L314" s="62" t="s">
        <v>638</v>
      </c>
      <c r="M314" s="395"/>
      <c r="N314" s="411"/>
      <c r="O314" s="396"/>
      <c r="P314" s="397"/>
    </row>
    <row r="315" spans="1:16" ht="12" hidden="1" customHeight="1" x14ac:dyDescent="0.2">
      <c r="A315" s="52"/>
      <c r="B315" s="96"/>
      <c r="C315" s="46"/>
      <c r="D315" s="46"/>
      <c r="E315" s="53"/>
      <c r="F315" s="164"/>
      <c r="G315" s="178"/>
      <c r="H315" s="165"/>
      <c r="I315" s="193"/>
      <c r="J315" s="61" t="s">
        <v>629</v>
      </c>
      <c r="K315" s="61" t="s">
        <v>639</v>
      </c>
      <c r="L315" s="62" t="s">
        <v>640</v>
      </c>
      <c r="M315" s="395"/>
      <c r="N315" s="411"/>
      <c r="O315" s="396"/>
      <c r="P315" s="397"/>
    </row>
    <row r="316" spans="1:16" ht="12" hidden="1" customHeight="1" x14ac:dyDescent="0.2">
      <c r="A316" s="52"/>
      <c r="B316" s="96"/>
      <c r="C316" s="46"/>
      <c r="D316" s="46"/>
      <c r="E316" s="53"/>
      <c r="F316" s="164"/>
      <c r="G316" s="178"/>
      <c r="H316" s="165"/>
      <c r="I316" s="193"/>
      <c r="J316" s="61" t="s">
        <v>629</v>
      </c>
      <c r="K316" s="61" t="s">
        <v>641</v>
      </c>
      <c r="L316" s="62" t="s">
        <v>642</v>
      </c>
      <c r="M316" s="395"/>
      <c r="N316" s="411"/>
      <c r="O316" s="396"/>
      <c r="P316" s="397"/>
    </row>
    <row r="317" spans="1:16" ht="12" hidden="1" customHeight="1" x14ac:dyDescent="0.2">
      <c r="A317" s="52"/>
      <c r="B317" s="96"/>
      <c r="C317" s="46"/>
      <c r="D317" s="46"/>
      <c r="E317" s="53"/>
      <c r="F317" s="164"/>
      <c r="G317" s="178"/>
      <c r="H317" s="165"/>
      <c r="I317" s="193"/>
      <c r="J317" s="61" t="s">
        <v>629</v>
      </c>
      <c r="K317" s="61" t="s">
        <v>643</v>
      </c>
      <c r="L317" s="62" t="s">
        <v>644</v>
      </c>
      <c r="M317" s="395"/>
      <c r="N317" s="411"/>
      <c r="O317" s="396"/>
      <c r="P317" s="397"/>
    </row>
    <row r="318" spans="1:16" ht="12" hidden="1" customHeight="1" x14ac:dyDescent="0.2">
      <c r="A318" s="52"/>
      <c r="B318" s="96"/>
      <c r="C318" s="46"/>
      <c r="D318" s="46"/>
      <c r="E318" s="53"/>
      <c r="F318" s="164"/>
      <c r="G318" s="178"/>
      <c r="H318" s="165"/>
      <c r="I318" s="193"/>
      <c r="J318" s="61" t="s">
        <v>629</v>
      </c>
      <c r="K318" s="61" t="s">
        <v>645</v>
      </c>
      <c r="L318" s="62" t="s">
        <v>646</v>
      </c>
      <c r="M318" s="395"/>
      <c r="N318" s="411"/>
      <c r="O318" s="396"/>
      <c r="P318" s="397"/>
    </row>
    <row r="319" spans="1:16" ht="12" hidden="1" customHeight="1" x14ac:dyDescent="0.2">
      <c r="A319" s="52"/>
      <c r="B319" s="96"/>
      <c r="C319" s="46"/>
      <c r="D319" s="46"/>
      <c r="E319" s="53"/>
      <c r="F319" s="164"/>
      <c r="G319" s="178"/>
      <c r="H319" s="165"/>
      <c r="I319" s="193"/>
      <c r="J319" s="61" t="s">
        <v>629</v>
      </c>
      <c r="K319" s="61" t="s">
        <v>647</v>
      </c>
      <c r="L319" s="62" t="s">
        <v>648</v>
      </c>
      <c r="M319" s="395"/>
      <c r="N319" s="411"/>
      <c r="O319" s="396"/>
      <c r="P319" s="397"/>
    </row>
    <row r="320" spans="1:16" ht="12" hidden="1" customHeight="1" x14ac:dyDescent="0.2">
      <c r="A320" s="52"/>
      <c r="B320" s="96"/>
      <c r="C320" s="46"/>
      <c r="D320" s="57"/>
      <c r="E320" s="58"/>
      <c r="F320" s="164"/>
      <c r="G320" s="178"/>
      <c r="H320" s="165"/>
      <c r="I320" s="193"/>
      <c r="J320" s="61"/>
      <c r="K320" s="61"/>
      <c r="L320" s="46"/>
      <c r="M320" s="395"/>
      <c r="N320" s="411"/>
      <c r="O320" s="396"/>
      <c r="P320" s="397"/>
    </row>
    <row r="321" spans="1:16" ht="12" hidden="1" customHeight="1" x14ac:dyDescent="0.2">
      <c r="A321" s="52"/>
      <c r="B321" s="91" t="s">
        <v>649</v>
      </c>
      <c r="C321" s="57" t="s">
        <v>650</v>
      </c>
      <c r="D321" s="97"/>
      <c r="E321" s="53"/>
      <c r="F321" s="164"/>
      <c r="G321" s="178"/>
      <c r="H321" s="165"/>
      <c r="I321" s="193"/>
      <c r="J321" s="47" t="s">
        <v>649</v>
      </c>
      <c r="K321" s="47" t="s">
        <v>651</v>
      </c>
      <c r="L321" s="83" t="s">
        <v>650</v>
      </c>
      <c r="M321" s="395"/>
      <c r="N321" s="411"/>
      <c r="O321" s="396"/>
      <c r="P321" s="397"/>
    </row>
    <row r="322" spans="1:16" ht="12" hidden="1" customHeight="1" x14ac:dyDescent="0.2">
      <c r="A322" s="52"/>
      <c r="B322" s="46"/>
      <c r="C322" s="46"/>
      <c r="D322" s="46"/>
      <c r="E322" s="53"/>
      <c r="F322" s="164"/>
      <c r="G322" s="178"/>
      <c r="H322" s="165"/>
      <c r="I322" s="193"/>
      <c r="J322" s="61" t="s">
        <v>649</v>
      </c>
      <c r="K322" s="61" t="s">
        <v>652</v>
      </c>
      <c r="L322" s="62" t="s">
        <v>653</v>
      </c>
      <c r="M322" s="395"/>
      <c r="N322" s="411"/>
      <c r="O322" s="396"/>
      <c r="P322" s="397"/>
    </row>
    <row r="323" spans="1:16" ht="12" hidden="1" customHeight="1" x14ac:dyDescent="0.2">
      <c r="A323" s="52"/>
      <c r="B323" s="46"/>
      <c r="C323" s="46"/>
      <c r="D323" s="46"/>
      <c r="E323" s="53"/>
      <c r="F323" s="164"/>
      <c r="G323" s="178"/>
      <c r="H323" s="165"/>
      <c r="I323" s="193"/>
      <c r="J323" s="61" t="s">
        <v>649</v>
      </c>
      <c r="K323" s="61" t="s">
        <v>654</v>
      </c>
      <c r="L323" s="62" t="s">
        <v>655</v>
      </c>
      <c r="M323" s="395"/>
      <c r="N323" s="411"/>
      <c r="O323" s="396"/>
      <c r="P323" s="397"/>
    </row>
    <row r="324" spans="1:16" ht="12" hidden="1" customHeight="1" x14ac:dyDescent="0.2">
      <c r="A324" s="52"/>
      <c r="B324" s="46"/>
      <c r="C324" s="46"/>
      <c r="D324" s="46"/>
      <c r="E324" s="53"/>
      <c r="F324" s="164"/>
      <c r="G324" s="178"/>
      <c r="H324" s="165"/>
      <c r="I324" s="193"/>
      <c r="J324" s="61" t="s">
        <v>649</v>
      </c>
      <c r="K324" s="61" t="s">
        <v>656</v>
      </c>
      <c r="L324" s="62" t="s">
        <v>657</v>
      </c>
      <c r="M324" s="395"/>
      <c r="N324" s="411"/>
      <c r="O324" s="396"/>
      <c r="P324" s="397"/>
    </row>
    <row r="325" spans="1:16" ht="12" hidden="1" customHeight="1" x14ac:dyDescent="0.2">
      <c r="A325" s="52"/>
      <c r="B325" s="46"/>
      <c r="C325" s="46"/>
      <c r="D325" s="46"/>
      <c r="E325" s="53"/>
      <c r="F325" s="164"/>
      <c r="G325" s="178"/>
      <c r="H325" s="165"/>
      <c r="I325" s="193"/>
      <c r="J325" s="61" t="s">
        <v>649</v>
      </c>
      <c r="K325" s="61" t="s">
        <v>658</v>
      </c>
      <c r="L325" s="62" t="s">
        <v>659</v>
      </c>
      <c r="M325" s="395"/>
      <c r="N325" s="411"/>
      <c r="O325" s="396"/>
      <c r="P325" s="397"/>
    </row>
    <row r="326" spans="1:16" ht="12" hidden="1" customHeight="1" x14ac:dyDescent="0.2">
      <c r="A326" s="52"/>
      <c r="B326" s="46"/>
      <c r="C326" s="46"/>
      <c r="D326" s="46"/>
      <c r="E326" s="53"/>
      <c r="F326" s="164"/>
      <c r="G326" s="178"/>
      <c r="H326" s="165"/>
      <c r="I326" s="193"/>
      <c r="J326" s="61" t="s">
        <v>649</v>
      </c>
      <c r="K326" s="61" t="s">
        <v>660</v>
      </c>
      <c r="L326" s="62" t="s">
        <v>661</v>
      </c>
      <c r="M326" s="395"/>
      <c r="N326" s="411"/>
      <c r="O326" s="396"/>
      <c r="P326" s="397"/>
    </row>
    <row r="327" spans="1:16" ht="12" hidden="1" customHeight="1" x14ac:dyDescent="0.2">
      <c r="A327" s="52"/>
      <c r="B327" s="46"/>
      <c r="C327" s="46"/>
      <c r="D327" s="46"/>
      <c r="E327" s="53"/>
      <c r="F327" s="164"/>
      <c r="G327" s="178"/>
      <c r="H327" s="165"/>
      <c r="I327" s="193"/>
      <c r="J327" s="61" t="s">
        <v>649</v>
      </c>
      <c r="K327" s="61" t="s">
        <v>662</v>
      </c>
      <c r="L327" s="62" t="s">
        <v>663</v>
      </c>
      <c r="M327" s="395"/>
      <c r="N327" s="411"/>
      <c r="O327" s="396"/>
      <c r="P327" s="397"/>
    </row>
    <row r="328" spans="1:16" ht="12" hidden="1" customHeight="1" x14ac:dyDescent="0.2">
      <c r="A328" s="52"/>
      <c r="B328" s="46"/>
      <c r="C328" s="46"/>
      <c r="D328" s="46"/>
      <c r="E328" s="53"/>
      <c r="F328" s="164"/>
      <c r="G328" s="178"/>
      <c r="H328" s="165"/>
      <c r="I328" s="193"/>
      <c r="J328" s="61" t="s">
        <v>649</v>
      </c>
      <c r="K328" s="61" t="s">
        <v>664</v>
      </c>
      <c r="L328" s="62" t="s">
        <v>665</v>
      </c>
      <c r="M328" s="395"/>
      <c r="N328" s="411"/>
      <c r="O328" s="396"/>
      <c r="P328" s="397"/>
    </row>
    <row r="329" spans="1:16" ht="12" hidden="1" customHeight="1" x14ac:dyDescent="0.2">
      <c r="A329" s="52"/>
      <c r="B329" s="46"/>
      <c r="C329" s="46"/>
      <c r="D329" s="46"/>
      <c r="E329" s="53"/>
      <c r="F329" s="164"/>
      <c r="G329" s="178"/>
      <c r="H329" s="165"/>
      <c r="I329" s="193"/>
      <c r="J329" s="61" t="s">
        <v>649</v>
      </c>
      <c r="K329" s="61" t="s">
        <v>666</v>
      </c>
      <c r="L329" s="62" t="s">
        <v>667</v>
      </c>
      <c r="M329" s="395"/>
      <c r="N329" s="411"/>
      <c r="O329" s="396"/>
      <c r="P329" s="397"/>
    </row>
    <row r="330" spans="1:16" ht="12" hidden="1" customHeight="1" x14ac:dyDescent="0.2">
      <c r="A330" s="52"/>
      <c r="B330" s="46"/>
      <c r="C330" s="46"/>
      <c r="D330" s="46"/>
      <c r="E330" s="53"/>
      <c r="F330" s="164"/>
      <c r="G330" s="178"/>
      <c r="H330" s="165"/>
      <c r="I330" s="193"/>
      <c r="J330" s="61"/>
      <c r="K330" s="61"/>
      <c r="L330" s="46"/>
      <c r="M330" s="395"/>
      <c r="N330" s="411"/>
      <c r="O330" s="396"/>
      <c r="P330" s="397"/>
    </row>
    <row r="331" spans="1:16" ht="12" hidden="1" customHeight="1" x14ac:dyDescent="0.2">
      <c r="A331" s="52"/>
      <c r="B331" s="63" t="s">
        <v>668</v>
      </c>
      <c r="C331" s="57" t="s">
        <v>669</v>
      </c>
      <c r="D331" s="46"/>
      <c r="E331" s="53"/>
      <c r="F331" s="164"/>
      <c r="G331" s="178"/>
      <c r="H331" s="165"/>
      <c r="I331" s="193"/>
      <c r="J331" s="47" t="s">
        <v>668</v>
      </c>
      <c r="K331" s="47">
        <v>8</v>
      </c>
      <c r="L331" s="83" t="s">
        <v>670</v>
      </c>
      <c r="M331" s="395"/>
      <c r="N331" s="411"/>
      <c r="O331" s="396"/>
      <c r="P331" s="397"/>
    </row>
    <row r="332" spans="1:16" ht="12" hidden="1" customHeight="1" x14ac:dyDescent="0.2">
      <c r="A332" s="52"/>
      <c r="B332" s="46"/>
      <c r="C332" s="46"/>
      <c r="D332" s="46"/>
      <c r="E332" s="53"/>
      <c r="F332" s="164"/>
      <c r="G332" s="178"/>
      <c r="H332" s="165"/>
      <c r="I332" s="193"/>
      <c r="J332" s="61"/>
      <c r="K332" s="61"/>
      <c r="L332" s="46"/>
      <c r="M332" s="395"/>
      <c r="N332" s="411"/>
      <c r="O332" s="396"/>
      <c r="P332" s="397"/>
    </row>
    <row r="333" spans="1:16" ht="12" hidden="1" customHeight="1" x14ac:dyDescent="0.2">
      <c r="A333" s="52"/>
      <c r="B333" s="46"/>
      <c r="C333" s="65" t="s">
        <v>671</v>
      </c>
      <c r="D333" s="46" t="s">
        <v>672</v>
      </c>
      <c r="E333" s="53"/>
      <c r="F333" s="164"/>
      <c r="G333" s="178"/>
      <c r="H333" s="165"/>
      <c r="I333" s="193"/>
      <c r="J333" s="61"/>
      <c r="K333" s="46"/>
      <c r="L333" s="46"/>
      <c r="M333" s="395"/>
      <c r="N333" s="411"/>
      <c r="O333" s="396"/>
      <c r="P333" s="397"/>
    </row>
    <row r="334" spans="1:16" ht="12" hidden="1" customHeight="1" x14ac:dyDescent="0.2">
      <c r="A334" s="52"/>
      <c r="B334" s="46"/>
      <c r="C334" s="46"/>
      <c r="D334" s="46"/>
      <c r="E334" s="53"/>
      <c r="F334" s="164"/>
      <c r="G334" s="178"/>
      <c r="H334" s="165"/>
      <c r="I334" s="193"/>
      <c r="J334" s="47" t="s">
        <v>671</v>
      </c>
      <c r="K334" s="47" t="s">
        <v>673</v>
      </c>
      <c r="L334" s="83" t="s">
        <v>674</v>
      </c>
      <c r="M334" s="395"/>
      <c r="N334" s="411"/>
      <c r="O334" s="396"/>
      <c r="P334" s="397"/>
    </row>
    <row r="335" spans="1:16" ht="12" hidden="1" customHeight="1" x14ac:dyDescent="0.2">
      <c r="A335" s="52"/>
      <c r="B335" s="46"/>
      <c r="C335" s="46"/>
      <c r="D335" s="46"/>
      <c r="E335" s="53"/>
      <c r="F335" s="164"/>
      <c r="G335" s="178"/>
      <c r="H335" s="165"/>
      <c r="I335" s="193"/>
      <c r="J335" s="61" t="s">
        <v>671</v>
      </c>
      <c r="K335" s="61" t="s">
        <v>675</v>
      </c>
      <c r="L335" s="62" t="s">
        <v>676</v>
      </c>
      <c r="M335" s="395"/>
      <c r="N335" s="411"/>
      <c r="O335" s="396"/>
      <c r="P335" s="397"/>
    </row>
    <row r="336" spans="1:16" ht="12" hidden="1" customHeight="1" x14ac:dyDescent="0.2">
      <c r="A336" s="52"/>
      <c r="B336" s="46"/>
      <c r="C336" s="46"/>
      <c r="D336" s="46"/>
      <c r="E336" s="53"/>
      <c r="F336" s="164"/>
      <c r="G336" s="178"/>
      <c r="H336" s="165"/>
      <c r="I336" s="193"/>
      <c r="J336" s="61" t="s">
        <v>671</v>
      </c>
      <c r="K336" s="61" t="s">
        <v>677</v>
      </c>
      <c r="L336" s="62" t="s">
        <v>678</v>
      </c>
      <c r="M336" s="395"/>
      <c r="N336" s="411"/>
      <c r="O336" s="396"/>
      <c r="P336" s="397"/>
    </row>
    <row r="337" spans="1:16" ht="12" hidden="1" customHeight="1" x14ac:dyDescent="0.2">
      <c r="A337" s="52"/>
      <c r="B337" s="46"/>
      <c r="C337" s="46"/>
      <c r="D337" s="46"/>
      <c r="E337" s="53"/>
      <c r="F337" s="164"/>
      <c r="G337" s="178"/>
      <c r="H337" s="165"/>
      <c r="I337" s="193"/>
      <c r="J337" s="47" t="s">
        <v>671</v>
      </c>
      <c r="K337" s="47" t="s">
        <v>679</v>
      </c>
      <c r="L337" s="83" t="s">
        <v>680</v>
      </c>
      <c r="M337" s="395"/>
      <c r="N337" s="411"/>
      <c r="O337" s="396"/>
      <c r="P337" s="397"/>
    </row>
    <row r="338" spans="1:16" ht="12" hidden="1" customHeight="1" x14ac:dyDescent="0.2">
      <c r="A338" s="52"/>
      <c r="B338" s="46"/>
      <c r="C338" s="46"/>
      <c r="D338" s="46"/>
      <c r="E338" s="53"/>
      <c r="F338" s="164"/>
      <c r="G338" s="178"/>
      <c r="H338" s="165"/>
      <c r="I338" s="193"/>
      <c r="J338" s="61" t="s">
        <v>671</v>
      </c>
      <c r="K338" s="61" t="s">
        <v>681</v>
      </c>
      <c r="L338" s="62" t="s">
        <v>682</v>
      </c>
      <c r="M338" s="395"/>
      <c r="N338" s="411"/>
      <c r="O338" s="396"/>
      <c r="P338" s="397"/>
    </row>
    <row r="339" spans="1:16" ht="12" hidden="1" customHeight="1" x14ac:dyDescent="0.2">
      <c r="A339" s="52"/>
      <c r="B339" s="46"/>
      <c r="C339" s="46"/>
      <c r="D339" s="46"/>
      <c r="E339" s="53"/>
      <c r="F339" s="164"/>
      <c r="G339" s="178"/>
      <c r="H339" s="165"/>
      <c r="I339" s="193"/>
      <c r="J339" s="61" t="s">
        <v>671</v>
      </c>
      <c r="K339" s="61" t="s">
        <v>683</v>
      </c>
      <c r="L339" s="62" t="s">
        <v>684</v>
      </c>
      <c r="M339" s="395"/>
      <c r="N339" s="411"/>
      <c r="O339" s="396"/>
      <c r="P339" s="397"/>
    </row>
    <row r="340" spans="1:16" ht="12" hidden="1" customHeight="1" x14ac:dyDescent="0.2">
      <c r="A340" s="52"/>
      <c r="B340" s="46"/>
      <c r="C340" s="46"/>
      <c r="D340" s="46"/>
      <c r="E340" s="53"/>
      <c r="F340" s="164"/>
      <c r="G340" s="178"/>
      <c r="H340" s="165"/>
      <c r="I340" s="193"/>
      <c r="J340" s="61" t="s">
        <v>671</v>
      </c>
      <c r="K340" s="61" t="s">
        <v>685</v>
      </c>
      <c r="L340" s="62" t="s">
        <v>686</v>
      </c>
      <c r="M340" s="395"/>
      <c r="N340" s="411"/>
      <c r="O340" s="396"/>
      <c r="P340" s="397"/>
    </row>
    <row r="341" spans="1:16" ht="12" hidden="1" customHeight="1" x14ac:dyDescent="0.2">
      <c r="A341" s="52"/>
      <c r="B341" s="46"/>
      <c r="C341" s="46"/>
      <c r="D341" s="46"/>
      <c r="E341" s="53"/>
      <c r="F341" s="164"/>
      <c r="G341" s="178"/>
      <c r="H341" s="165"/>
      <c r="I341" s="193"/>
      <c r="J341" s="61" t="s">
        <v>671</v>
      </c>
      <c r="K341" s="61" t="s">
        <v>687</v>
      </c>
      <c r="L341" s="62" t="s">
        <v>688</v>
      </c>
      <c r="M341" s="395"/>
      <c r="N341" s="411"/>
      <c r="O341" s="396"/>
      <c r="P341" s="397"/>
    </row>
    <row r="342" spans="1:16" ht="12" hidden="1" customHeight="1" x14ac:dyDescent="0.2">
      <c r="A342" s="52"/>
      <c r="B342" s="46"/>
      <c r="C342" s="46"/>
      <c r="D342" s="46"/>
      <c r="E342" s="53"/>
      <c r="F342" s="164"/>
      <c r="G342" s="178"/>
      <c r="H342" s="165"/>
      <c r="I342" s="193"/>
      <c r="J342" s="61" t="s">
        <v>671</v>
      </c>
      <c r="K342" s="61" t="s">
        <v>689</v>
      </c>
      <c r="L342" s="62" t="s">
        <v>690</v>
      </c>
      <c r="M342" s="395"/>
      <c r="N342" s="411"/>
      <c r="O342" s="396"/>
      <c r="P342" s="397"/>
    </row>
    <row r="343" spans="1:16" ht="12" hidden="1" customHeight="1" x14ac:dyDescent="0.2">
      <c r="A343" s="52"/>
      <c r="B343" s="46"/>
      <c r="C343" s="46"/>
      <c r="D343" s="46"/>
      <c r="E343" s="53"/>
      <c r="F343" s="164"/>
      <c r="G343" s="178"/>
      <c r="H343" s="165"/>
      <c r="I343" s="193"/>
      <c r="J343" s="61" t="s">
        <v>671</v>
      </c>
      <c r="K343" s="61" t="s">
        <v>691</v>
      </c>
      <c r="L343" s="62" t="s">
        <v>692</v>
      </c>
      <c r="M343" s="395"/>
      <c r="N343" s="411"/>
      <c r="O343" s="396"/>
      <c r="P343" s="397"/>
    </row>
    <row r="344" spans="1:16" ht="12" hidden="1" customHeight="1" x14ac:dyDescent="0.2">
      <c r="A344" s="52"/>
      <c r="B344" s="46"/>
      <c r="C344" s="46"/>
      <c r="D344" s="46"/>
      <c r="E344" s="53"/>
      <c r="F344" s="164"/>
      <c r="G344" s="178"/>
      <c r="H344" s="165"/>
      <c r="I344" s="193"/>
      <c r="J344" s="61" t="s">
        <v>671</v>
      </c>
      <c r="K344" s="61" t="s">
        <v>693</v>
      </c>
      <c r="L344" s="62" t="s">
        <v>694</v>
      </c>
      <c r="M344" s="395"/>
      <c r="N344" s="411"/>
      <c r="O344" s="396"/>
      <c r="P344" s="397"/>
    </row>
    <row r="345" spans="1:16" ht="12" hidden="1" customHeight="1" x14ac:dyDescent="0.2">
      <c r="A345" s="52"/>
      <c r="B345" s="46"/>
      <c r="C345" s="46"/>
      <c r="D345" s="46"/>
      <c r="E345" s="53"/>
      <c r="F345" s="194"/>
      <c r="G345" s="178"/>
      <c r="H345" s="165"/>
      <c r="I345" s="193"/>
      <c r="J345" s="98" t="s">
        <v>671</v>
      </c>
      <c r="K345" s="98" t="s">
        <v>695</v>
      </c>
      <c r="L345" s="99" t="s">
        <v>696</v>
      </c>
      <c r="M345" s="431"/>
      <c r="N345" s="411"/>
      <c r="O345" s="396"/>
      <c r="P345" s="397"/>
    </row>
    <row r="346" spans="1:16" ht="12" hidden="1" customHeight="1" x14ac:dyDescent="0.2">
      <c r="A346" s="52"/>
      <c r="B346" s="46"/>
      <c r="C346" s="46"/>
      <c r="D346" s="46"/>
      <c r="E346" s="53"/>
      <c r="F346" s="164"/>
      <c r="G346" s="178"/>
      <c r="H346" s="165"/>
      <c r="I346" s="193"/>
      <c r="J346" s="100" t="s">
        <v>671</v>
      </c>
      <c r="K346" s="100" t="s">
        <v>697</v>
      </c>
      <c r="L346" s="101" t="s">
        <v>698</v>
      </c>
      <c r="M346" s="395"/>
      <c r="N346" s="411"/>
      <c r="O346" s="396"/>
      <c r="P346" s="397"/>
    </row>
    <row r="347" spans="1:16" ht="12" hidden="1" customHeight="1" x14ac:dyDescent="0.2">
      <c r="A347" s="52"/>
      <c r="B347" s="46"/>
      <c r="C347" s="46"/>
      <c r="D347" s="46"/>
      <c r="E347" s="53"/>
      <c r="F347" s="164"/>
      <c r="G347" s="178"/>
      <c r="H347" s="165"/>
      <c r="I347" s="193"/>
      <c r="J347" s="61"/>
      <c r="K347" s="61"/>
      <c r="L347" s="62"/>
      <c r="M347" s="395"/>
      <c r="N347" s="411"/>
      <c r="O347" s="396"/>
      <c r="P347" s="397"/>
    </row>
    <row r="348" spans="1:16" ht="12" hidden="1" customHeight="1" x14ac:dyDescent="0.2">
      <c r="A348" s="52"/>
      <c r="B348" s="46"/>
      <c r="C348" s="65" t="s">
        <v>699</v>
      </c>
      <c r="D348" s="46" t="s">
        <v>700</v>
      </c>
      <c r="E348" s="53"/>
      <c r="F348" s="164"/>
      <c r="G348" s="178"/>
      <c r="H348" s="165"/>
      <c r="I348" s="193"/>
      <c r="J348" s="61"/>
      <c r="K348" s="61"/>
      <c r="L348" s="46"/>
      <c r="M348" s="395"/>
      <c r="N348" s="411"/>
      <c r="O348" s="396"/>
      <c r="P348" s="397"/>
    </row>
    <row r="349" spans="1:16" ht="12" hidden="1" customHeight="1" x14ac:dyDescent="0.2">
      <c r="A349" s="52"/>
      <c r="B349" s="46"/>
      <c r="C349" s="46"/>
      <c r="D349" s="46"/>
      <c r="E349" s="53"/>
      <c r="F349" s="164"/>
      <c r="G349" s="178"/>
      <c r="H349" s="165"/>
      <c r="I349" s="193"/>
      <c r="J349" s="47" t="s">
        <v>699</v>
      </c>
      <c r="K349" s="47" t="s">
        <v>673</v>
      </c>
      <c r="L349" s="83" t="s">
        <v>674</v>
      </c>
      <c r="M349" s="395"/>
      <c r="N349" s="411"/>
      <c r="O349" s="396"/>
      <c r="P349" s="397"/>
    </row>
    <row r="350" spans="1:16" ht="12" hidden="1" customHeight="1" x14ac:dyDescent="0.2">
      <c r="A350" s="52"/>
      <c r="B350" s="46"/>
      <c r="C350" s="46"/>
      <c r="D350" s="46"/>
      <c r="E350" s="53"/>
      <c r="F350" s="164"/>
      <c r="G350" s="178"/>
      <c r="H350" s="165"/>
      <c r="I350" s="193"/>
      <c r="J350" s="61" t="s">
        <v>699</v>
      </c>
      <c r="K350" s="61" t="s">
        <v>701</v>
      </c>
      <c r="L350" s="62" t="s">
        <v>702</v>
      </c>
      <c r="M350" s="395"/>
      <c r="N350" s="411"/>
      <c r="O350" s="396"/>
      <c r="P350" s="397"/>
    </row>
    <row r="351" spans="1:16" ht="12" hidden="1" customHeight="1" x14ac:dyDescent="0.2">
      <c r="A351" s="52"/>
      <c r="B351" s="46"/>
      <c r="C351" s="46"/>
      <c r="D351" s="46"/>
      <c r="E351" s="53"/>
      <c r="F351" s="164"/>
      <c r="G351" s="178"/>
      <c r="H351" s="165"/>
      <c r="I351" s="193"/>
      <c r="J351" s="61" t="s">
        <v>699</v>
      </c>
      <c r="K351" s="61" t="s">
        <v>703</v>
      </c>
      <c r="L351" s="62" t="s">
        <v>704</v>
      </c>
      <c r="M351" s="395"/>
      <c r="N351" s="411"/>
      <c r="O351" s="396"/>
      <c r="P351" s="397"/>
    </row>
    <row r="352" spans="1:16" ht="12" hidden="1" customHeight="1" x14ac:dyDescent="0.2">
      <c r="A352" s="52"/>
      <c r="B352" s="46"/>
      <c r="C352" s="46"/>
      <c r="D352" s="46"/>
      <c r="E352" s="53"/>
      <c r="F352" s="164"/>
      <c r="G352" s="178"/>
      <c r="H352" s="165"/>
      <c r="I352" s="193"/>
      <c r="J352" s="47" t="s">
        <v>699</v>
      </c>
      <c r="K352" s="47" t="s">
        <v>679</v>
      </c>
      <c r="L352" s="83" t="s">
        <v>680</v>
      </c>
      <c r="M352" s="395"/>
      <c r="N352" s="411"/>
      <c r="O352" s="396"/>
      <c r="P352" s="397"/>
    </row>
    <row r="353" spans="1:19" ht="12" hidden="1" customHeight="1" x14ac:dyDescent="0.2">
      <c r="A353" s="52"/>
      <c r="B353" s="46"/>
      <c r="C353" s="46"/>
      <c r="D353" s="46"/>
      <c r="E353" s="53"/>
      <c r="F353" s="164"/>
      <c r="G353" s="178"/>
      <c r="H353" s="165"/>
      <c r="I353" s="193"/>
      <c r="J353" s="61" t="s">
        <v>699</v>
      </c>
      <c r="K353" s="61" t="s">
        <v>705</v>
      </c>
      <c r="L353" s="62" t="s">
        <v>706</v>
      </c>
      <c r="M353" s="395"/>
      <c r="N353" s="411"/>
      <c r="O353" s="396"/>
      <c r="P353" s="397"/>
    </row>
    <row r="354" spans="1:19" ht="12" hidden="1" customHeight="1" x14ac:dyDescent="0.2">
      <c r="A354" s="52"/>
      <c r="B354" s="46"/>
      <c r="C354" s="46"/>
      <c r="D354" s="46"/>
      <c r="E354" s="53"/>
      <c r="F354" s="164"/>
      <c r="G354" s="178"/>
      <c r="H354" s="165"/>
      <c r="I354" s="193"/>
      <c r="J354" s="61"/>
      <c r="K354" s="61"/>
      <c r="L354" s="46"/>
      <c r="M354" s="395"/>
      <c r="N354" s="411"/>
      <c r="O354" s="396"/>
      <c r="P354" s="397"/>
    </row>
    <row r="355" spans="1:19" ht="12" hidden="1" customHeight="1" x14ac:dyDescent="0.2">
      <c r="A355" s="52"/>
      <c r="B355" s="63" t="s">
        <v>707</v>
      </c>
      <c r="C355" s="57" t="s">
        <v>708</v>
      </c>
      <c r="D355" s="57"/>
      <c r="E355" s="87"/>
      <c r="F355" s="164"/>
      <c r="G355" s="178"/>
      <c r="H355" s="165"/>
      <c r="I355" s="193"/>
      <c r="J355" s="47" t="s">
        <v>707</v>
      </c>
      <c r="K355" s="47" t="s">
        <v>709</v>
      </c>
      <c r="L355" s="83" t="s">
        <v>708</v>
      </c>
      <c r="M355" s="395"/>
      <c r="N355" s="411"/>
      <c r="O355" s="396"/>
      <c r="P355" s="397"/>
    </row>
    <row r="356" spans="1:19" ht="12" hidden="1" customHeight="1" x14ac:dyDescent="0.2">
      <c r="A356" s="52"/>
      <c r="B356" s="46"/>
      <c r="C356" s="46"/>
      <c r="D356" s="46"/>
      <c r="E356" s="53"/>
      <c r="F356" s="164"/>
      <c r="G356" s="178"/>
      <c r="H356" s="165"/>
      <c r="I356" s="193"/>
      <c r="J356" s="61" t="s">
        <v>707</v>
      </c>
      <c r="K356" s="61" t="s">
        <v>710</v>
      </c>
      <c r="L356" s="62" t="s">
        <v>711</v>
      </c>
      <c r="M356" s="395"/>
      <c r="N356" s="411"/>
      <c r="O356" s="396"/>
      <c r="P356" s="397"/>
    </row>
    <row r="357" spans="1:19" ht="12" hidden="1" customHeight="1" x14ac:dyDescent="0.2">
      <c r="A357" s="52"/>
      <c r="B357" s="46"/>
      <c r="C357" s="46"/>
      <c r="D357" s="46"/>
      <c r="E357" s="53" t="s">
        <v>192</v>
      </c>
      <c r="F357" s="164"/>
      <c r="G357" s="178"/>
      <c r="H357" s="165"/>
      <c r="I357" s="193"/>
      <c r="J357" s="61" t="s">
        <v>707</v>
      </c>
      <c r="K357" s="61" t="s">
        <v>712</v>
      </c>
      <c r="L357" s="62" t="s">
        <v>713</v>
      </c>
      <c r="M357" s="395"/>
      <c r="N357" s="411"/>
      <c r="O357" s="396"/>
      <c r="P357" s="397"/>
    </row>
    <row r="358" spans="1:19" ht="12" hidden="1" customHeight="1" x14ac:dyDescent="0.2">
      <c r="A358" s="52"/>
      <c r="B358" s="46"/>
      <c r="C358" s="46"/>
      <c r="D358" s="46"/>
      <c r="E358" s="53"/>
      <c r="F358" s="164"/>
      <c r="G358" s="178"/>
      <c r="H358" s="165"/>
      <c r="I358" s="193"/>
      <c r="J358" s="61"/>
      <c r="K358" s="61"/>
      <c r="L358" s="62"/>
      <c r="M358" s="395"/>
      <c r="N358" s="411"/>
      <c r="O358" s="396"/>
      <c r="P358" s="397"/>
      <c r="S358" s="51">
        <v>290</v>
      </c>
    </row>
    <row r="359" spans="1:19" ht="12" hidden="1" customHeight="1" x14ac:dyDescent="0.2">
      <c r="A359" s="52"/>
      <c r="B359" s="46"/>
      <c r="C359" s="46"/>
      <c r="D359" s="59"/>
      <c r="E359" s="58"/>
      <c r="F359" s="164"/>
      <c r="G359" s="178"/>
      <c r="H359" s="165"/>
      <c r="I359" s="193"/>
      <c r="J359" s="61" t="s">
        <v>192</v>
      </c>
      <c r="K359" s="47">
        <v>9</v>
      </c>
      <c r="L359" s="83" t="s">
        <v>409</v>
      </c>
      <c r="M359" s="395"/>
      <c r="N359" s="411"/>
      <c r="O359" s="396"/>
      <c r="P359" s="397"/>
    </row>
    <row r="360" spans="1:19" ht="12" hidden="1" customHeight="1" x14ac:dyDescent="0.2">
      <c r="A360" s="92">
        <v>4</v>
      </c>
      <c r="B360" s="59" t="s">
        <v>714</v>
      </c>
      <c r="C360" s="46"/>
      <c r="D360" s="46"/>
      <c r="E360" s="53"/>
      <c r="F360" s="164"/>
      <c r="G360" s="178"/>
      <c r="H360" s="165"/>
      <c r="I360" s="193"/>
      <c r="J360" s="61" t="s">
        <v>192</v>
      </c>
      <c r="K360" s="47" t="s">
        <v>715</v>
      </c>
      <c r="L360" s="83" t="s">
        <v>716</v>
      </c>
      <c r="M360" s="395"/>
      <c r="N360" s="411"/>
      <c r="O360" s="396"/>
      <c r="P360" s="397"/>
    </row>
    <row r="361" spans="1:19" ht="12" hidden="1" customHeight="1" x14ac:dyDescent="0.2">
      <c r="A361" s="52"/>
      <c r="B361" s="46"/>
      <c r="C361" s="46"/>
      <c r="D361" s="46"/>
      <c r="E361" s="53"/>
      <c r="F361" s="164"/>
      <c r="G361" s="178"/>
      <c r="H361" s="165"/>
      <c r="I361" s="193"/>
      <c r="J361" s="61">
        <v>4</v>
      </c>
      <c r="K361" s="61" t="s">
        <v>717</v>
      </c>
      <c r="L361" s="62" t="s">
        <v>718</v>
      </c>
      <c r="M361" s="395"/>
      <c r="N361" s="411"/>
      <c r="O361" s="396"/>
      <c r="P361" s="397"/>
    </row>
    <row r="362" spans="1:19" ht="12" hidden="1" customHeight="1" x14ac:dyDescent="0.2">
      <c r="A362" s="52"/>
      <c r="B362" s="46"/>
      <c r="C362" s="46"/>
      <c r="D362" s="46"/>
      <c r="E362" s="53"/>
      <c r="F362" s="164"/>
      <c r="G362" s="178"/>
      <c r="H362" s="165"/>
      <c r="I362" s="193"/>
      <c r="J362" s="61">
        <v>4</v>
      </c>
      <c r="K362" s="61" t="s">
        <v>719</v>
      </c>
      <c r="L362" s="62" t="s">
        <v>720</v>
      </c>
      <c r="M362" s="395"/>
      <c r="N362" s="411"/>
      <c r="O362" s="396"/>
      <c r="P362" s="397"/>
    </row>
    <row r="363" spans="1:19" ht="12" hidden="1" customHeight="1" thickBot="1" x14ac:dyDescent="0.25">
      <c r="A363" s="52"/>
      <c r="B363" s="46"/>
      <c r="C363" s="46"/>
      <c r="D363" s="46"/>
      <c r="E363" s="53"/>
      <c r="F363" s="164"/>
      <c r="G363" s="178"/>
      <c r="H363" s="165"/>
      <c r="I363" s="193"/>
      <c r="J363" s="65"/>
      <c r="K363" s="46"/>
      <c r="L363" s="46"/>
      <c r="M363" s="395"/>
      <c r="N363" s="411"/>
      <c r="O363" s="396"/>
      <c r="P363" s="397"/>
    </row>
    <row r="364" spans="1:19" s="73" customFormat="1" ht="21.75" customHeight="1" thickBot="1" x14ac:dyDescent="0.3">
      <c r="A364" s="159"/>
      <c r="B364" s="702" t="s">
        <v>721</v>
      </c>
      <c r="C364" s="702"/>
      <c r="D364" s="702"/>
      <c r="E364" s="703"/>
      <c r="F364" s="432">
        <f>SUM(G364:I364)</f>
        <v>1720240538.7799997</v>
      </c>
      <c r="G364" s="433">
        <f>+G8+G240</f>
        <v>619575804.88999999</v>
      </c>
      <c r="H364" s="432">
        <f>+H8+H240</f>
        <v>707214018.73999989</v>
      </c>
      <c r="I364" s="432">
        <f>+I8+I240</f>
        <v>393450715.14999998</v>
      </c>
      <c r="J364" s="102"/>
      <c r="K364" s="102"/>
      <c r="L364" s="203" t="s">
        <v>721</v>
      </c>
      <c r="M364" s="434">
        <f>+M12+M50+M113+M155+M162+M196+M241+M280+M309+M331+M359</f>
        <v>1720240538.78</v>
      </c>
      <c r="N364" s="435">
        <f t="shared" ref="N364:P364" si="57">+N12+N50+N113+N155+N162+N196+N241+N280+N309+N331+N359</f>
        <v>619575804.88999999</v>
      </c>
      <c r="O364" s="435">
        <f>+O12+O50+O113+O155+O162+O196+O241+O280+O309+O331+O359</f>
        <v>707214018.73999989</v>
      </c>
      <c r="P364" s="436">
        <f t="shared" si="57"/>
        <v>393450715.14999998</v>
      </c>
      <c r="Q364" s="407"/>
    </row>
    <row r="366" spans="1:19" ht="11.25" x14ac:dyDescent="0.2">
      <c r="G366" s="195"/>
      <c r="H366" s="195"/>
      <c r="I366" s="195"/>
    </row>
    <row r="367" spans="1:19" s="55" customFormat="1" ht="12.75" x14ac:dyDescent="0.2">
      <c r="B367" s="103"/>
      <c r="C367" s="104" t="s">
        <v>722</v>
      </c>
      <c r="D367" s="104"/>
      <c r="E367" s="104"/>
      <c r="F367" s="197"/>
      <c r="G367" s="198"/>
      <c r="H367" s="198"/>
      <c r="I367" s="191"/>
      <c r="J367" s="54"/>
      <c r="K367" s="104"/>
      <c r="M367" s="438"/>
      <c r="N367" s="439"/>
      <c r="O367" s="439"/>
      <c r="P367" s="438"/>
      <c r="Q367" s="289"/>
    </row>
    <row r="368" spans="1:19" ht="12" customHeight="1" x14ac:dyDescent="0.2">
      <c r="B368" s="704"/>
      <c r="C368" s="704"/>
      <c r="D368" s="704"/>
      <c r="E368" s="704"/>
      <c r="F368" s="704"/>
      <c r="G368" s="704"/>
      <c r="H368" s="704"/>
      <c r="I368" s="704"/>
    </row>
    <row r="369" spans="1:20" ht="12" customHeight="1" x14ac:dyDescent="0.2">
      <c r="B369" s="105"/>
    </row>
    <row r="370" spans="1:20" ht="16.5" customHeight="1" x14ac:dyDescent="0.2"/>
    <row r="371" spans="1:20" ht="12" customHeight="1" x14ac:dyDescent="0.2">
      <c r="C371" s="106"/>
    </row>
    <row r="372" spans="1:20" s="55" customFormat="1" ht="34.5" customHeight="1" x14ac:dyDescent="0.2">
      <c r="A372" s="51"/>
      <c r="B372" s="51"/>
      <c r="C372" s="107" t="s">
        <v>723</v>
      </c>
      <c r="D372" s="51"/>
      <c r="E372" s="51"/>
      <c r="F372" s="195"/>
      <c r="G372" s="162"/>
      <c r="H372" s="162"/>
      <c r="I372" s="196"/>
      <c r="J372" s="54"/>
      <c r="L372" s="51"/>
      <c r="M372" s="437"/>
      <c r="N372" s="393"/>
      <c r="O372" s="393"/>
      <c r="P372" s="437"/>
      <c r="Q372" s="288"/>
      <c r="R372" s="51"/>
      <c r="S372" s="51"/>
      <c r="T372" s="51"/>
    </row>
    <row r="373" spans="1:20" s="55" customFormat="1" ht="51" customHeight="1" x14ac:dyDescent="0.2">
      <c r="A373" s="51"/>
      <c r="B373" s="51"/>
      <c r="C373" s="106"/>
      <c r="D373" s="51"/>
      <c r="E373" s="51"/>
      <c r="F373" s="195"/>
      <c r="G373" s="162"/>
      <c r="H373" s="162"/>
      <c r="I373" s="196"/>
      <c r="J373" s="54"/>
      <c r="L373" s="51"/>
      <c r="M373" s="437"/>
      <c r="N373" s="393"/>
      <c r="O373" s="393"/>
      <c r="P373" s="437"/>
      <c r="Q373" s="288"/>
      <c r="R373" s="51"/>
      <c r="S373" s="51"/>
      <c r="T373" s="51"/>
    </row>
    <row r="374" spans="1:20" s="55" customFormat="1" ht="48.75" customHeight="1" x14ac:dyDescent="0.2">
      <c r="A374" s="51"/>
      <c r="B374" s="51"/>
      <c r="C374" s="699"/>
      <c r="D374" s="699"/>
      <c r="E374" s="699"/>
      <c r="F374" s="699"/>
      <c r="G374" s="699"/>
      <c r="H374" s="699"/>
      <c r="I374" s="699"/>
      <c r="J374" s="54"/>
      <c r="L374" s="51"/>
      <c r="M374" s="437"/>
      <c r="N374" s="393"/>
      <c r="O374" s="393"/>
      <c r="P374" s="437"/>
      <c r="Q374" s="288"/>
      <c r="R374" s="51"/>
      <c r="S374" s="51"/>
      <c r="T374" s="51"/>
    </row>
    <row r="375" spans="1:20" s="55" customFormat="1" ht="12" customHeight="1" x14ac:dyDescent="0.2">
      <c r="A375" s="51"/>
      <c r="B375" s="51"/>
      <c r="C375" s="60"/>
      <c r="D375" s="60"/>
      <c r="E375" s="60"/>
      <c r="F375" s="195"/>
      <c r="G375" s="162"/>
      <c r="H375" s="162"/>
      <c r="I375" s="196"/>
      <c r="J375" s="54"/>
      <c r="L375" s="51"/>
      <c r="M375" s="437"/>
      <c r="N375" s="393"/>
      <c r="O375" s="393"/>
      <c r="P375" s="437"/>
      <c r="Q375" s="288"/>
      <c r="R375" s="51"/>
      <c r="S375" s="51"/>
      <c r="T375" s="51"/>
    </row>
    <row r="376" spans="1:20" s="55" customFormat="1" ht="12" customHeight="1" x14ac:dyDescent="0.2">
      <c r="A376" s="51"/>
      <c r="B376" s="51"/>
      <c r="C376" s="60"/>
      <c r="D376" s="60"/>
      <c r="E376" s="60"/>
      <c r="F376" s="195"/>
      <c r="G376" s="162"/>
      <c r="H376" s="162"/>
      <c r="I376" s="196"/>
      <c r="J376" s="54"/>
      <c r="L376" s="51"/>
      <c r="M376" s="437"/>
      <c r="N376" s="393"/>
      <c r="O376" s="393"/>
      <c r="P376" s="437"/>
      <c r="Q376" s="288"/>
      <c r="R376" s="51"/>
      <c r="S376" s="51"/>
      <c r="T376" s="51"/>
    </row>
    <row r="377" spans="1:20" s="55" customFormat="1" ht="42.75" customHeight="1" x14ac:dyDescent="0.2">
      <c r="A377" s="51"/>
      <c r="B377" s="51"/>
      <c r="C377" s="699"/>
      <c r="D377" s="699"/>
      <c r="E377" s="699"/>
      <c r="F377" s="699"/>
      <c r="G377" s="699"/>
      <c r="H377" s="699"/>
      <c r="I377" s="699"/>
      <c r="J377" s="54"/>
      <c r="L377" s="51"/>
      <c r="M377" s="437"/>
      <c r="N377" s="393"/>
      <c r="O377" s="393"/>
      <c r="P377" s="437"/>
      <c r="Q377" s="288"/>
      <c r="R377" s="51"/>
      <c r="S377" s="51"/>
      <c r="T377" s="51"/>
    </row>
    <row r="378" spans="1:20" s="55" customFormat="1" ht="12" customHeight="1" x14ac:dyDescent="0.2">
      <c r="A378" s="51"/>
      <c r="B378" s="51"/>
      <c r="C378" s="60"/>
      <c r="D378" s="60"/>
      <c r="E378" s="60"/>
      <c r="F378" s="195"/>
      <c r="G378" s="162"/>
      <c r="H378" s="162"/>
      <c r="I378" s="196"/>
      <c r="J378" s="54"/>
      <c r="L378" s="51"/>
      <c r="M378" s="437"/>
      <c r="N378" s="393"/>
      <c r="O378" s="393"/>
      <c r="P378" s="437"/>
      <c r="Q378" s="288"/>
      <c r="R378" s="51"/>
      <c r="S378" s="51"/>
      <c r="T378" s="51"/>
    </row>
    <row r="379" spans="1:20" s="55" customFormat="1" ht="12" customHeight="1" x14ac:dyDescent="0.2">
      <c r="A379" s="51"/>
      <c r="B379" s="51"/>
      <c r="C379" s="60"/>
      <c r="D379" s="60"/>
      <c r="E379" s="60"/>
      <c r="F379" s="195"/>
      <c r="G379" s="162"/>
      <c r="H379" s="162"/>
      <c r="I379" s="196"/>
      <c r="J379" s="54"/>
      <c r="L379" s="51"/>
      <c r="M379" s="437"/>
      <c r="N379" s="393"/>
      <c r="O379" s="393"/>
      <c r="P379" s="437"/>
      <c r="Q379" s="288"/>
      <c r="R379" s="51"/>
      <c r="S379" s="51"/>
      <c r="T379" s="51"/>
    </row>
    <row r="380" spans="1:20" s="55" customFormat="1" ht="31.5" customHeight="1" x14ac:dyDescent="0.2">
      <c r="A380" s="51"/>
      <c r="B380" s="51"/>
      <c r="C380" s="699"/>
      <c r="D380" s="699"/>
      <c r="E380" s="699"/>
      <c r="F380" s="699"/>
      <c r="G380" s="699"/>
      <c r="H380" s="699"/>
      <c r="I380" s="699"/>
      <c r="J380" s="54"/>
      <c r="L380" s="51"/>
      <c r="M380" s="437"/>
      <c r="N380" s="393"/>
      <c r="O380" s="393"/>
      <c r="P380" s="437"/>
      <c r="Q380" s="288"/>
      <c r="R380" s="51"/>
      <c r="S380" s="51"/>
      <c r="T380" s="51"/>
    </row>
  </sheetData>
  <mergeCells count="9">
    <mergeCell ref="C374:I374"/>
    <mergeCell ref="C377:I377"/>
    <mergeCell ref="C380:I380"/>
    <mergeCell ref="A2:P2"/>
    <mergeCell ref="A3:P3"/>
    <mergeCell ref="A4:P4"/>
    <mergeCell ref="A6:E6"/>
    <mergeCell ref="B364:E364"/>
    <mergeCell ref="B368:I368"/>
  </mergeCells>
  <printOptions horizontalCentered="1"/>
  <pageMargins left="0.19685039370078741" right="0.19685039370078741" top="0.59055118110236227" bottom="0.39370078740157483" header="0.19685039370078741" footer="0.19685039370078741"/>
  <pageSetup paperSize="9" scale="75"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80"/>
  <sheetViews>
    <sheetView showGridLines="0" zoomScale="120" zoomScaleNormal="120" workbookViewId="0">
      <pane ySplit="6" topLeftCell="A239" activePane="bottomLeft" state="frozen"/>
      <selection pane="bottomLeft" activeCell="R213" sqref="R213"/>
    </sheetView>
  </sheetViews>
  <sheetFormatPr baseColWidth="10" defaultColWidth="11.42578125" defaultRowHeight="12" customHeight="1" x14ac:dyDescent="0.2"/>
  <cols>
    <col min="1" max="1" width="2.28515625" style="51" customWidth="1"/>
    <col min="2" max="2" width="4.7109375" style="51" customWidth="1"/>
    <col min="3" max="3" width="5.28515625" style="51" customWidth="1"/>
    <col min="4" max="4" width="5.7109375" style="51" customWidth="1"/>
    <col min="5" max="5" width="26.28515625" style="51" customWidth="1"/>
    <col min="6" max="6" width="11.5703125" style="195" customWidth="1"/>
    <col min="7" max="8" width="12.85546875" style="162" customWidth="1"/>
    <col min="9" max="9" width="12.85546875" style="196" customWidth="1"/>
    <col min="10" max="10" width="8" style="54" hidden="1" customWidth="1"/>
    <col min="11" max="11" width="8.42578125" style="55" hidden="1" customWidth="1"/>
    <col min="12" max="12" width="33.28515625" style="51" hidden="1" customWidth="1"/>
    <col min="13" max="13" width="12" style="437" hidden="1" customWidth="1"/>
    <col min="14" max="14" width="14" style="393" hidden="1" customWidth="1"/>
    <col min="15" max="15" width="13.140625" style="393" hidden="1" customWidth="1"/>
    <col min="16" max="16" width="13" style="437" hidden="1" customWidth="1"/>
    <col min="17" max="17" width="11.42578125" style="288"/>
    <col min="18" max="16384" width="11.42578125" style="51"/>
  </cols>
  <sheetData>
    <row r="2" spans="1:17" s="46" customFormat="1" x14ac:dyDescent="0.2">
      <c r="A2" s="700" t="s">
        <v>1417</v>
      </c>
      <c r="B2" s="700"/>
      <c r="C2" s="700"/>
      <c r="D2" s="700"/>
      <c r="E2" s="700"/>
      <c r="F2" s="700"/>
      <c r="G2" s="700"/>
      <c r="H2" s="700"/>
      <c r="I2" s="700"/>
      <c r="J2" s="700"/>
      <c r="K2" s="700"/>
      <c r="L2" s="700"/>
      <c r="M2" s="700"/>
      <c r="N2" s="700"/>
      <c r="O2" s="700"/>
      <c r="P2" s="700"/>
      <c r="Q2" s="120"/>
    </row>
    <row r="3" spans="1:17" s="46" customFormat="1" x14ac:dyDescent="0.2">
      <c r="A3" s="700" t="s">
        <v>214</v>
      </c>
      <c r="B3" s="700"/>
      <c r="C3" s="700"/>
      <c r="D3" s="700"/>
      <c r="E3" s="700"/>
      <c r="F3" s="700"/>
      <c r="G3" s="700"/>
      <c r="H3" s="700"/>
      <c r="I3" s="700"/>
      <c r="J3" s="700"/>
      <c r="K3" s="700"/>
      <c r="L3" s="700"/>
      <c r="M3" s="700"/>
      <c r="N3" s="700"/>
      <c r="O3" s="700"/>
      <c r="P3" s="700"/>
      <c r="Q3" s="120"/>
    </row>
    <row r="4" spans="1:17" s="46" customFormat="1" x14ac:dyDescent="0.2">
      <c r="A4" s="700" t="s">
        <v>1093</v>
      </c>
      <c r="B4" s="700"/>
      <c r="C4" s="700"/>
      <c r="D4" s="700"/>
      <c r="E4" s="700"/>
      <c r="F4" s="700"/>
      <c r="G4" s="700"/>
      <c r="H4" s="700"/>
      <c r="I4" s="700"/>
      <c r="J4" s="700"/>
      <c r="K4" s="700"/>
      <c r="L4" s="700"/>
      <c r="M4" s="700"/>
      <c r="N4" s="700"/>
      <c r="O4" s="700"/>
      <c r="P4" s="700"/>
      <c r="Q4" s="120"/>
    </row>
    <row r="5" spans="1:17" s="46" customFormat="1" ht="15" customHeight="1" x14ac:dyDescent="0.2">
      <c r="F5" s="161"/>
      <c r="G5" s="162"/>
      <c r="H5" s="162"/>
      <c r="I5" s="162"/>
      <c r="J5" s="47"/>
      <c r="K5" s="48"/>
      <c r="M5" s="393"/>
      <c r="N5" s="393"/>
      <c r="O5" s="393"/>
      <c r="P5" s="393"/>
      <c r="Q5" s="120"/>
    </row>
    <row r="6" spans="1:17" ht="64.5" customHeight="1" x14ac:dyDescent="0.2">
      <c r="A6" s="701" t="s">
        <v>214</v>
      </c>
      <c r="B6" s="701"/>
      <c r="C6" s="701"/>
      <c r="D6" s="701"/>
      <c r="E6" s="701"/>
      <c r="F6" s="163" t="s">
        <v>215</v>
      </c>
      <c r="G6" s="163" t="s">
        <v>216</v>
      </c>
      <c r="H6" s="163" t="s">
        <v>217</v>
      </c>
      <c r="I6" s="163" t="s">
        <v>218</v>
      </c>
      <c r="J6" s="49" t="s">
        <v>219</v>
      </c>
      <c r="K6" s="50" t="s">
        <v>220</v>
      </c>
      <c r="L6" s="638" t="s">
        <v>221</v>
      </c>
      <c r="M6" s="394" t="s">
        <v>215</v>
      </c>
      <c r="N6" s="394" t="s">
        <v>216</v>
      </c>
      <c r="O6" s="394" t="s">
        <v>217</v>
      </c>
      <c r="P6" s="394" t="s">
        <v>218</v>
      </c>
    </row>
    <row r="7" spans="1:17" ht="12" customHeight="1" x14ac:dyDescent="0.2">
      <c r="A7" s="52"/>
      <c r="B7" s="46"/>
      <c r="C7" s="46"/>
      <c r="D7" s="46"/>
      <c r="E7" s="53"/>
      <c r="F7" s="164"/>
      <c r="G7" s="165"/>
      <c r="H7" s="165"/>
      <c r="I7" s="166"/>
      <c r="J7" s="61"/>
      <c r="K7" s="62"/>
      <c r="L7" s="46"/>
      <c r="M7" s="395"/>
      <c r="N7" s="396"/>
      <c r="O7" s="396"/>
      <c r="P7" s="397"/>
    </row>
    <row r="8" spans="1:17" s="60" customFormat="1" ht="12" customHeight="1" x14ac:dyDescent="0.2">
      <c r="A8" s="56" t="s">
        <v>222</v>
      </c>
      <c r="B8" s="57" t="s">
        <v>223</v>
      </c>
      <c r="C8" s="57"/>
      <c r="D8" s="57"/>
      <c r="E8" s="58"/>
      <c r="F8" s="167">
        <f>+G8+H8+I8</f>
        <v>1677886544.1500001</v>
      </c>
      <c r="G8" s="168">
        <f>+G10+G166+G196</f>
        <v>619575804.88999999</v>
      </c>
      <c r="H8" s="168">
        <f t="shared" ref="H8:I8" si="0">+H10+H166+H196</f>
        <v>664860024.1099999</v>
      </c>
      <c r="I8" s="168">
        <f t="shared" si="0"/>
        <v>393450715.14999998</v>
      </c>
      <c r="J8" s="47"/>
      <c r="K8" s="59"/>
      <c r="L8" s="57"/>
      <c r="M8" s="395"/>
      <c r="N8" s="398"/>
      <c r="O8" s="398"/>
      <c r="P8" s="399"/>
      <c r="Q8" s="400"/>
    </row>
    <row r="9" spans="1:17" ht="12" customHeight="1" x14ac:dyDescent="0.2">
      <c r="A9" s="52"/>
      <c r="B9" s="46"/>
      <c r="C9" s="46"/>
      <c r="D9" s="46"/>
      <c r="E9" s="53"/>
      <c r="F9" s="164"/>
      <c r="G9" s="165"/>
      <c r="H9" s="165"/>
      <c r="I9" s="165"/>
      <c r="J9" s="61"/>
      <c r="K9" s="62"/>
      <c r="L9" s="46"/>
      <c r="M9" s="395"/>
      <c r="N9" s="396"/>
      <c r="O9" s="396"/>
      <c r="P9" s="397"/>
    </row>
    <row r="10" spans="1:17" ht="12" customHeight="1" x14ac:dyDescent="0.2">
      <c r="A10" s="52"/>
      <c r="B10" s="63" t="s">
        <v>224</v>
      </c>
      <c r="C10" s="57" t="s">
        <v>225</v>
      </c>
      <c r="D10" s="57"/>
      <c r="E10" s="58"/>
      <c r="F10" s="167">
        <f>+G10+H10+I10</f>
        <v>1120435368.1299999</v>
      </c>
      <c r="G10" s="168">
        <f>+G12+G50</f>
        <v>475666256.79999995</v>
      </c>
      <c r="H10" s="168">
        <f t="shared" ref="H10:I10" si="1">+H12+H50</f>
        <v>644769111.32999992</v>
      </c>
      <c r="I10" s="168">
        <f t="shared" si="1"/>
        <v>0</v>
      </c>
      <c r="J10" s="61"/>
      <c r="K10" s="62"/>
      <c r="L10" s="46"/>
      <c r="M10" s="395"/>
      <c r="N10" s="396"/>
      <c r="O10" s="396"/>
      <c r="P10" s="397"/>
    </row>
    <row r="11" spans="1:17" ht="12" customHeight="1" x14ac:dyDescent="0.2">
      <c r="A11" s="52"/>
      <c r="B11" s="46"/>
      <c r="C11" s="46"/>
      <c r="D11" s="46"/>
      <c r="E11" s="53"/>
      <c r="F11" s="164"/>
      <c r="G11" s="165"/>
      <c r="H11" s="165"/>
      <c r="I11" s="165"/>
      <c r="J11" s="61"/>
      <c r="K11" s="62"/>
      <c r="L11" s="46"/>
      <c r="M11" s="395"/>
      <c r="N11" s="396"/>
      <c r="O11" s="396"/>
      <c r="P11" s="397"/>
    </row>
    <row r="12" spans="1:17" ht="12" customHeight="1" x14ac:dyDescent="0.2">
      <c r="A12" s="52"/>
      <c r="B12" s="46"/>
      <c r="C12" s="63" t="s">
        <v>226</v>
      </c>
      <c r="D12" s="57" t="s">
        <v>227</v>
      </c>
      <c r="E12" s="58"/>
      <c r="F12" s="169">
        <f>+G12+H12+I12</f>
        <v>992903928.62999988</v>
      </c>
      <c r="G12" s="170">
        <f>+G14+G36</f>
        <v>471245634.21999997</v>
      </c>
      <c r="H12" s="170">
        <f t="shared" ref="H12:I12" si="2">+H14+H36</f>
        <v>521658294.40999997</v>
      </c>
      <c r="I12" s="170">
        <f t="shared" si="2"/>
        <v>0</v>
      </c>
      <c r="J12" s="63" t="s">
        <v>226</v>
      </c>
      <c r="K12" s="63">
        <v>0</v>
      </c>
      <c r="L12" s="64" t="s">
        <v>227</v>
      </c>
      <c r="M12" s="401">
        <f>+M15+M21+M27+M37+M43</f>
        <v>992903928.63</v>
      </c>
      <c r="N12" s="402">
        <f t="shared" ref="N12:P12" si="3">+N15+N21+N27+N37+N43</f>
        <v>471245634.22000003</v>
      </c>
      <c r="O12" s="402">
        <f>+O15+O21+O27+O37+O43</f>
        <v>521658294.40999997</v>
      </c>
      <c r="P12" s="403">
        <f t="shared" si="3"/>
        <v>0</v>
      </c>
    </row>
    <row r="13" spans="1:17" ht="12" customHeight="1" x14ac:dyDescent="0.2">
      <c r="A13" s="52"/>
      <c r="B13" s="46"/>
      <c r="C13" s="46"/>
      <c r="D13" s="46"/>
      <c r="E13" s="53"/>
      <c r="F13" s="164"/>
      <c r="G13" s="165"/>
      <c r="H13" s="165"/>
      <c r="I13" s="165"/>
      <c r="J13" s="61"/>
      <c r="K13" s="62"/>
      <c r="L13" s="46"/>
      <c r="M13" s="395"/>
      <c r="N13" s="396"/>
      <c r="O13" s="396"/>
      <c r="P13" s="397"/>
    </row>
    <row r="14" spans="1:17" ht="12" customHeight="1" x14ac:dyDescent="0.2">
      <c r="A14" s="52"/>
      <c r="B14" s="46"/>
      <c r="C14" s="46"/>
      <c r="D14" s="65" t="s">
        <v>228</v>
      </c>
      <c r="E14" s="53" t="s">
        <v>229</v>
      </c>
      <c r="F14" s="164">
        <f>+G14+H14+I14</f>
        <v>773765675.66999996</v>
      </c>
      <c r="G14" s="171">
        <f>+N15+N21+N27+N33</f>
        <v>366138198.25999999</v>
      </c>
      <c r="H14" s="164">
        <f>+O15+O21+O27+O33</f>
        <v>407627477.40999997</v>
      </c>
      <c r="I14" s="171">
        <f>+P15+P21+P27+P33</f>
        <v>0</v>
      </c>
      <c r="J14" s="61"/>
      <c r="K14" s="62"/>
      <c r="L14" s="46"/>
      <c r="M14" s="395"/>
      <c r="N14" s="396"/>
      <c r="O14" s="396"/>
      <c r="P14" s="397"/>
    </row>
    <row r="15" spans="1:17" ht="12" customHeight="1" x14ac:dyDescent="0.2">
      <c r="A15" s="52"/>
      <c r="B15" s="46"/>
      <c r="C15" s="46"/>
      <c r="D15" s="66"/>
      <c r="E15" s="67"/>
      <c r="F15" s="167"/>
      <c r="G15" s="168"/>
      <c r="H15" s="168"/>
      <c r="I15" s="168"/>
      <c r="J15" s="63" t="s">
        <v>228</v>
      </c>
      <c r="K15" s="63" t="s">
        <v>230</v>
      </c>
      <c r="L15" s="64" t="s">
        <v>231</v>
      </c>
      <c r="M15" s="401">
        <f>SUM(M16:M20)</f>
        <v>351695011.29000002</v>
      </c>
      <c r="N15" s="402">
        <f t="shared" ref="N15:P15" si="4">SUM(N16:N20)</f>
        <v>151163495</v>
      </c>
      <c r="O15" s="402">
        <f>SUM(O16:O20)</f>
        <v>200531516.28999999</v>
      </c>
      <c r="P15" s="403">
        <f t="shared" si="4"/>
        <v>0</v>
      </c>
    </row>
    <row r="16" spans="1:17" ht="12" hidden="1" customHeight="1" x14ac:dyDescent="0.2">
      <c r="A16" s="52"/>
      <c r="B16" s="46"/>
      <c r="C16" s="46"/>
      <c r="D16" s="66"/>
      <c r="E16" s="67"/>
      <c r="F16" s="164"/>
      <c r="G16" s="171"/>
      <c r="H16" s="171"/>
      <c r="I16" s="171"/>
      <c r="J16" s="65" t="s">
        <v>228</v>
      </c>
      <c r="K16" s="65" t="s">
        <v>34</v>
      </c>
      <c r="L16" s="46" t="s">
        <v>232</v>
      </c>
      <c r="M16" s="395">
        <f>SUM(N16:P16)</f>
        <v>351423028.09000003</v>
      </c>
      <c r="N16" s="396">
        <v>151163495</v>
      </c>
      <c r="O16" s="396">
        <v>200259533.09</v>
      </c>
      <c r="P16" s="397">
        <v>0</v>
      </c>
    </row>
    <row r="17" spans="1:16" ht="12" hidden="1" customHeight="1" x14ac:dyDescent="0.2">
      <c r="A17" s="52"/>
      <c r="B17" s="46"/>
      <c r="C17" s="46"/>
      <c r="D17" s="66"/>
      <c r="E17" s="67"/>
      <c r="F17" s="164"/>
      <c r="G17" s="171"/>
      <c r="H17" s="171"/>
      <c r="I17" s="171"/>
      <c r="J17" s="65" t="s">
        <v>228</v>
      </c>
      <c r="K17" s="65" t="s">
        <v>233</v>
      </c>
      <c r="L17" s="46" t="s">
        <v>234</v>
      </c>
      <c r="M17" s="395">
        <f t="shared" ref="M17:M33" si="5">SUM(N17:P17)</f>
        <v>0</v>
      </c>
      <c r="N17" s="396"/>
      <c r="O17" s="396"/>
      <c r="P17" s="397"/>
    </row>
    <row r="18" spans="1:16" ht="12" hidden="1" customHeight="1" x14ac:dyDescent="0.2">
      <c r="A18" s="52"/>
      <c r="B18" s="46"/>
      <c r="C18" s="46"/>
      <c r="D18" s="66"/>
      <c r="E18" s="67"/>
      <c r="F18" s="164"/>
      <c r="G18" s="171"/>
      <c r="H18" s="171"/>
      <c r="I18" s="171"/>
      <c r="J18" s="65" t="s">
        <v>228</v>
      </c>
      <c r="K18" s="65" t="s">
        <v>235</v>
      </c>
      <c r="L18" s="46" t="s">
        <v>236</v>
      </c>
      <c r="M18" s="395">
        <f t="shared" si="5"/>
        <v>0</v>
      </c>
      <c r="N18" s="396"/>
      <c r="O18" s="396"/>
      <c r="P18" s="397"/>
    </row>
    <row r="19" spans="1:16" ht="12" hidden="1" customHeight="1" x14ac:dyDescent="0.2">
      <c r="A19" s="52"/>
      <c r="B19" s="46"/>
      <c r="C19" s="46"/>
      <c r="D19" s="66"/>
      <c r="E19" s="67"/>
      <c r="F19" s="164"/>
      <c r="G19" s="171"/>
      <c r="H19" s="171"/>
      <c r="I19" s="171"/>
      <c r="J19" s="65" t="s">
        <v>228</v>
      </c>
      <c r="K19" s="65" t="s">
        <v>237</v>
      </c>
      <c r="L19" s="46" t="s">
        <v>238</v>
      </c>
      <c r="M19" s="395">
        <f t="shared" si="5"/>
        <v>0</v>
      </c>
      <c r="N19" s="396"/>
      <c r="O19" s="396"/>
      <c r="P19" s="397"/>
    </row>
    <row r="20" spans="1:16" ht="12" hidden="1" customHeight="1" x14ac:dyDescent="0.2">
      <c r="A20" s="52"/>
      <c r="B20" s="46"/>
      <c r="C20" s="46"/>
      <c r="D20" s="66"/>
      <c r="E20" s="67"/>
      <c r="F20" s="164"/>
      <c r="G20" s="171"/>
      <c r="H20" s="171"/>
      <c r="I20" s="171"/>
      <c r="J20" s="65" t="s">
        <v>228</v>
      </c>
      <c r="K20" s="65" t="s">
        <v>35</v>
      </c>
      <c r="L20" s="46" t="s">
        <v>239</v>
      </c>
      <c r="M20" s="395">
        <f t="shared" si="5"/>
        <v>271983.2</v>
      </c>
      <c r="N20" s="396">
        <v>0</v>
      </c>
      <c r="O20" s="396">
        <v>271983.2</v>
      </c>
      <c r="P20" s="397"/>
    </row>
    <row r="21" spans="1:16" ht="12" hidden="1" customHeight="1" x14ac:dyDescent="0.2">
      <c r="A21" s="52"/>
      <c r="B21" s="46"/>
      <c r="C21" s="46"/>
      <c r="D21" s="66"/>
      <c r="E21" s="67"/>
      <c r="F21" s="167"/>
      <c r="G21" s="168"/>
      <c r="H21" s="168"/>
      <c r="I21" s="168"/>
      <c r="J21" s="63" t="s">
        <v>228</v>
      </c>
      <c r="K21" s="63" t="s">
        <v>240</v>
      </c>
      <c r="L21" s="64" t="s">
        <v>36</v>
      </c>
      <c r="M21" s="401">
        <f t="shared" si="5"/>
        <v>10985558.73</v>
      </c>
      <c r="N21" s="402">
        <f t="shared" ref="N21:P21" si="6">SUM(N22:N26)</f>
        <v>202893.93</v>
      </c>
      <c r="O21" s="402">
        <f>SUM(O22:O26)</f>
        <v>10782664.800000001</v>
      </c>
      <c r="P21" s="403">
        <f t="shared" si="6"/>
        <v>0</v>
      </c>
    </row>
    <row r="22" spans="1:16" ht="12" hidden="1" customHeight="1" x14ac:dyDescent="0.2">
      <c r="A22" s="52"/>
      <c r="B22" s="46"/>
      <c r="C22" s="46"/>
      <c r="D22" s="66"/>
      <c r="E22" s="67"/>
      <c r="F22" s="164"/>
      <c r="G22" s="171"/>
      <c r="H22" s="171"/>
      <c r="I22" s="171"/>
      <c r="J22" s="65" t="s">
        <v>228</v>
      </c>
      <c r="K22" s="65" t="s">
        <v>241</v>
      </c>
      <c r="L22" s="46" t="s">
        <v>242</v>
      </c>
      <c r="M22" s="395">
        <f>SUM(N22:P22)</f>
        <v>2778215</v>
      </c>
      <c r="N22" s="396">
        <v>202893.93</v>
      </c>
      <c r="O22" s="396">
        <v>2575321.0699999998</v>
      </c>
      <c r="P22" s="397">
        <v>0</v>
      </c>
    </row>
    <row r="23" spans="1:16" ht="12" hidden="1" customHeight="1" x14ac:dyDescent="0.2">
      <c r="A23" s="52"/>
      <c r="B23" s="46"/>
      <c r="C23" s="46"/>
      <c r="D23" s="66"/>
      <c r="E23" s="67"/>
      <c r="F23" s="164"/>
      <c r="G23" s="171"/>
      <c r="H23" s="171"/>
      <c r="I23" s="171"/>
      <c r="J23" s="65" t="s">
        <v>228</v>
      </c>
      <c r="K23" s="65" t="s">
        <v>243</v>
      </c>
      <c r="L23" s="46" t="s">
        <v>244</v>
      </c>
      <c r="M23" s="395">
        <f t="shared" si="5"/>
        <v>0</v>
      </c>
      <c r="N23" s="396"/>
      <c r="O23" s="396"/>
      <c r="P23" s="397"/>
    </row>
    <row r="24" spans="1:16" ht="12" hidden="1" customHeight="1" x14ac:dyDescent="0.2">
      <c r="A24" s="52"/>
      <c r="B24" s="46"/>
      <c r="C24" s="46"/>
      <c r="D24" s="66"/>
      <c r="E24" s="67"/>
      <c r="F24" s="164"/>
      <c r="G24" s="171"/>
      <c r="H24" s="171"/>
      <c r="I24" s="171"/>
      <c r="J24" s="65" t="s">
        <v>228</v>
      </c>
      <c r="K24" s="65" t="s">
        <v>245</v>
      </c>
      <c r="L24" s="46" t="s">
        <v>246</v>
      </c>
      <c r="M24" s="395">
        <f t="shared" si="5"/>
        <v>0</v>
      </c>
      <c r="N24" s="396"/>
      <c r="O24" s="396"/>
      <c r="P24" s="397"/>
    </row>
    <row r="25" spans="1:16" ht="12" hidden="1" customHeight="1" x14ac:dyDescent="0.2">
      <c r="A25" s="52"/>
      <c r="B25" s="46"/>
      <c r="C25" s="46"/>
      <c r="D25" s="66"/>
      <c r="E25" s="67"/>
      <c r="F25" s="164"/>
      <c r="G25" s="171"/>
      <c r="H25" s="171"/>
      <c r="I25" s="171"/>
      <c r="J25" s="65" t="s">
        <v>228</v>
      </c>
      <c r="K25" s="65" t="s">
        <v>247</v>
      </c>
      <c r="L25" s="46" t="s">
        <v>248</v>
      </c>
      <c r="M25" s="395">
        <f t="shared" si="5"/>
        <v>0</v>
      </c>
      <c r="N25" s="396"/>
      <c r="O25" s="396"/>
      <c r="P25" s="397"/>
    </row>
    <row r="26" spans="1:16" ht="12" hidden="1" customHeight="1" x14ac:dyDescent="0.2">
      <c r="A26" s="52"/>
      <c r="B26" s="46"/>
      <c r="C26" s="46"/>
      <c r="D26" s="66"/>
      <c r="E26" s="67"/>
      <c r="F26" s="164"/>
      <c r="G26" s="171"/>
      <c r="H26" s="171"/>
      <c r="I26" s="171"/>
      <c r="J26" s="65" t="s">
        <v>228</v>
      </c>
      <c r="K26" s="65" t="s">
        <v>37</v>
      </c>
      <c r="L26" s="46" t="s">
        <v>38</v>
      </c>
      <c r="M26" s="395">
        <f t="shared" si="5"/>
        <v>8207343.7300000004</v>
      </c>
      <c r="N26" s="396">
        <v>0</v>
      </c>
      <c r="O26" s="396">
        <v>8207343.7300000004</v>
      </c>
      <c r="P26" s="397">
        <v>0</v>
      </c>
    </row>
    <row r="27" spans="1:16" ht="12" hidden="1" customHeight="1" x14ac:dyDescent="0.2">
      <c r="A27" s="52"/>
      <c r="B27" s="46"/>
      <c r="C27" s="46"/>
      <c r="D27" s="66"/>
      <c r="E27" s="67"/>
      <c r="F27" s="167"/>
      <c r="G27" s="168"/>
      <c r="H27" s="168"/>
      <c r="I27" s="168"/>
      <c r="J27" s="63" t="s">
        <v>228</v>
      </c>
      <c r="K27" s="63" t="s">
        <v>39</v>
      </c>
      <c r="L27" s="64" t="s">
        <v>40</v>
      </c>
      <c r="M27" s="401">
        <f t="shared" si="5"/>
        <v>411085105.64999998</v>
      </c>
      <c r="N27" s="402">
        <f t="shared" ref="N27:P27" si="7">SUM(N28:N32)</f>
        <v>214771809.32999998</v>
      </c>
      <c r="O27" s="402">
        <f>SUM(O28:O32)</f>
        <v>196313296.31999999</v>
      </c>
      <c r="P27" s="403">
        <f t="shared" si="7"/>
        <v>0</v>
      </c>
    </row>
    <row r="28" spans="1:16" ht="12" hidden="1" customHeight="1" x14ac:dyDescent="0.2">
      <c r="A28" s="52"/>
      <c r="B28" s="46"/>
      <c r="C28" s="46"/>
      <c r="D28" s="66"/>
      <c r="E28" s="67"/>
      <c r="F28" s="164"/>
      <c r="G28" s="171"/>
      <c r="H28" s="171"/>
      <c r="I28" s="171"/>
      <c r="J28" s="65" t="s">
        <v>228</v>
      </c>
      <c r="K28" s="65" t="s">
        <v>41</v>
      </c>
      <c r="L28" s="46" t="s">
        <v>42</v>
      </c>
      <c r="M28" s="395">
        <f t="shared" si="5"/>
        <v>124856525.59999999</v>
      </c>
      <c r="N28" s="396">
        <v>64651029.100000001</v>
      </c>
      <c r="O28" s="396">
        <v>60205496.5</v>
      </c>
      <c r="P28" s="397">
        <v>0</v>
      </c>
    </row>
    <row r="29" spans="1:16" ht="12" hidden="1" customHeight="1" x14ac:dyDescent="0.2">
      <c r="A29" s="52"/>
      <c r="B29" s="46"/>
      <c r="C29" s="46"/>
      <c r="D29" s="66"/>
      <c r="E29" s="67"/>
      <c r="F29" s="164"/>
      <c r="G29" s="171"/>
      <c r="H29" s="171"/>
      <c r="I29" s="171"/>
      <c r="J29" s="65" t="s">
        <v>228</v>
      </c>
      <c r="K29" s="65" t="s">
        <v>43</v>
      </c>
      <c r="L29" s="46" t="s">
        <v>44</v>
      </c>
      <c r="M29" s="395">
        <f t="shared" si="5"/>
        <v>136314665.31999999</v>
      </c>
      <c r="N29" s="396">
        <v>72959764.75</v>
      </c>
      <c r="O29" s="396">
        <v>63354900.57</v>
      </c>
      <c r="P29" s="397">
        <v>0</v>
      </c>
    </row>
    <row r="30" spans="1:16" ht="12" hidden="1" customHeight="1" x14ac:dyDescent="0.2">
      <c r="A30" s="52"/>
      <c r="B30" s="46"/>
      <c r="C30" s="46"/>
      <c r="D30" s="66"/>
      <c r="E30" s="67"/>
      <c r="F30" s="164"/>
      <c r="G30" s="171"/>
      <c r="H30" s="171"/>
      <c r="I30" s="171"/>
      <c r="J30" s="65" t="s">
        <v>228</v>
      </c>
      <c r="K30" s="65" t="s">
        <v>45</v>
      </c>
      <c r="L30" s="46" t="s">
        <v>46</v>
      </c>
      <c r="M30" s="395">
        <f t="shared" si="5"/>
        <v>58486702.149999999</v>
      </c>
      <c r="N30" s="396">
        <v>28095188.989999998</v>
      </c>
      <c r="O30" s="396">
        <v>30391513.16</v>
      </c>
      <c r="P30" s="397"/>
    </row>
    <row r="31" spans="1:16" ht="12" hidden="1" customHeight="1" x14ac:dyDescent="0.2">
      <c r="A31" s="52"/>
      <c r="B31" s="46"/>
      <c r="C31" s="46"/>
      <c r="D31" s="66"/>
      <c r="E31" s="67"/>
      <c r="F31" s="164"/>
      <c r="G31" s="171"/>
      <c r="H31" s="171"/>
      <c r="I31" s="171"/>
      <c r="J31" s="65" t="s">
        <v>228</v>
      </c>
      <c r="K31" s="65" t="s">
        <v>47</v>
      </c>
      <c r="L31" s="46" t="s">
        <v>48</v>
      </c>
      <c r="M31" s="395">
        <f t="shared" si="5"/>
        <v>51681817.210000001</v>
      </c>
      <c r="N31" s="396">
        <v>26249225.199999999</v>
      </c>
      <c r="O31" s="396">
        <v>25432592.010000002</v>
      </c>
      <c r="P31" s="397"/>
    </row>
    <row r="32" spans="1:16" ht="12" customHeight="1" x14ac:dyDescent="0.2">
      <c r="A32" s="52"/>
      <c r="B32" s="46"/>
      <c r="C32" s="46"/>
      <c r="D32" s="66"/>
      <c r="E32" s="67"/>
      <c r="F32" s="164"/>
      <c r="G32" s="171"/>
      <c r="H32" s="171"/>
      <c r="I32" s="171"/>
      <c r="J32" s="65" t="s">
        <v>228</v>
      </c>
      <c r="K32" s="65" t="s">
        <v>49</v>
      </c>
      <c r="L32" s="46" t="s">
        <v>50</v>
      </c>
      <c r="M32" s="395">
        <f t="shared" si="5"/>
        <v>39745395.369999997</v>
      </c>
      <c r="N32" s="396">
        <v>22816601.289999999</v>
      </c>
      <c r="O32" s="396">
        <v>16928794.079999998</v>
      </c>
      <c r="P32" s="397"/>
    </row>
    <row r="33" spans="1:17" ht="12" hidden="1" customHeight="1" x14ac:dyDescent="0.2">
      <c r="A33" s="52"/>
      <c r="B33" s="46"/>
      <c r="C33" s="46"/>
      <c r="D33" s="66"/>
      <c r="E33" s="67"/>
      <c r="F33" s="167"/>
      <c r="G33" s="168"/>
      <c r="H33" s="168"/>
      <c r="I33" s="168"/>
      <c r="J33" s="63" t="s">
        <v>228</v>
      </c>
      <c r="K33" s="63" t="s">
        <v>249</v>
      </c>
      <c r="L33" s="64" t="s">
        <v>250</v>
      </c>
      <c r="M33" s="401">
        <f t="shared" si="5"/>
        <v>0</v>
      </c>
      <c r="N33" s="402">
        <f t="shared" ref="N33:P33" si="8">SUM(N34:N35)</f>
        <v>0</v>
      </c>
      <c r="O33" s="402">
        <f t="shared" si="8"/>
        <v>0</v>
      </c>
      <c r="P33" s="403">
        <f t="shared" si="8"/>
        <v>0</v>
      </c>
    </row>
    <row r="34" spans="1:17" ht="12" hidden="1" customHeight="1" x14ac:dyDescent="0.2">
      <c r="A34" s="52"/>
      <c r="B34" s="46"/>
      <c r="C34" s="46"/>
      <c r="D34" s="66"/>
      <c r="E34" s="67"/>
      <c r="F34" s="164"/>
      <c r="G34" s="165"/>
      <c r="H34" s="165"/>
      <c r="I34" s="165"/>
      <c r="J34" s="65" t="s">
        <v>228</v>
      </c>
      <c r="K34" s="65" t="s">
        <v>251</v>
      </c>
      <c r="L34" s="46" t="s">
        <v>252</v>
      </c>
      <c r="M34" s="395"/>
      <c r="N34" s="396"/>
      <c r="O34" s="396"/>
      <c r="P34" s="397"/>
    </row>
    <row r="35" spans="1:17" ht="12" hidden="1" customHeight="1" x14ac:dyDescent="0.2">
      <c r="A35" s="52"/>
      <c r="B35" s="46"/>
      <c r="C35" s="46"/>
      <c r="D35" s="66"/>
      <c r="E35" s="67"/>
      <c r="F35" s="164"/>
      <c r="G35" s="165"/>
      <c r="H35" s="165"/>
      <c r="I35" s="165"/>
      <c r="J35" s="65" t="s">
        <v>228</v>
      </c>
      <c r="K35" s="65" t="s">
        <v>253</v>
      </c>
      <c r="L35" s="46" t="s">
        <v>254</v>
      </c>
      <c r="M35" s="395"/>
      <c r="N35" s="396"/>
      <c r="O35" s="396"/>
      <c r="P35" s="397"/>
    </row>
    <row r="36" spans="1:17" ht="12" customHeight="1" x14ac:dyDescent="0.2">
      <c r="A36" s="52"/>
      <c r="B36" s="46"/>
      <c r="C36" s="46"/>
      <c r="D36" s="65" t="s">
        <v>255</v>
      </c>
      <c r="E36" s="53" t="s">
        <v>256</v>
      </c>
      <c r="F36" s="164">
        <f>+G36+H36+I36</f>
        <v>219138252.95999998</v>
      </c>
      <c r="G36" s="165">
        <f>+N37+N43</f>
        <v>105107435.95999999</v>
      </c>
      <c r="H36" s="165">
        <f>+O37+O43</f>
        <v>114030817</v>
      </c>
      <c r="I36" s="165">
        <f>+P37+P43</f>
        <v>0</v>
      </c>
      <c r="J36" s="61" t="s">
        <v>192</v>
      </c>
      <c r="K36" s="62"/>
      <c r="L36" s="62"/>
      <c r="M36" s="395"/>
      <c r="N36" s="396"/>
      <c r="O36" s="396"/>
      <c r="P36" s="397"/>
    </row>
    <row r="37" spans="1:17" s="73" customFormat="1" ht="22.5" hidden="1" x14ac:dyDescent="0.25">
      <c r="A37" s="68"/>
      <c r="B37" s="69"/>
      <c r="C37" s="69"/>
      <c r="D37" s="69"/>
      <c r="E37" s="70"/>
      <c r="F37" s="172"/>
      <c r="G37" s="173"/>
      <c r="H37" s="173"/>
      <c r="I37" s="173"/>
      <c r="J37" s="71" t="s">
        <v>255</v>
      </c>
      <c r="K37" s="71" t="s">
        <v>51</v>
      </c>
      <c r="L37" s="72" t="s">
        <v>52</v>
      </c>
      <c r="M37" s="404">
        <f>SUM(M38:M42)</f>
        <v>114535270.05999999</v>
      </c>
      <c r="N37" s="405">
        <f t="shared" ref="N37:P37" si="9">SUM(N38:N42)</f>
        <v>54785619.919999994</v>
      </c>
      <c r="O37" s="405">
        <f>SUM(O38:O42)</f>
        <v>59749650.139999993</v>
      </c>
      <c r="P37" s="406">
        <f t="shared" si="9"/>
        <v>0</v>
      </c>
      <c r="Q37" s="407"/>
    </row>
    <row r="38" spans="1:17" s="73" customFormat="1" ht="22.5" hidden="1" x14ac:dyDescent="0.25">
      <c r="A38" s="68"/>
      <c r="B38" s="69"/>
      <c r="C38" s="69"/>
      <c r="D38" s="69"/>
      <c r="E38" s="70"/>
      <c r="F38" s="174"/>
      <c r="G38" s="175"/>
      <c r="H38" s="175"/>
      <c r="I38" s="175"/>
      <c r="J38" s="74" t="s">
        <v>255</v>
      </c>
      <c r="K38" s="74" t="s">
        <v>53</v>
      </c>
      <c r="L38" s="75" t="s">
        <v>257</v>
      </c>
      <c r="M38" s="408">
        <f>SUM(N38:O38)</f>
        <v>65247975.759999998</v>
      </c>
      <c r="N38" s="409">
        <v>31185659.899999999</v>
      </c>
      <c r="O38" s="409">
        <v>34062315.859999999</v>
      </c>
      <c r="P38" s="410">
        <v>0</v>
      </c>
      <c r="Q38" s="407"/>
    </row>
    <row r="39" spans="1:17" ht="12" hidden="1" customHeight="1" x14ac:dyDescent="0.2">
      <c r="A39" s="52"/>
      <c r="B39" s="46"/>
      <c r="C39" s="46"/>
      <c r="D39" s="46"/>
      <c r="E39" s="76"/>
      <c r="F39" s="164"/>
      <c r="G39" s="171"/>
      <c r="H39" s="171"/>
      <c r="I39" s="171"/>
      <c r="J39" s="61" t="s">
        <v>255</v>
      </c>
      <c r="K39" s="61" t="s">
        <v>258</v>
      </c>
      <c r="L39" s="46" t="s">
        <v>259</v>
      </c>
      <c r="M39" s="395">
        <f t="shared" ref="M39:M42" si="10">SUM(N39:O39)</f>
        <v>0</v>
      </c>
      <c r="N39" s="396"/>
      <c r="O39" s="396"/>
      <c r="P39" s="410">
        <v>0</v>
      </c>
    </row>
    <row r="40" spans="1:17" s="73" customFormat="1" ht="22.5" hidden="1" x14ac:dyDescent="0.25">
      <c r="A40" s="68"/>
      <c r="B40" s="69"/>
      <c r="C40" s="69"/>
      <c r="D40" s="69"/>
      <c r="E40" s="70"/>
      <c r="F40" s="174"/>
      <c r="G40" s="175"/>
      <c r="H40" s="175"/>
      <c r="I40" s="175"/>
      <c r="J40" s="74" t="s">
        <v>255</v>
      </c>
      <c r="K40" s="74" t="s">
        <v>54</v>
      </c>
      <c r="L40" s="75" t="s">
        <v>260</v>
      </c>
      <c r="M40" s="408">
        <f t="shared" si="10"/>
        <v>10632902.559999999</v>
      </c>
      <c r="N40" s="409">
        <v>5057134.26</v>
      </c>
      <c r="O40" s="409">
        <v>5575768.2999999998</v>
      </c>
      <c r="P40" s="410">
        <v>0</v>
      </c>
      <c r="Q40" s="407"/>
    </row>
    <row r="41" spans="1:17" s="73" customFormat="1" ht="22.5" hidden="1" x14ac:dyDescent="0.25">
      <c r="A41" s="68"/>
      <c r="B41" s="69"/>
      <c r="C41" s="69"/>
      <c r="D41" s="69"/>
      <c r="E41" s="70"/>
      <c r="F41" s="174"/>
      <c r="G41" s="175"/>
      <c r="H41" s="175"/>
      <c r="I41" s="175"/>
      <c r="J41" s="74" t="s">
        <v>255</v>
      </c>
      <c r="K41" s="74" t="s">
        <v>55</v>
      </c>
      <c r="L41" s="75" t="s">
        <v>261</v>
      </c>
      <c r="M41" s="408">
        <f t="shared" si="10"/>
        <v>35110091.140000001</v>
      </c>
      <c r="N41" s="409">
        <v>16857114.210000001</v>
      </c>
      <c r="O41" s="409">
        <v>18252976.93</v>
      </c>
      <c r="P41" s="410">
        <v>0</v>
      </c>
      <c r="Q41" s="407"/>
    </row>
    <row r="42" spans="1:17" s="73" customFormat="1" ht="22.5" hidden="1" x14ac:dyDescent="0.25">
      <c r="A42" s="68"/>
      <c r="B42" s="69"/>
      <c r="C42" s="69"/>
      <c r="D42" s="69"/>
      <c r="E42" s="70"/>
      <c r="F42" s="174"/>
      <c r="G42" s="175"/>
      <c r="H42" s="175"/>
      <c r="I42" s="443"/>
      <c r="J42" s="74" t="s">
        <v>255</v>
      </c>
      <c r="K42" s="74" t="s">
        <v>56</v>
      </c>
      <c r="L42" s="75" t="s">
        <v>262</v>
      </c>
      <c r="M42" s="408">
        <f t="shared" si="10"/>
        <v>3544300.6</v>
      </c>
      <c r="N42" s="409">
        <v>1685711.55</v>
      </c>
      <c r="O42" s="409">
        <v>1858589.05</v>
      </c>
      <c r="P42" s="410">
        <v>0</v>
      </c>
      <c r="Q42" s="407"/>
    </row>
    <row r="43" spans="1:17" s="73" customFormat="1" ht="33.75" hidden="1" x14ac:dyDescent="0.25">
      <c r="A43" s="68"/>
      <c r="B43" s="69"/>
      <c r="C43" s="69"/>
      <c r="D43" s="69"/>
      <c r="E43" s="70"/>
      <c r="F43" s="172"/>
      <c r="G43" s="173"/>
      <c r="H43" s="173"/>
      <c r="I43" s="173"/>
      <c r="J43" s="71" t="s">
        <v>255</v>
      </c>
      <c r="K43" s="71" t="s">
        <v>57</v>
      </c>
      <c r="L43" s="72" t="s">
        <v>263</v>
      </c>
      <c r="M43" s="404">
        <f>SUM(M44:M48)</f>
        <v>104602982.90000001</v>
      </c>
      <c r="N43" s="405">
        <f t="shared" ref="N43:P43" si="11">SUM(N44:N48)</f>
        <v>50321816.039999999</v>
      </c>
      <c r="O43" s="405">
        <f>SUM(O44:O48)</f>
        <v>54281166.859999999</v>
      </c>
      <c r="P43" s="406">
        <f t="shared" si="11"/>
        <v>0</v>
      </c>
      <c r="Q43" s="407"/>
    </row>
    <row r="44" spans="1:17" s="73" customFormat="1" ht="22.5" hidden="1" x14ac:dyDescent="0.25">
      <c r="A44" s="68"/>
      <c r="B44" s="69"/>
      <c r="C44" s="69"/>
      <c r="D44" s="69"/>
      <c r="E44" s="70"/>
      <c r="F44" s="174"/>
      <c r="G44" s="175"/>
      <c r="H44" s="175"/>
      <c r="I44" s="175"/>
      <c r="J44" s="74" t="s">
        <v>255</v>
      </c>
      <c r="K44" s="74" t="s">
        <v>58</v>
      </c>
      <c r="L44" s="75" t="s">
        <v>264</v>
      </c>
      <c r="M44" s="408">
        <f>SUM(N44:P44)</f>
        <v>36673132.980000004</v>
      </c>
      <c r="N44" s="409">
        <v>17611970.260000002</v>
      </c>
      <c r="O44" s="409">
        <v>19061162.719999999</v>
      </c>
      <c r="P44" s="410">
        <v>0</v>
      </c>
      <c r="Q44" s="407"/>
    </row>
    <row r="45" spans="1:17" ht="12" hidden="1" customHeight="1" x14ac:dyDescent="0.2">
      <c r="A45" s="52"/>
      <c r="B45" s="46"/>
      <c r="C45" s="46"/>
      <c r="D45" s="46"/>
      <c r="E45" s="76"/>
      <c r="F45" s="164"/>
      <c r="G45" s="171"/>
      <c r="H45" s="171"/>
      <c r="I45" s="171"/>
      <c r="J45" s="61" t="s">
        <v>255</v>
      </c>
      <c r="K45" s="61" t="s">
        <v>59</v>
      </c>
      <c r="L45" s="46" t="s">
        <v>265</v>
      </c>
      <c r="M45" s="395">
        <f t="shared" ref="M45:M48" si="12">SUM(N45:P45)</f>
        <v>12376323.199999999</v>
      </c>
      <c r="N45" s="396">
        <v>5871037.2400000002</v>
      </c>
      <c r="O45" s="396">
        <v>6505285.96</v>
      </c>
      <c r="P45" s="410">
        <v>0</v>
      </c>
    </row>
    <row r="46" spans="1:17" ht="12" hidden="1" customHeight="1" x14ac:dyDescent="0.2">
      <c r="A46" s="52"/>
      <c r="B46" s="46"/>
      <c r="C46" s="46"/>
      <c r="D46" s="46"/>
      <c r="E46" s="76"/>
      <c r="F46" s="164"/>
      <c r="G46" s="171"/>
      <c r="H46" s="171"/>
      <c r="I46" s="171"/>
      <c r="J46" s="61" t="s">
        <v>255</v>
      </c>
      <c r="K46" s="61" t="s">
        <v>60</v>
      </c>
      <c r="L46" s="46" t="s">
        <v>266</v>
      </c>
      <c r="M46" s="395">
        <f t="shared" si="12"/>
        <v>19522383.420000002</v>
      </c>
      <c r="N46" s="396">
        <v>9300365.5500000007</v>
      </c>
      <c r="O46" s="396">
        <v>10222017.869999999</v>
      </c>
      <c r="P46" s="410">
        <v>0</v>
      </c>
    </row>
    <row r="47" spans="1:17" ht="12" hidden="1" customHeight="1" x14ac:dyDescent="0.2">
      <c r="A47" s="52"/>
      <c r="B47" s="46"/>
      <c r="C47" s="46"/>
      <c r="D47" s="46"/>
      <c r="E47" s="53"/>
      <c r="F47" s="164"/>
      <c r="G47" s="171"/>
      <c r="H47" s="171"/>
      <c r="I47" s="171"/>
      <c r="J47" s="61" t="s">
        <v>255</v>
      </c>
      <c r="K47" s="61" t="s">
        <v>267</v>
      </c>
      <c r="L47" s="46" t="s">
        <v>268</v>
      </c>
      <c r="M47" s="395">
        <f t="shared" si="12"/>
        <v>0</v>
      </c>
      <c r="N47" s="396"/>
      <c r="O47" s="396"/>
      <c r="P47" s="410">
        <v>0</v>
      </c>
    </row>
    <row r="48" spans="1:17" ht="12" customHeight="1" x14ac:dyDescent="0.2">
      <c r="A48" s="52"/>
      <c r="B48" s="46"/>
      <c r="C48" s="46"/>
      <c r="D48" s="46"/>
      <c r="E48" s="53"/>
      <c r="F48" s="164"/>
      <c r="G48" s="171"/>
      <c r="H48" s="171"/>
      <c r="I48" s="171"/>
      <c r="J48" s="61" t="s">
        <v>255</v>
      </c>
      <c r="K48" s="61" t="s">
        <v>61</v>
      </c>
      <c r="L48" s="46" t="s">
        <v>269</v>
      </c>
      <c r="M48" s="395">
        <f t="shared" si="12"/>
        <v>36031143.299999997</v>
      </c>
      <c r="N48" s="396">
        <v>17538442.989999998</v>
      </c>
      <c r="O48" s="396">
        <v>18492700.309999999</v>
      </c>
      <c r="P48" s="410">
        <v>0</v>
      </c>
    </row>
    <row r="49" spans="1:18" ht="12" customHeight="1" x14ac:dyDescent="0.2">
      <c r="A49" s="52"/>
      <c r="B49" s="46"/>
      <c r="C49" s="46"/>
      <c r="D49" s="46"/>
      <c r="E49" s="58"/>
      <c r="F49" s="164"/>
      <c r="G49" s="165"/>
      <c r="H49" s="165"/>
      <c r="I49" s="165"/>
      <c r="J49" s="65" t="s">
        <v>192</v>
      </c>
      <c r="K49" s="62"/>
      <c r="L49" s="46"/>
      <c r="M49" s="395"/>
      <c r="N49" s="396"/>
      <c r="O49" s="396"/>
      <c r="P49" s="397"/>
    </row>
    <row r="50" spans="1:18" ht="13.5" customHeight="1" x14ac:dyDescent="0.2">
      <c r="A50" s="52"/>
      <c r="B50" s="46"/>
      <c r="C50" s="63" t="s">
        <v>270</v>
      </c>
      <c r="D50" s="57" t="s">
        <v>271</v>
      </c>
      <c r="E50" s="58"/>
      <c r="F50" s="169">
        <f>+G50+H50+I50</f>
        <v>127531439.5</v>
      </c>
      <c r="G50" s="170">
        <f>+N52+N58+N64+N72+N81+N86+N90+N94+N105+N115+N121+N126+N134+N137+N142</f>
        <v>4420622.5799999991</v>
      </c>
      <c r="H50" s="170">
        <f>+O52+O58+O64+O72+O81+O86++O90+O94+O105+O115+O121+O126+O134+O137+O142+O156+O163</f>
        <v>123110816.92</v>
      </c>
      <c r="I50" s="168">
        <f>+P52+P58+P64+P72+P81+P86+P94+P105+P115+P121+P126+P134+P137+P142+P156+P163</f>
        <v>0</v>
      </c>
      <c r="J50" s="63" t="s">
        <v>270</v>
      </c>
      <c r="K50" s="63">
        <v>1</v>
      </c>
      <c r="L50" s="64" t="s">
        <v>272</v>
      </c>
      <c r="M50" s="401">
        <f>+M52+M58+M64+M72+M81+M86+M90+M94+M105+M208</f>
        <v>126029155.91</v>
      </c>
      <c r="N50" s="402">
        <f t="shared" ref="N50:P50" si="13">+N52+N58+N64+N72+N81+N86+N90+N94+N105+N208</f>
        <v>4414255.5199999996</v>
      </c>
      <c r="O50" s="402">
        <f>+O52+O58+O64+O72+O81+O86+O90+O94+O105+O208</f>
        <v>121614900.39</v>
      </c>
      <c r="P50" s="403">
        <f t="shared" si="13"/>
        <v>0</v>
      </c>
    </row>
    <row r="51" spans="1:18" ht="12" hidden="1" customHeight="1" x14ac:dyDescent="0.2">
      <c r="A51" s="52"/>
      <c r="B51" s="46"/>
      <c r="C51" s="46"/>
      <c r="D51" s="46" t="s">
        <v>192</v>
      </c>
      <c r="E51" s="53"/>
      <c r="F51" s="164"/>
      <c r="G51" s="165"/>
      <c r="H51" s="165"/>
      <c r="I51" s="165"/>
      <c r="J51" s="65" t="s">
        <v>192</v>
      </c>
      <c r="K51" s="63"/>
      <c r="L51" s="57"/>
      <c r="M51" s="395"/>
      <c r="N51" s="396"/>
      <c r="O51" s="396"/>
      <c r="P51" s="397"/>
    </row>
    <row r="52" spans="1:18" ht="12" hidden="1" customHeight="1" x14ac:dyDescent="0.2">
      <c r="A52" s="52"/>
      <c r="B52" s="46"/>
      <c r="C52" s="46"/>
      <c r="D52" s="46"/>
      <c r="E52" s="53"/>
      <c r="F52" s="167"/>
      <c r="G52" s="168"/>
      <c r="H52" s="168"/>
      <c r="I52" s="168"/>
      <c r="J52" s="63" t="s">
        <v>270</v>
      </c>
      <c r="K52" s="63" t="s">
        <v>273</v>
      </c>
      <c r="L52" s="64" t="s">
        <v>274</v>
      </c>
      <c r="M52" s="401">
        <f>SUM(N52:P52)</f>
        <v>167794.83</v>
      </c>
      <c r="N52" s="402">
        <f>SUM(N53:N57)</f>
        <v>0</v>
      </c>
      <c r="O52" s="402">
        <f t="shared" ref="O52:P52" si="14">SUM(O53:O57)</f>
        <v>167794.83</v>
      </c>
      <c r="P52" s="403">
        <f t="shared" si="14"/>
        <v>0</v>
      </c>
    </row>
    <row r="53" spans="1:18" ht="12" hidden="1" customHeight="1" x14ac:dyDescent="0.2">
      <c r="A53" s="52"/>
      <c r="B53" s="46"/>
      <c r="C53" s="46"/>
      <c r="D53" s="46"/>
      <c r="E53" s="53"/>
      <c r="F53" s="164"/>
      <c r="G53" s="171"/>
      <c r="H53" s="171"/>
      <c r="I53" s="171"/>
      <c r="J53" s="65" t="s">
        <v>270</v>
      </c>
      <c r="K53" s="65" t="s">
        <v>275</v>
      </c>
      <c r="L53" s="46" t="s">
        <v>276</v>
      </c>
      <c r="M53" s="395">
        <f>SUM(N53:P53)</f>
        <v>0</v>
      </c>
      <c r="N53" s="396"/>
      <c r="O53" s="396"/>
      <c r="P53" s="397"/>
    </row>
    <row r="54" spans="1:18" ht="12" hidden="1" customHeight="1" x14ac:dyDescent="0.2">
      <c r="A54" s="52"/>
      <c r="B54" s="46"/>
      <c r="C54" s="46"/>
      <c r="D54" s="46"/>
      <c r="E54" s="53"/>
      <c r="F54" s="164"/>
      <c r="G54" s="171"/>
      <c r="H54" s="171"/>
      <c r="I54" s="171"/>
      <c r="J54" s="65" t="s">
        <v>270</v>
      </c>
      <c r="K54" s="65" t="s">
        <v>277</v>
      </c>
      <c r="L54" s="46" t="s">
        <v>278</v>
      </c>
      <c r="M54" s="395">
        <f t="shared" ref="M54:M63" si="15">SUM(N54:P54)</f>
        <v>0</v>
      </c>
      <c r="N54" s="396"/>
      <c r="O54" s="396"/>
      <c r="P54" s="397"/>
    </row>
    <row r="55" spans="1:18" ht="12" hidden="1" customHeight="1" x14ac:dyDescent="0.2">
      <c r="A55" s="52"/>
      <c r="B55" s="46"/>
      <c r="C55" s="46"/>
      <c r="D55" s="46"/>
      <c r="E55" s="53"/>
      <c r="F55" s="164"/>
      <c r="G55" s="171"/>
      <c r="H55" s="171"/>
      <c r="I55" s="171"/>
      <c r="J55" s="65" t="s">
        <v>270</v>
      </c>
      <c r="K55" s="65" t="s">
        <v>279</v>
      </c>
      <c r="L55" s="46" t="s">
        <v>280</v>
      </c>
      <c r="M55" s="395">
        <f t="shared" si="15"/>
        <v>0</v>
      </c>
      <c r="N55" s="396"/>
      <c r="O55" s="396"/>
      <c r="P55" s="397"/>
    </row>
    <row r="56" spans="1:18" ht="12" hidden="1" customHeight="1" x14ac:dyDescent="0.2">
      <c r="A56" s="52"/>
      <c r="B56" s="46"/>
      <c r="C56" s="46"/>
      <c r="D56" s="46"/>
      <c r="E56" s="53"/>
      <c r="F56" s="164"/>
      <c r="G56" s="171"/>
      <c r="H56" s="171"/>
      <c r="I56" s="171"/>
      <c r="J56" s="65" t="s">
        <v>270</v>
      </c>
      <c r="K56" s="65" t="s">
        <v>281</v>
      </c>
      <c r="L56" s="46" t="s">
        <v>282</v>
      </c>
      <c r="M56" s="395">
        <f t="shared" si="15"/>
        <v>0</v>
      </c>
      <c r="N56" s="396"/>
      <c r="O56" s="396"/>
      <c r="P56" s="397"/>
    </row>
    <row r="57" spans="1:18" ht="12" hidden="1" customHeight="1" x14ac:dyDescent="0.2">
      <c r="A57" s="52"/>
      <c r="B57" s="46"/>
      <c r="C57" s="46"/>
      <c r="D57" s="46"/>
      <c r="E57" s="53"/>
      <c r="F57" s="164"/>
      <c r="G57" s="171"/>
      <c r="H57" s="171"/>
      <c r="I57" s="171"/>
      <c r="J57" s="65" t="s">
        <v>270</v>
      </c>
      <c r="K57" s="65" t="s">
        <v>62</v>
      </c>
      <c r="L57" s="46" t="s">
        <v>63</v>
      </c>
      <c r="M57" s="395">
        <f t="shared" si="15"/>
        <v>167794.83</v>
      </c>
      <c r="N57" s="396">
        <v>0</v>
      </c>
      <c r="O57" s="396">
        <v>167794.83</v>
      </c>
      <c r="P57" s="397"/>
      <c r="Q57" s="287"/>
      <c r="R57" s="46"/>
    </row>
    <row r="58" spans="1:18" ht="12" hidden="1" customHeight="1" x14ac:dyDescent="0.2">
      <c r="A58" s="52"/>
      <c r="B58" s="46"/>
      <c r="C58" s="46"/>
      <c r="D58" s="46"/>
      <c r="E58" s="53"/>
      <c r="F58" s="167"/>
      <c r="G58" s="168"/>
      <c r="H58" s="168"/>
      <c r="I58" s="168"/>
      <c r="J58" s="63" t="s">
        <v>270</v>
      </c>
      <c r="K58" s="63" t="s">
        <v>64</v>
      </c>
      <c r="L58" s="64" t="s">
        <v>283</v>
      </c>
      <c r="M58" s="401">
        <f>SUM(N58:P58)</f>
        <v>16427461.319999998</v>
      </c>
      <c r="N58" s="402">
        <f>SUM(N59:N63)</f>
        <v>0</v>
      </c>
      <c r="O58" s="402">
        <f>SUM(O59:O63)</f>
        <v>16427461.319999998</v>
      </c>
      <c r="P58" s="403">
        <f t="shared" ref="P58" si="16">SUM(P59:P63)</f>
        <v>0</v>
      </c>
    </row>
    <row r="59" spans="1:18" ht="12" hidden="1" customHeight="1" x14ac:dyDescent="0.2">
      <c r="A59" s="52"/>
      <c r="B59" s="46"/>
      <c r="C59" s="46"/>
      <c r="D59" s="46"/>
      <c r="E59" s="53"/>
      <c r="F59" s="164"/>
      <c r="G59" s="171"/>
      <c r="H59" s="171"/>
      <c r="I59" s="171"/>
      <c r="J59" s="65" t="s">
        <v>270</v>
      </c>
      <c r="K59" s="65" t="s">
        <v>65</v>
      </c>
      <c r="L59" s="46" t="s">
        <v>284</v>
      </c>
      <c r="M59" s="395">
        <f t="shared" si="15"/>
        <v>1078843</v>
      </c>
      <c r="N59" s="396">
        <v>0</v>
      </c>
      <c r="O59" s="396">
        <v>1078843</v>
      </c>
      <c r="P59" s="397">
        <v>0</v>
      </c>
    </row>
    <row r="60" spans="1:18" ht="12" hidden="1" customHeight="1" x14ac:dyDescent="0.2">
      <c r="A60" s="52"/>
      <c r="B60" s="46"/>
      <c r="C60" s="46"/>
      <c r="D60" s="46"/>
      <c r="E60" s="53"/>
      <c r="F60" s="164"/>
      <c r="G60" s="171"/>
      <c r="H60" s="171"/>
      <c r="I60" s="171"/>
      <c r="J60" s="65" t="s">
        <v>270</v>
      </c>
      <c r="K60" s="65" t="s">
        <v>66</v>
      </c>
      <c r="L60" s="46" t="s">
        <v>67</v>
      </c>
      <c r="M60" s="395">
        <f>SUM(N60:P60)</f>
        <v>5640435</v>
      </c>
      <c r="N60" s="396">
        <v>0</v>
      </c>
      <c r="O60" s="396">
        <v>5640435</v>
      </c>
      <c r="P60" s="397">
        <v>0</v>
      </c>
    </row>
    <row r="61" spans="1:18" ht="12" hidden="1" customHeight="1" x14ac:dyDescent="0.2">
      <c r="A61" s="52"/>
      <c r="B61" s="46"/>
      <c r="C61" s="46"/>
      <c r="D61" s="46"/>
      <c r="E61" s="53"/>
      <c r="F61" s="164"/>
      <c r="G61" s="171"/>
      <c r="H61" s="171"/>
      <c r="I61" s="171"/>
      <c r="J61" s="65" t="s">
        <v>270</v>
      </c>
      <c r="K61" s="65" t="s">
        <v>68</v>
      </c>
      <c r="L61" s="46" t="s">
        <v>69</v>
      </c>
      <c r="M61" s="395">
        <f t="shared" si="15"/>
        <v>18000</v>
      </c>
      <c r="N61" s="396">
        <v>0</v>
      </c>
      <c r="O61" s="396">
        <v>18000</v>
      </c>
      <c r="P61" s="397">
        <v>0</v>
      </c>
    </row>
    <row r="62" spans="1:18" ht="12" hidden="1" customHeight="1" x14ac:dyDescent="0.2">
      <c r="A62" s="52"/>
      <c r="B62" s="46"/>
      <c r="C62" s="46"/>
      <c r="D62" s="46"/>
      <c r="E62" s="53"/>
      <c r="F62" s="164"/>
      <c r="G62" s="171"/>
      <c r="H62" s="171"/>
      <c r="I62" s="171"/>
      <c r="J62" s="65" t="s">
        <v>270</v>
      </c>
      <c r="K62" s="65" t="s">
        <v>70</v>
      </c>
      <c r="L62" s="46" t="s">
        <v>71</v>
      </c>
      <c r="M62" s="395">
        <f t="shared" si="15"/>
        <v>8788289.1199999992</v>
      </c>
      <c r="N62" s="396">
        <v>0</v>
      </c>
      <c r="O62" s="396">
        <v>8788289.1199999992</v>
      </c>
      <c r="P62" s="397">
        <v>0</v>
      </c>
    </row>
    <row r="63" spans="1:18" ht="12" hidden="1" customHeight="1" x14ac:dyDescent="0.2">
      <c r="A63" s="52"/>
      <c r="B63" s="46"/>
      <c r="C63" s="46"/>
      <c r="D63" s="46"/>
      <c r="E63" s="53"/>
      <c r="F63" s="164"/>
      <c r="G63" s="171"/>
      <c r="H63" s="171"/>
      <c r="I63" s="171"/>
      <c r="J63" s="65" t="s">
        <v>270</v>
      </c>
      <c r="K63" s="65" t="s">
        <v>72</v>
      </c>
      <c r="L63" s="46" t="s">
        <v>285</v>
      </c>
      <c r="M63" s="395">
        <f t="shared" si="15"/>
        <v>901894.2</v>
      </c>
      <c r="N63" s="396">
        <v>0</v>
      </c>
      <c r="O63" s="396">
        <v>901894.2</v>
      </c>
      <c r="P63" s="397">
        <v>0</v>
      </c>
    </row>
    <row r="64" spans="1:18" ht="12" hidden="1" customHeight="1" x14ac:dyDescent="0.2">
      <c r="A64" s="52"/>
      <c r="B64" s="46"/>
      <c r="C64" s="46"/>
      <c r="D64" s="46"/>
      <c r="E64" s="53"/>
      <c r="F64" s="167"/>
      <c r="G64" s="168"/>
      <c r="H64" s="168"/>
      <c r="I64" s="168"/>
      <c r="J64" s="63" t="s">
        <v>270</v>
      </c>
      <c r="K64" s="63" t="s">
        <v>73</v>
      </c>
      <c r="L64" s="64" t="s">
        <v>74</v>
      </c>
      <c r="M64" s="401">
        <f>SUM(N64:P64)</f>
        <v>3676032.73</v>
      </c>
      <c r="N64" s="402">
        <f>SUM(N65:N71)</f>
        <v>807950</v>
      </c>
      <c r="O64" s="402">
        <f>SUM(O65:O71)</f>
        <v>2868082.73</v>
      </c>
      <c r="P64" s="403">
        <f t="shared" ref="P64" si="17">SUM(P65:P71)</f>
        <v>0</v>
      </c>
    </row>
    <row r="65" spans="1:17" ht="12" hidden="1" customHeight="1" x14ac:dyDescent="0.2">
      <c r="A65" s="52"/>
      <c r="B65" s="46"/>
      <c r="C65" s="46"/>
      <c r="D65" s="46"/>
      <c r="E65" s="53"/>
      <c r="F65" s="164"/>
      <c r="G65" s="171"/>
      <c r="H65" s="171"/>
      <c r="I65" s="171"/>
      <c r="J65" s="65" t="s">
        <v>270</v>
      </c>
      <c r="K65" s="65" t="s">
        <v>75</v>
      </c>
      <c r="L65" s="46" t="s">
        <v>286</v>
      </c>
      <c r="M65" s="395">
        <f t="shared" ref="M65:M71" si="18">SUM(N65:P65)</f>
        <v>0</v>
      </c>
      <c r="N65" s="396"/>
      <c r="O65" s="396">
        <v>0</v>
      </c>
      <c r="P65" s="397"/>
    </row>
    <row r="66" spans="1:17" ht="12" hidden="1" customHeight="1" x14ac:dyDescent="0.2">
      <c r="A66" s="52"/>
      <c r="B66" s="46"/>
      <c r="C66" s="46"/>
      <c r="D66" s="46"/>
      <c r="E66" s="53"/>
      <c r="F66" s="164"/>
      <c r="G66" s="171"/>
      <c r="H66" s="171"/>
      <c r="I66" s="171"/>
      <c r="J66" s="65" t="s">
        <v>270</v>
      </c>
      <c r="K66" s="65" t="s">
        <v>287</v>
      </c>
      <c r="L66" s="46" t="s">
        <v>288</v>
      </c>
      <c r="M66" s="395">
        <f t="shared" si="18"/>
        <v>807950</v>
      </c>
      <c r="N66" s="396">
        <v>807950</v>
      </c>
      <c r="O66" s="396">
        <v>0</v>
      </c>
      <c r="P66" s="397">
        <v>0</v>
      </c>
    </row>
    <row r="67" spans="1:17" ht="12" hidden="1" customHeight="1" x14ac:dyDescent="0.2">
      <c r="A67" s="52"/>
      <c r="B67" s="46"/>
      <c r="C67" s="46"/>
      <c r="D67" s="46"/>
      <c r="E67" s="53"/>
      <c r="F67" s="164"/>
      <c r="G67" s="171"/>
      <c r="H67" s="171"/>
      <c r="I67" s="171"/>
      <c r="J67" s="65" t="s">
        <v>270</v>
      </c>
      <c r="K67" s="65" t="s">
        <v>76</v>
      </c>
      <c r="L67" s="46" t="s">
        <v>77</v>
      </c>
      <c r="M67" s="395">
        <f t="shared" si="18"/>
        <v>122605</v>
      </c>
      <c r="N67" s="396">
        <v>0</v>
      </c>
      <c r="O67" s="396">
        <v>122605</v>
      </c>
      <c r="P67" s="397">
        <v>0</v>
      </c>
    </row>
    <row r="68" spans="1:17" ht="12" hidden="1" customHeight="1" x14ac:dyDescent="0.2">
      <c r="A68" s="52"/>
      <c r="B68" s="46"/>
      <c r="C68" s="46"/>
      <c r="D68" s="46"/>
      <c r="E68" s="53"/>
      <c r="F68" s="164"/>
      <c r="G68" s="171"/>
      <c r="H68" s="171"/>
      <c r="I68" s="171"/>
      <c r="J68" s="65" t="s">
        <v>270</v>
      </c>
      <c r="K68" s="65" t="s">
        <v>289</v>
      </c>
      <c r="L68" s="46" t="s">
        <v>290</v>
      </c>
      <c r="M68" s="395">
        <f t="shared" si="18"/>
        <v>0</v>
      </c>
      <c r="N68" s="396"/>
      <c r="O68" s="396"/>
      <c r="P68" s="397"/>
    </row>
    <row r="69" spans="1:17" ht="12" hidden="1" customHeight="1" x14ac:dyDescent="0.2">
      <c r="A69" s="52"/>
      <c r="B69" s="46"/>
      <c r="C69" s="46"/>
      <c r="D69" s="46"/>
      <c r="E69" s="53"/>
      <c r="F69" s="164"/>
      <c r="G69" s="171"/>
      <c r="H69" s="171"/>
      <c r="I69" s="171"/>
      <c r="J69" s="65" t="s">
        <v>270</v>
      </c>
      <c r="K69" s="65" t="s">
        <v>291</v>
      </c>
      <c r="L69" s="46" t="s">
        <v>292</v>
      </c>
      <c r="M69" s="395">
        <f t="shared" si="18"/>
        <v>0</v>
      </c>
      <c r="N69" s="396"/>
      <c r="O69" s="396"/>
      <c r="P69" s="397"/>
    </row>
    <row r="70" spans="1:17" s="73" customFormat="1" ht="22.5" hidden="1" x14ac:dyDescent="0.25">
      <c r="A70" s="68"/>
      <c r="B70" s="69"/>
      <c r="C70" s="69"/>
      <c r="D70" s="69"/>
      <c r="E70" s="89"/>
      <c r="F70" s="174"/>
      <c r="G70" s="175"/>
      <c r="H70" s="175"/>
      <c r="I70" s="175"/>
      <c r="J70" s="88" t="s">
        <v>270</v>
      </c>
      <c r="K70" s="88" t="s">
        <v>78</v>
      </c>
      <c r="L70" s="422" t="s">
        <v>293</v>
      </c>
      <c r="M70" s="408">
        <f t="shared" si="18"/>
        <v>2548971.37</v>
      </c>
      <c r="N70" s="409">
        <v>0</v>
      </c>
      <c r="O70" s="409">
        <v>2548971.37</v>
      </c>
      <c r="P70" s="410">
        <v>0</v>
      </c>
      <c r="Q70" s="407"/>
    </row>
    <row r="71" spans="1:17" ht="12" hidden="1" customHeight="1" x14ac:dyDescent="0.2">
      <c r="A71" s="52"/>
      <c r="B71" s="46"/>
      <c r="C71" s="46"/>
      <c r="D71" s="46"/>
      <c r="E71" s="53"/>
      <c r="F71" s="164"/>
      <c r="G71" s="171"/>
      <c r="H71" s="171"/>
      <c r="I71" s="171"/>
      <c r="J71" s="65" t="s">
        <v>270</v>
      </c>
      <c r="K71" s="65" t="s">
        <v>79</v>
      </c>
      <c r="L71" s="46" t="s">
        <v>198</v>
      </c>
      <c r="M71" s="395">
        <f t="shared" si="18"/>
        <v>196506.36</v>
      </c>
      <c r="N71" s="396">
        <v>0</v>
      </c>
      <c r="O71" s="396">
        <v>196506.36</v>
      </c>
      <c r="P71" s="397">
        <v>0</v>
      </c>
    </row>
    <row r="72" spans="1:17" ht="12" hidden="1" customHeight="1" x14ac:dyDescent="0.2">
      <c r="A72" s="52"/>
      <c r="B72" s="46"/>
      <c r="C72" s="46"/>
      <c r="D72" s="46"/>
      <c r="E72" s="53"/>
      <c r="F72" s="167"/>
      <c r="G72" s="168"/>
      <c r="H72" s="168"/>
      <c r="I72" s="168"/>
      <c r="J72" s="63" t="s">
        <v>270</v>
      </c>
      <c r="K72" s="63" t="s">
        <v>81</v>
      </c>
      <c r="L72" s="64" t="s">
        <v>294</v>
      </c>
      <c r="M72" s="401">
        <f>SUM(N72:P72)</f>
        <v>83481145.489999995</v>
      </c>
      <c r="N72" s="402">
        <f t="shared" ref="N72:P72" si="19">SUM(N73:N79)</f>
        <v>3598305.52</v>
      </c>
      <c r="O72" s="402">
        <f>SUM(O73:O79)</f>
        <v>79882839.969999999</v>
      </c>
      <c r="P72" s="403">
        <f t="shared" si="19"/>
        <v>0</v>
      </c>
    </row>
    <row r="73" spans="1:17" ht="12" hidden="1" customHeight="1" x14ac:dyDescent="0.2">
      <c r="A73" s="52"/>
      <c r="B73" s="46"/>
      <c r="C73" s="46"/>
      <c r="D73" s="46"/>
      <c r="E73" s="53"/>
      <c r="F73" s="164"/>
      <c r="G73" s="171"/>
      <c r="H73" s="171"/>
      <c r="I73" s="171"/>
      <c r="J73" s="65" t="s">
        <v>270</v>
      </c>
      <c r="K73" s="65" t="s">
        <v>80</v>
      </c>
      <c r="L73" s="46" t="s">
        <v>199</v>
      </c>
      <c r="M73" s="395">
        <f>SUM(N73:P73)</f>
        <v>1118098.52</v>
      </c>
      <c r="N73" s="396">
        <v>0</v>
      </c>
      <c r="O73" s="396">
        <v>1118098.52</v>
      </c>
      <c r="P73" s="397">
        <v>0</v>
      </c>
    </row>
    <row r="74" spans="1:17" ht="12" hidden="1" customHeight="1" x14ac:dyDescent="0.2">
      <c r="A74" s="52"/>
      <c r="B74" s="46"/>
      <c r="C74" s="46"/>
      <c r="D74" s="46"/>
      <c r="E74" s="53"/>
      <c r="F74" s="164"/>
      <c r="G74" s="171"/>
      <c r="H74" s="171"/>
      <c r="I74" s="171"/>
      <c r="J74" s="65" t="s">
        <v>270</v>
      </c>
      <c r="K74" s="65" t="s">
        <v>295</v>
      </c>
      <c r="L74" s="46" t="s">
        <v>296</v>
      </c>
      <c r="M74" s="395">
        <f t="shared" ref="M74:M79" si="20">SUM(N74:P74)</f>
        <v>0</v>
      </c>
      <c r="N74" s="396"/>
      <c r="O74" s="396"/>
      <c r="P74" s="397"/>
    </row>
    <row r="75" spans="1:17" ht="12" hidden="1" customHeight="1" x14ac:dyDescent="0.2">
      <c r="A75" s="52"/>
      <c r="B75" s="46"/>
      <c r="C75" s="46"/>
      <c r="D75" s="46"/>
      <c r="E75" s="53"/>
      <c r="F75" s="164"/>
      <c r="G75" s="171"/>
      <c r="H75" s="171"/>
      <c r="I75" s="171"/>
      <c r="J75" s="65" t="s">
        <v>270</v>
      </c>
      <c r="K75" s="65" t="s">
        <v>297</v>
      </c>
      <c r="L75" s="46" t="s">
        <v>298</v>
      </c>
      <c r="M75" s="395">
        <f t="shared" si="20"/>
        <v>271200</v>
      </c>
      <c r="N75" s="396">
        <v>0</v>
      </c>
      <c r="O75" s="396">
        <v>271200</v>
      </c>
      <c r="P75" s="397">
        <v>0</v>
      </c>
    </row>
    <row r="76" spans="1:17" ht="12" hidden="1" customHeight="1" x14ac:dyDescent="0.2">
      <c r="A76" s="52"/>
      <c r="B76" s="46"/>
      <c r="C76" s="46"/>
      <c r="D76" s="46"/>
      <c r="E76" s="53"/>
      <c r="F76" s="164"/>
      <c r="G76" s="171"/>
      <c r="H76" s="171"/>
      <c r="I76" s="171"/>
      <c r="J76" s="65" t="s">
        <v>270</v>
      </c>
      <c r="K76" s="65" t="s">
        <v>82</v>
      </c>
      <c r="L76" s="46" t="s">
        <v>200</v>
      </c>
      <c r="M76" s="395">
        <f t="shared" si="20"/>
        <v>1970272.52</v>
      </c>
      <c r="N76" s="396">
        <v>1970272.52</v>
      </c>
      <c r="O76" s="396">
        <v>0</v>
      </c>
      <c r="P76" s="397">
        <v>0</v>
      </c>
    </row>
    <row r="77" spans="1:17" ht="12" hidden="1" customHeight="1" x14ac:dyDescent="0.2">
      <c r="A77" s="52"/>
      <c r="B77" s="46"/>
      <c r="C77" s="46"/>
      <c r="D77" s="46"/>
      <c r="E77" s="53"/>
      <c r="F77" s="164"/>
      <c r="G77" s="171"/>
      <c r="H77" s="171"/>
      <c r="I77" s="171"/>
      <c r="J77" s="65" t="s">
        <v>270</v>
      </c>
      <c r="K77" s="65" t="s">
        <v>299</v>
      </c>
      <c r="L77" s="46" t="s">
        <v>300</v>
      </c>
      <c r="M77" s="395">
        <f t="shared" si="20"/>
        <v>1628033</v>
      </c>
      <c r="N77" s="396">
        <v>1628033</v>
      </c>
      <c r="O77" s="396">
        <v>0</v>
      </c>
      <c r="P77" s="397">
        <v>0</v>
      </c>
    </row>
    <row r="78" spans="1:17" ht="12" hidden="1" customHeight="1" x14ac:dyDescent="0.2">
      <c r="A78" s="52"/>
      <c r="B78" s="46"/>
      <c r="C78" s="46"/>
      <c r="D78" s="46"/>
      <c r="E78" s="53"/>
      <c r="F78" s="164"/>
      <c r="G78" s="171"/>
      <c r="H78" s="171"/>
      <c r="I78" s="171"/>
      <c r="J78" s="65" t="s">
        <v>270</v>
      </c>
      <c r="K78" s="65" t="s">
        <v>84</v>
      </c>
      <c r="L78" s="46" t="s">
        <v>301</v>
      </c>
      <c r="M78" s="395">
        <f t="shared" si="20"/>
        <v>78413904.700000003</v>
      </c>
      <c r="N78" s="396">
        <v>0</v>
      </c>
      <c r="O78" s="396">
        <v>78413904.700000003</v>
      </c>
      <c r="P78" s="397">
        <v>0</v>
      </c>
    </row>
    <row r="79" spans="1:17" ht="12" hidden="1" customHeight="1" x14ac:dyDescent="0.2">
      <c r="A79" s="52"/>
      <c r="B79" s="46"/>
      <c r="C79" s="46"/>
      <c r="D79" s="46"/>
      <c r="E79" s="53"/>
      <c r="F79" s="164"/>
      <c r="G79" s="171"/>
      <c r="H79" s="171"/>
      <c r="I79" s="171"/>
      <c r="J79" s="65" t="s">
        <v>270</v>
      </c>
      <c r="K79" s="65" t="s">
        <v>85</v>
      </c>
      <c r="L79" s="46" t="s">
        <v>302</v>
      </c>
      <c r="M79" s="395">
        <f t="shared" si="20"/>
        <v>79636.75</v>
      </c>
      <c r="N79" s="396">
        <v>0</v>
      </c>
      <c r="O79" s="396">
        <v>79636.75</v>
      </c>
      <c r="P79" s="397">
        <v>0</v>
      </c>
    </row>
    <row r="80" spans="1:17" ht="12" hidden="1" customHeight="1" x14ac:dyDescent="0.2">
      <c r="A80" s="52"/>
      <c r="B80" s="46"/>
      <c r="C80" s="46"/>
      <c r="D80" s="46"/>
      <c r="E80" s="53"/>
      <c r="F80" s="164"/>
      <c r="G80" s="165"/>
      <c r="H80" s="165"/>
      <c r="I80" s="165"/>
      <c r="J80" s="65"/>
      <c r="K80" s="65"/>
      <c r="L80" s="46"/>
      <c r="M80" s="395"/>
      <c r="N80" s="396"/>
      <c r="O80" s="396"/>
      <c r="P80" s="397"/>
    </row>
    <row r="81" spans="1:17" ht="12" hidden="1" customHeight="1" x14ac:dyDescent="0.2">
      <c r="A81" s="52"/>
      <c r="B81" s="46"/>
      <c r="C81" s="46"/>
      <c r="D81" s="46"/>
      <c r="E81" s="53"/>
      <c r="F81" s="167"/>
      <c r="G81" s="168"/>
      <c r="H81" s="168"/>
      <c r="I81" s="168"/>
      <c r="J81" s="63" t="s">
        <v>270</v>
      </c>
      <c r="K81" s="63" t="s">
        <v>303</v>
      </c>
      <c r="L81" s="64" t="s">
        <v>86</v>
      </c>
      <c r="M81" s="401">
        <f>SUM(N81:P81)</f>
        <v>45600</v>
      </c>
      <c r="N81" s="402">
        <f>SUM(N82:N85)</f>
        <v>8000</v>
      </c>
      <c r="O81" s="402">
        <f t="shared" ref="O81:P81" si="21">SUM(O82:O85)</f>
        <v>37600</v>
      </c>
      <c r="P81" s="403">
        <f t="shared" si="21"/>
        <v>0</v>
      </c>
    </row>
    <row r="82" spans="1:17" ht="12" hidden="1" customHeight="1" x14ac:dyDescent="0.2">
      <c r="A82" s="52"/>
      <c r="B82" s="46"/>
      <c r="C82" s="46"/>
      <c r="D82" s="46"/>
      <c r="E82" s="53"/>
      <c r="F82" s="164"/>
      <c r="G82" s="171"/>
      <c r="H82" s="171"/>
      <c r="I82" s="171"/>
      <c r="J82" s="65" t="s">
        <v>270</v>
      </c>
      <c r="K82" s="65" t="s">
        <v>87</v>
      </c>
      <c r="L82" s="46" t="s">
        <v>88</v>
      </c>
      <c r="M82" s="395">
        <f>SUM(N82:P82)</f>
        <v>0</v>
      </c>
      <c r="N82" s="396"/>
      <c r="O82" s="396"/>
      <c r="P82" s="397"/>
    </row>
    <row r="83" spans="1:17" ht="11.25" hidden="1" customHeight="1" x14ac:dyDescent="0.2">
      <c r="A83" s="52"/>
      <c r="B83" s="46"/>
      <c r="C83" s="46"/>
      <c r="D83" s="46"/>
      <c r="E83" s="53"/>
      <c r="F83" s="164"/>
      <c r="G83" s="171"/>
      <c r="H83" s="165"/>
      <c r="I83" s="165"/>
      <c r="J83" s="65" t="s">
        <v>270</v>
      </c>
      <c r="K83" s="65" t="s">
        <v>89</v>
      </c>
      <c r="L83" s="46" t="s">
        <v>90</v>
      </c>
      <c r="M83" s="395">
        <f t="shared" ref="M83:M85" si="22">SUM(N83:P83)</f>
        <v>45600</v>
      </c>
      <c r="N83" s="396">
        <v>8000</v>
      </c>
      <c r="O83" s="396">
        <v>37600</v>
      </c>
      <c r="P83" s="397"/>
    </row>
    <row r="84" spans="1:17" ht="12" hidden="1" customHeight="1" x14ac:dyDescent="0.2">
      <c r="A84" s="52"/>
      <c r="B84" s="46"/>
      <c r="C84" s="46"/>
      <c r="D84" s="46"/>
      <c r="E84" s="53"/>
      <c r="F84" s="164"/>
      <c r="G84" s="165"/>
      <c r="H84" s="165"/>
      <c r="I84" s="165"/>
      <c r="J84" s="65" t="s">
        <v>270</v>
      </c>
      <c r="K84" s="65" t="s">
        <v>201</v>
      </c>
      <c r="L84" s="46" t="s">
        <v>202</v>
      </c>
      <c r="M84" s="395">
        <f t="shared" si="22"/>
        <v>0</v>
      </c>
      <c r="N84" s="396"/>
      <c r="O84" s="396"/>
      <c r="P84" s="397"/>
    </row>
    <row r="85" spans="1:17" ht="12" hidden="1" customHeight="1" x14ac:dyDescent="0.2">
      <c r="A85" s="52"/>
      <c r="B85" s="46"/>
      <c r="C85" s="46"/>
      <c r="D85" s="46"/>
      <c r="E85" s="53"/>
      <c r="F85" s="164"/>
      <c r="G85" s="165"/>
      <c r="H85" s="165"/>
      <c r="I85" s="165"/>
      <c r="J85" s="65" t="s">
        <v>270</v>
      </c>
      <c r="K85" s="65" t="s">
        <v>203</v>
      </c>
      <c r="L85" s="46" t="s">
        <v>204</v>
      </c>
      <c r="M85" s="395">
        <f t="shared" si="22"/>
        <v>0</v>
      </c>
      <c r="N85" s="396"/>
      <c r="O85" s="396"/>
      <c r="P85" s="397"/>
    </row>
    <row r="86" spans="1:17" s="73" customFormat="1" ht="22.5" hidden="1" x14ac:dyDescent="0.25">
      <c r="A86" s="68"/>
      <c r="B86" s="69"/>
      <c r="C86" s="69"/>
      <c r="D86" s="69"/>
      <c r="E86" s="89"/>
      <c r="F86" s="172"/>
      <c r="G86" s="173"/>
      <c r="H86" s="173"/>
      <c r="I86" s="173"/>
      <c r="J86" s="444" t="s">
        <v>270</v>
      </c>
      <c r="K86" s="444" t="s">
        <v>304</v>
      </c>
      <c r="L86" s="72" t="s">
        <v>91</v>
      </c>
      <c r="M86" s="404">
        <f>SUM(N86:P86)</f>
        <v>6577016</v>
      </c>
      <c r="N86" s="405">
        <f>SUM(N87:N89)</f>
        <v>0</v>
      </c>
      <c r="O86" s="405">
        <f t="shared" ref="O86:P86" si="23">SUM(O87:O89)</f>
        <v>6577016</v>
      </c>
      <c r="P86" s="406">
        <f t="shared" si="23"/>
        <v>0</v>
      </c>
      <c r="Q86" s="407"/>
    </row>
    <row r="87" spans="1:17" ht="12" hidden="1" customHeight="1" x14ac:dyDescent="0.2">
      <c r="A87" s="52"/>
      <c r="B87" s="46"/>
      <c r="C87" s="46"/>
      <c r="D87" s="46"/>
      <c r="E87" s="53"/>
      <c r="F87" s="164"/>
      <c r="G87" s="171"/>
      <c r="H87" s="171"/>
      <c r="I87" s="171"/>
      <c r="J87" s="65" t="s">
        <v>270</v>
      </c>
      <c r="K87" s="65" t="s">
        <v>92</v>
      </c>
      <c r="L87" s="46" t="s">
        <v>305</v>
      </c>
      <c r="M87" s="395">
        <f>SUM(N87:P87)</f>
        <v>6577016</v>
      </c>
      <c r="N87" s="396">
        <v>0</v>
      </c>
      <c r="O87" s="396">
        <v>6577016</v>
      </c>
      <c r="P87" s="397">
        <v>0</v>
      </c>
    </row>
    <row r="88" spans="1:17" ht="12" hidden="1" customHeight="1" x14ac:dyDescent="0.2">
      <c r="A88" s="52"/>
      <c r="B88" s="46"/>
      <c r="C88" s="46"/>
      <c r="D88" s="46"/>
      <c r="E88" s="53"/>
      <c r="F88" s="164"/>
      <c r="G88" s="165"/>
      <c r="H88" s="165"/>
      <c r="I88" s="165"/>
      <c r="J88" s="65" t="s">
        <v>270</v>
      </c>
      <c r="K88" s="65" t="s">
        <v>306</v>
      </c>
      <c r="L88" s="46" t="s">
        <v>307</v>
      </c>
      <c r="M88" s="395"/>
      <c r="N88" s="396"/>
      <c r="O88" s="396"/>
      <c r="P88" s="397"/>
    </row>
    <row r="89" spans="1:17" ht="12" hidden="1" customHeight="1" x14ac:dyDescent="0.2">
      <c r="A89" s="52"/>
      <c r="B89" s="46"/>
      <c r="C89" s="46"/>
      <c r="D89" s="46"/>
      <c r="E89" s="53"/>
      <c r="F89" s="164"/>
      <c r="G89" s="165"/>
      <c r="H89" s="165"/>
      <c r="I89" s="165"/>
      <c r="J89" s="65" t="s">
        <v>270</v>
      </c>
      <c r="K89" s="65" t="s">
        <v>308</v>
      </c>
      <c r="L89" s="46" t="s">
        <v>309</v>
      </c>
      <c r="M89" s="395"/>
      <c r="N89" s="396"/>
      <c r="O89" s="396"/>
      <c r="P89" s="397"/>
    </row>
    <row r="90" spans="1:17" ht="12" hidden="1" customHeight="1" x14ac:dyDescent="0.2">
      <c r="A90" s="52"/>
      <c r="B90" s="46"/>
      <c r="C90" s="46"/>
      <c r="D90" s="46"/>
      <c r="E90" s="53"/>
      <c r="F90" s="167"/>
      <c r="G90" s="168"/>
      <c r="H90" s="168"/>
      <c r="I90" s="168"/>
      <c r="J90" s="63" t="s">
        <v>270</v>
      </c>
      <c r="K90" s="63" t="s">
        <v>310</v>
      </c>
      <c r="L90" s="64" t="s">
        <v>93</v>
      </c>
      <c r="M90" s="401">
        <f>SUM(N90:P90)</f>
        <v>2217318.84</v>
      </c>
      <c r="N90" s="402">
        <f>SUM(N91:N93)</f>
        <v>0</v>
      </c>
      <c r="O90" s="402">
        <f t="shared" ref="O90:P90" si="24">SUM(O91:O93)</f>
        <v>2217318.84</v>
      </c>
      <c r="P90" s="403">
        <f t="shared" si="24"/>
        <v>0</v>
      </c>
    </row>
    <row r="91" spans="1:17" ht="12" hidden="1" customHeight="1" x14ac:dyDescent="0.2">
      <c r="A91" s="52"/>
      <c r="B91" s="46"/>
      <c r="C91" s="46"/>
      <c r="D91" s="46"/>
      <c r="E91" s="53"/>
      <c r="F91" s="164"/>
      <c r="G91" s="171"/>
      <c r="H91" s="171"/>
      <c r="I91" s="171"/>
      <c r="J91" s="65" t="s">
        <v>270</v>
      </c>
      <c r="K91" s="65" t="s">
        <v>94</v>
      </c>
      <c r="L91" s="46" t="s">
        <v>95</v>
      </c>
      <c r="M91" s="395">
        <f>SUM(N91:P91)</f>
        <v>2217318.84</v>
      </c>
      <c r="N91" s="396">
        <v>0</v>
      </c>
      <c r="O91" s="396">
        <v>2217318.84</v>
      </c>
      <c r="P91" s="397">
        <v>0</v>
      </c>
    </row>
    <row r="92" spans="1:17" ht="12" hidden="1" customHeight="1" x14ac:dyDescent="0.2">
      <c r="A92" s="52"/>
      <c r="B92" s="46"/>
      <c r="C92" s="46"/>
      <c r="D92" s="46"/>
      <c r="E92" s="53"/>
      <c r="F92" s="164"/>
      <c r="G92" s="165"/>
      <c r="H92" s="165"/>
      <c r="I92" s="165"/>
      <c r="J92" s="65" t="s">
        <v>270</v>
      </c>
      <c r="K92" s="65" t="s">
        <v>311</v>
      </c>
      <c r="L92" s="46" t="s">
        <v>312</v>
      </c>
      <c r="M92" s="395"/>
      <c r="N92" s="396"/>
      <c r="O92" s="396"/>
      <c r="P92" s="397"/>
    </row>
    <row r="93" spans="1:17" ht="12" hidden="1" customHeight="1" x14ac:dyDescent="0.2">
      <c r="A93" s="52"/>
      <c r="B93" s="46"/>
      <c r="C93" s="46"/>
      <c r="D93" s="46"/>
      <c r="E93" s="53"/>
      <c r="F93" s="164"/>
      <c r="G93" s="165"/>
      <c r="H93" s="165"/>
      <c r="I93" s="165"/>
      <c r="J93" s="65" t="s">
        <v>270</v>
      </c>
      <c r="K93" s="65" t="s">
        <v>313</v>
      </c>
      <c r="L93" s="46" t="s">
        <v>314</v>
      </c>
      <c r="M93" s="395"/>
      <c r="N93" s="396"/>
      <c r="O93" s="396"/>
      <c r="P93" s="397"/>
    </row>
    <row r="94" spans="1:17" ht="12" hidden="1" customHeight="1" x14ac:dyDescent="0.2">
      <c r="A94" s="52"/>
      <c r="B94" s="46"/>
      <c r="C94" s="46"/>
      <c r="D94" s="46"/>
      <c r="E94" s="53"/>
      <c r="F94" s="167"/>
      <c r="G94" s="168"/>
      <c r="H94" s="168"/>
      <c r="I94" s="168"/>
      <c r="J94" s="63" t="s">
        <v>270</v>
      </c>
      <c r="K94" s="63" t="s">
        <v>101</v>
      </c>
      <c r="L94" s="64" t="s">
        <v>315</v>
      </c>
      <c r="M94" s="401">
        <f>SUM(N94:P94)</f>
        <v>12753821.699999999</v>
      </c>
      <c r="N94" s="402">
        <f>SUM(N95:N103)</f>
        <v>0</v>
      </c>
      <c r="O94" s="402">
        <f t="shared" ref="O94:P94" si="25">SUM(O95:O103)</f>
        <v>12753821.699999999</v>
      </c>
      <c r="P94" s="403">
        <f t="shared" si="25"/>
        <v>0</v>
      </c>
    </row>
    <row r="95" spans="1:17" ht="12" hidden="1" customHeight="1" x14ac:dyDescent="0.2">
      <c r="A95" s="52"/>
      <c r="B95" s="46"/>
      <c r="C95" s="46"/>
      <c r="D95" s="46"/>
      <c r="E95" s="53"/>
      <c r="F95" s="164"/>
      <c r="G95" s="171"/>
      <c r="H95" s="171"/>
      <c r="I95" s="171"/>
      <c r="J95" s="65" t="s">
        <v>270</v>
      </c>
      <c r="K95" s="65" t="s">
        <v>96</v>
      </c>
      <c r="L95" s="46" t="s">
        <v>97</v>
      </c>
      <c r="M95" s="395">
        <f>SUM(N95:P95)</f>
        <v>853989.33</v>
      </c>
      <c r="N95" s="396">
        <v>0</v>
      </c>
      <c r="O95" s="396">
        <v>853989.33</v>
      </c>
      <c r="P95" s="397">
        <v>0</v>
      </c>
    </row>
    <row r="96" spans="1:17" ht="12" hidden="1" customHeight="1" x14ac:dyDescent="0.2">
      <c r="A96" s="52"/>
      <c r="B96" s="46"/>
      <c r="C96" s="46"/>
      <c r="D96" s="46"/>
      <c r="E96" s="53"/>
      <c r="F96" s="164"/>
      <c r="G96" s="165"/>
      <c r="H96" s="165"/>
      <c r="I96" s="165"/>
      <c r="J96" s="65" t="s">
        <v>270</v>
      </c>
      <c r="K96" s="65" t="s">
        <v>316</v>
      </c>
      <c r="L96" s="46" t="s">
        <v>317</v>
      </c>
      <c r="M96" s="395">
        <f t="shared" ref="M96:M103" si="26">SUM(N96:P96)</f>
        <v>0</v>
      </c>
      <c r="N96" s="396"/>
      <c r="O96" s="396"/>
      <c r="P96" s="397"/>
    </row>
    <row r="97" spans="1:17" ht="12" hidden="1" customHeight="1" x14ac:dyDescent="0.2">
      <c r="A97" s="52"/>
      <c r="B97" s="46"/>
      <c r="C97" s="46"/>
      <c r="D97" s="46"/>
      <c r="E97" s="53"/>
      <c r="F97" s="164"/>
      <c r="G97" s="165"/>
      <c r="H97" s="165"/>
      <c r="I97" s="165"/>
      <c r="J97" s="65" t="s">
        <v>270</v>
      </c>
      <c r="K97" s="65" t="s">
        <v>318</v>
      </c>
      <c r="L97" s="46" t="s">
        <v>319</v>
      </c>
      <c r="M97" s="395">
        <f t="shared" si="26"/>
        <v>0</v>
      </c>
      <c r="N97" s="396"/>
      <c r="O97" s="396"/>
      <c r="P97" s="397"/>
    </row>
    <row r="98" spans="1:17" ht="12" hidden="1" customHeight="1" x14ac:dyDescent="0.2">
      <c r="A98" s="52"/>
      <c r="B98" s="46"/>
      <c r="C98" s="46"/>
      <c r="D98" s="46"/>
      <c r="E98" s="53"/>
      <c r="F98" s="164"/>
      <c r="G98" s="165"/>
      <c r="H98" s="165"/>
      <c r="I98" s="165"/>
      <c r="J98" s="65" t="s">
        <v>270</v>
      </c>
      <c r="K98" s="65" t="s">
        <v>98</v>
      </c>
      <c r="L98" s="46" t="s">
        <v>99</v>
      </c>
      <c r="M98" s="395">
        <f t="shared" si="26"/>
        <v>0</v>
      </c>
      <c r="N98" s="396"/>
      <c r="O98" s="396"/>
      <c r="P98" s="397"/>
    </row>
    <row r="99" spans="1:17" ht="12" hidden="1" customHeight="1" x14ac:dyDescent="0.2">
      <c r="A99" s="52"/>
      <c r="B99" s="46"/>
      <c r="C99" s="46"/>
      <c r="D99" s="46"/>
      <c r="E99" s="53"/>
      <c r="F99" s="164"/>
      <c r="G99" s="171"/>
      <c r="H99" s="171"/>
      <c r="I99" s="171"/>
      <c r="J99" s="65" t="s">
        <v>270</v>
      </c>
      <c r="K99" s="65" t="s">
        <v>100</v>
      </c>
      <c r="L99" s="46" t="s">
        <v>320</v>
      </c>
      <c r="M99" s="395">
        <f t="shared" si="26"/>
        <v>0</v>
      </c>
      <c r="N99" s="396"/>
      <c r="O99" s="396"/>
      <c r="P99" s="397"/>
    </row>
    <row r="100" spans="1:17" s="73" customFormat="1" ht="22.5" hidden="1" x14ac:dyDescent="0.25">
      <c r="A100" s="68"/>
      <c r="B100" s="69"/>
      <c r="C100" s="69"/>
      <c r="D100" s="69"/>
      <c r="E100" s="89"/>
      <c r="F100" s="174"/>
      <c r="G100" s="175"/>
      <c r="H100" s="175"/>
      <c r="I100" s="175"/>
      <c r="J100" s="88" t="s">
        <v>270</v>
      </c>
      <c r="K100" s="88" t="s">
        <v>102</v>
      </c>
      <c r="L100" s="75" t="s">
        <v>103</v>
      </c>
      <c r="M100" s="408">
        <f t="shared" si="26"/>
        <v>1423800</v>
      </c>
      <c r="N100" s="409">
        <v>0</v>
      </c>
      <c r="O100" s="409">
        <v>1423800</v>
      </c>
      <c r="P100" s="410">
        <v>0</v>
      </c>
      <c r="Q100" s="407"/>
    </row>
    <row r="101" spans="1:17" s="73" customFormat="1" ht="22.5" hidden="1" x14ac:dyDescent="0.25">
      <c r="A101" s="68"/>
      <c r="B101" s="69"/>
      <c r="C101" s="69"/>
      <c r="D101" s="69"/>
      <c r="E101" s="89"/>
      <c r="F101" s="174"/>
      <c r="G101" s="175"/>
      <c r="H101" s="175"/>
      <c r="I101" s="175"/>
      <c r="J101" s="88" t="s">
        <v>270</v>
      </c>
      <c r="K101" s="88" t="s">
        <v>104</v>
      </c>
      <c r="L101" s="75" t="s">
        <v>321</v>
      </c>
      <c r="M101" s="408">
        <f t="shared" si="26"/>
        <v>219800</v>
      </c>
      <c r="N101" s="409">
        <v>0</v>
      </c>
      <c r="O101" s="409">
        <v>219800</v>
      </c>
      <c r="P101" s="410">
        <v>0</v>
      </c>
      <c r="Q101" s="407"/>
    </row>
    <row r="102" spans="1:17" s="73" customFormat="1" ht="21.75" hidden="1" customHeight="1" x14ac:dyDescent="0.25">
      <c r="A102" s="68"/>
      <c r="B102" s="69"/>
      <c r="C102" s="69"/>
      <c r="D102" s="69"/>
      <c r="E102" s="89"/>
      <c r="F102" s="174"/>
      <c r="G102" s="175"/>
      <c r="H102" s="175"/>
      <c r="I102" s="175"/>
      <c r="J102" s="88" t="s">
        <v>270</v>
      </c>
      <c r="K102" s="88" t="s">
        <v>105</v>
      </c>
      <c r="L102" s="75" t="s">
        <v>322</v>
      </c>
      <c r="M102" s="408">
        <f t="shared" si="26"/>
        <v>10256232.369999999</v>
      </c>
      <c r="N102" s="409">
        <v>0</v>
      </c>
      <c r="O102" s="409">
        <v>10256232.369999999</v>
      </c>
      <c r="P102" s="410">
        <v>0</v>
      </c>
      <c r="Q102" s="407"/>
    </row>
    <row r="103" spans="1:17" ht="12" hidden="1" customHeight="1" x14ac:dyDescent="0.2">
      <c r="A103" s="52"/>
      <c r="B103" s="46"/>
      <c r="C103" s="46"/>
      <c r="D103" s="46"/>
      <c r="E103" s="53"/>
      <c r="F103" s="164"/>
      <c r="G103" s="165"/>
      <c r="H103" s="165"/>
      <c r="I103" s="165"/>
      <c r="J103" s="65" t="s">
        <v>270</v>
      </c>
      <c r="K103" s="65" t="s">
        <v>323</v>
      </c>
      <c r="L103" s="46" t="s">
        <v>324</v>
      </c>
      <c r="M103" s="395">
        <f t="shared" si="26"/>
        <v>0</v>
      </c>
      <c r="N103" s="396"/>
      <c r="O103" s="396"/>
      <c r="P103" s="397"/>
    </row>
    <row r="104" spans="1:17" ht="12" hidden="1" customHeight="1" x14ac:dyDescent="0.2">
      <c r="A104" s="52"/>
      <c r="B104" s="46"/>
      <c r="C104" s="46"/>
      <c r="D104" s="46"/>
      <c r="E104" s="53"/>
      <c r="F104" s="164"/>
      <c r="G104" s="165"/>
      <c r="H104" s="165"/>
      <c r="I104" s="165"/>
      <c r="J104" s="61"/>
      <c r="K104" s="62"/>
      <c r="L104" s="46"/>
      <c r="M104" s="395"/>
      <c r="N104" s="396"/>
      <c r="O104" s="396"/>
      <c r="P104" s="397"/>
    </row>
    <row r="105" spans="1:17" ht="12" hidden="1" customHeight="1" x14ac:dyDescent="0.2">
      <c r="A105" s="52"/>
      <c r="B105" s="46"/>
      <c r="C105" s="46"/>
      <c r="D105" s="46"/>
      <c r="E105" s="53"/>
      <c r="F105" s="167"/>
      <c r="G105" s="168"/>
      <c r="H105" s="168"/>
      <c r="I105" s="168"/>
      <c r="J105" s="63" t="s">
        <v>270</v>
      </c>
      <c r="K105" s="63" t="s">
        <v>325</v>
      </c>
      <c r="L105" s="64" t="s">
        <v>326</v>
      </c>
      <c r="M105" s="401">
        <f>SUM(M106:M111)</f>
        <v>351383</v>
      </c>
      <c r="N105" s="402">
        <f t="shared" ref="N105:P105" si="27">SUM(N106:N112)</f>
        <v>0</v>
      </c>
      <c r="O105" s="402">
        <f t="shared" si="27"/>
        <v>351383</v>
      </c>
      <c r="P105" s="403">
        <f t="shared" si="27"/>
        <v>0</v>
      </c>
    </row>
    <row r="106" spans="1:17" ht="12" hidden="1" customHeight="1" x14ac:dyDescent="0.2">
      <c r="A106" s="52"/>
      <c r="B106" s="46"/>
      <c r="C106" s="46"/>
      <c r="D106" s="46"/>
      <c r="E106" s="53"/>
      <c r="F106" s="164"/>
      <c r="G106" s="171"/>
      <c r="H106" s="171"/>
      <c r="I106" s="171"/>
      <c r="J106" s="65" t="s">
        <v>270</v>
      </c>
      <c r="K106" s="65" t="s">
        <v>327</v>
      </c>
      <c r="L106" s="46" t="s">
        <v>328</v>
      </c>
      <c r="M106" s="395">
        <f>SUM(N106:P106)</f>
        <v>0</v>
      </c>
      <c r="N106" s="396"/>
      <c r="O106" s="396"/>
      <c r="P106" s="397"/>
    </row>
    <row r="107" spans="1:17" ht="12" hidden="1" customHeight="1" x14ac:dyDescent="0.2">
      <c r="A107" s="52"/>
      <c r="B107" s="46"/>
      <c r="C107" s="46"/>
      <c r="D107" s="46"/>
      <c r="E107" s="53"/>
      <c r="F107" s="164"/>
      <c r="G107" s="165"/>
      <c r="H107" s="165"/>
      <c r="I107" s="165"/>
      <c r="J107" s="65" t="s">
        <v>270</v>
      </c>
      <c r="K107" s="65" t="s">
        <v>329</v>
      </c>
      <c r="L107" s="46" t="s">
        <v>330</v>
      </c>
      <c r="M107" s="395">
        <f t="shared" ref="M107:M111" si="28">SUM(N107:P107)</f>
        <v>351383</v>
      </c>
      <c r="N107" s="396">
        <v>0</v>
      </c>
      <c r="O107" s="396">
        <v>351383</v>
      </c>
      <c r="P107" s="397"/>
    </row>
    <row r="108" spans="1:17" ht="12" hidden="1" customHeight="1" x14ac:dyDescent="0.2">
      <c r="A108" s="52"/>
      <c r="B108" s="46"/>
      <c r="C108" s="46"/>
      <c r="D108" s="46"/>
      <c r="E108" s="53"/>
      <c r="F108" s="164"/>
      <c r="G108" s="165"/>
      <c r="H108" s="165"/>
      <c r="I108" s="165"/>
      <c r="J108" s="65" t="s">
        <v>270</v>
      </c>
      <c r="K108" s="65" t="s">
        <v>331</v>
      </c>
      <c r="L108" s="46" t="s">
        <v>332</v>
      </c>
      <c r="M108" s="395">
        <f t="shared" si="28"/>
        <v>0</v>
      </c>
      <c r="N108" s="396"/>
      <c r="O108" s="396"/>
      <c r="P108" s="397"/>
    </row>
    <row r="109" spans="1:17" ht="12" hidden="1" customHeight="1" x14ac:dyDescent="0.2">
      <c r="A109" s="52"/>
      <c r="B109" s="46"/>
      <c r="C109" s="46"/>
      <c r="D109" s="46"/>
      <c r="E109" s="53"/>
      <c r="F109" s="164"/>
      <c r="G109" s="165"/>
      <c r="H109" s="165"/>
      <c r="I109" s="165"/>
      <c r="J109" s="65" t="s">
        <v>270</v>
      </c>
      <c r="K109" s="65" t="s">
        <v>333</v>
      </c>
      <c r="L109" s="46" t="s">
        <v>334</v>
      </c>
      <c r="M109" s="395">
        <f t="shared" si="28"/>
        <v>0</v>
      </c>
      <c r="N109" s="396"/>
      <c r="O109" s="396"/>
      <c r="P109" s="397"/>
    </row>
    <row r="110" spans="1:17" ht="12" hidden="1" customHeight="1" x14ac:dyDescent="0.2">
      <c r="A110" s="52"/>
      <c r="B110" s="46"/>
      <c r="C110" s="46"/>
      <c r="D110" s="46"/>
      <c r="E110" s="53"/>
      <c r="F110" s="164"/>
      <c r="G110" s="165"/>
      <c r="H110" s="165"/>
      <c r="I110" s="165"/>
      <c r="J110" s="65" t="s">
        <v>270</v>
      </c>
      <c r="K110" s="65" t="s">
        <v>335</v>
      </c>
      <c r="L110" s="46" t="s">
        <v>336</v>
      </c>
      <c r="M110" s="395">
        <f t="shared" si="28"/>
        <v>0</v>
      </c>
      <c r="N110" s="396"/>
      <c r="O110" s="396"/>
      <c r="P110" s="397"/>
    </row>
    <row r="111" spans="1:17" ht="12" hidden="1" customHeight="1" x14ac:dyDescent="0.2">
      <c r="A111" s="52"/>
      <c r="B111" s="46"/>
      <c r="C111" s="46"/>
      <c r="D111" s="46"/>
      <c r="E111" s="53"/>
      <c r="F111" s="164"/>
      <c r="G111" s="165"/>
      <c r="H111" s="165"/>
      <c r="I111" s="165"/>
      <c r="J111" s="65" t="s">
        <v>270</v>
      </c>
      <c r="K111" s="65" t="s">
        <v>337</v>
      </c>
      <c r="L111" s="46" t="s">
        <v>338</v>
      </c>
      <c r="M111" s="395">
        <f t="shared" si="28"/>
        <v>0</v>
      </c>
      <c r="N111" s="396"/>
      <c r="O111" s="396"/>
      <c r="P111" s="397"/>
    </row>
    <row r="112" spans="1:17" ht="12" hidden="1" customHeight="1" x14ac:dyDescent="0.2">
      <c r="A112" s="52"/>
      <c r="B112" s="46"/>
      <c r="C112" s="46"/>
      <c r="D112" s="46"/>
      <c r="E112" s="53"/>
      <c r="F112" s="164"/>
      <c r="G112" s="165"/>
      <c r="H112" s="165"/>
      <c r="I112" s="165"/>
      <c r="J112" s="65" t="s">
        <v>192</v>
      </c>
      <c r="K112" s="62"/>
      <c r="L112" s="46"/>
      <c r="M112" s="395"/>
      <c r="N112" s="396"/>
      <c r="O112" s="396"/>
      <c r="P112" s="397"/>
    </row>
    <row r="113" spans="1:17" ht="20.25" hidden="1" customHeight="1" x14ac:dyDescent="0.2">
      <c r="A113" s="52"/>
      <c r="B113" s="46"/>
      <c r="C113" s="46"/>
      <c r="D113" s="46"/>
      <c r="E113" s="53"/>
      <c r="F113" s="167"/>
      <c r="G113" s="168"/>
      <c r="H113" s="168"/>
      <c r="I113" s="168"/>
      <c r="J113" s="63" t="s">
        <v>270</v>
      </c>
      <c r="K113" s="63">
        <v>2</v>
      </c>
      <c r="L113" s="64" t="s">
        <v>339</v>
      </c>
      <c r="M113" s="401">
        <f>+M115+M121+M126+M134+M137+M142</f>
        <v>1833865.59</v>
      </c>
      <c r="N113" s="402">
        <f t="shared" ref="N113:P113" si="29">+N115+N121+N126+N134+N137+N142</f>
        <v>6367.06</v>
      </c>
      <c r="O113" s="402">
        <f>+O115+O121+O126+O134+O137+O142</f>
        <v>1827498.53</v>
      </c>
      <c r="P113" s="403">
        <f t="shared" si="29"/>
        <v>0</v>
      </c>
    </row>
    <row r="114" spans="1:17" ht="12" hidden="1" customHeight="1" x14ac:dyDescent="0.2">
      <c r="A114" s="52"/>
      <c r="B114" s="46"/>
      <c r="C114" s="46"/>
      <c r="D114" s="46"/>
      <c r="E114" s="53"/>
      <c r="F114" s="164"/>
      <c r="G114" s="165"/>
      <c r="H114" s="165"/>
      <c r="I114" s="165"/>
      <c r="J114" s="65" t="s">
        <v>192</v>
      </c>
      <c r="K114" s="63"/>
      <c r="L114" s="64"/>
      <c r="M114" s="395"/>
      <c r="N114" s="396"/>
      <c r="O114" s="396"/>
      <c r="P114" s="397"/>
    </row>
    <row r="115" spans="1:17" ht="12" hidden="1" customHeight="1" x14ac:dyDescent="0.2">
      <c r="A115" s="52"/>
      <c r="B115" s="46"/>
      <c r="C115" s="46"/>
      <c r="D115" s="46"/>
      <c r="E115" s="53"/>
      <c r="F115" s="167"/>
      <c r="G115" s="168"/>
      <c r="H115" s="168"/>
      <c r="I115" s="168"/>
      <c r="J115" s="63" t="s">
        <v>270</v>
      </c>
      <c r="K115" s="63" t="s">
        <v>109</v>
      </c>
      <c r="L115" s="64" t="s">
        <v>340</v>
      </c>
      <c r="M115" s="401">
        <f>SUM(N115:P115)</f>
        <v>1003874.2000000001</v>
      </c>
      <c r="N115" s="402">
        <f>SUM(N116:N120)</f>
        <v>6367.06</v>
      </c>
      <c r="O115" s="402">
        <f>SUM(O116:O120)</f>
        <v>997507.14</v>
      </c>
      <c r="P115" s="403">
        <f t="shared" ref="P115" si="30">SUM(P116:P120)</f>
        <v>0</v>
      </c>
    </row>
    <row r="116" spans="1:17" ht="12" hidden="1" customHeight="1" x14ac:dyDescent="0.2">
      <c r="A116" s="52"/>
      <c r="B116" s="46"/>
      <c r="C116" s="46"/>
      <c r="D116" s="46"/>
      <c r="E116" s="53"/>
      <c r="F116" s="164"/>
      <c r="G116" s="171"/>
      <c r="H116" s="171"/>
      <c r="I116" s="171"/>
      <c r="J116" s="65" t="s">
        <v>270</v>
      </c>
      <c r="K116" s="65" t="s">
        <v>110</v>
      </c>
      <c r="L116" s="46" t="s">
        <v>111</v>
      </c>
      <c r="M116" s="395">
        <f>SUM(N116:P116)</f>
        <v>288383</v>
      </c>
      <c r="N116" s="396">
        <v>6367.06</v>
      </c>
      <c r="O116" s="396">
        <v>282015.94</v>
      </c>
      <c r="P116" s="397">
        <v>0</v>
      </c>
    </row>
    <row r="117" spans="1:17" ht="12" hidden="1" customHeight="1" x14ac:dyDescent="0.2">
      <c r="A117" s="52"/>
      <c r="B117" s="46"/>
      <c r="C117" s="46"/>
      <c r="D117" s="46"/>
      <c r="E117" s="53"/>
      <c r="F117" s="164"/>
      <c r="G117" s="165"/>
      <c r="H117" s="165"/>
      <c r="I117" s="165"/>
      <c r="J117" s="65" t="s">
        <v>270</v>
      </c>
      <c r="K117" s="65" t="s">
        <v>341</v>
      </c>
      <c r="L117" s="46" t="s">
        <v>342</v>
      </c>
      <c r="M117" s="395">
        <f t="shared" ref="M117:M120" si="31">SUM(N117:P117)</f>
        <v>67302.8</v>
      </c>
      <c r="N117" s="396">
        <v>0</v>
      </c>
      <c r="O117" s="396">
        <v>67302.8</v>
      </c>
      <c r="P117" s="397">
        <v>0</v>
      </c>
    </row>
    <row r="118" spans="1:17" ht="12" hidden="1" customHeight="1" x14ac:dyDescent="0.2">
      <c r="A118" s="52"/>
      <c r="B118" s="46"/>
      <c r="C118" s="46"/>
      <c r="D118" s="46"/>
      <c r="E118" s="53"/>
      <c r="F118" s="164"/>
      <c r="G118" s="165"/>
      <c r="H118" s="165"/>
      <c r="I118" s="165"/>
      <c r="J118" s="65" t="s">
        <v>270</v>
      </c>
      <c r="K118" s="65" t="s">
        <v>343</v>
      </c>
      <c r="L118" s="46" t="s">
        <v>344</v>
      </c>
      <c r="M118" s="395">
        <f t="shared" si="31"/>
        <v>0</v>
      </c>
      <c r="N118" s="396"/>
      <c r="O118" s="396"/>
      <c r="P118" s="397"/>
    </row>
    <row r="119" spans="1:17" ht="12" hidden="1" customHeight="1" x14ac:dyDescent="0.2">
      <c r="A119" s="52"/>
      <c r="B119" s="46"/>
      <c r="C119" s="46"/>
      <c r="D119" s="46"/>
      <c r="E119" s="53"/>
      <c r="F119" s="164"/>
      <c r="G119" s="165"/>
      <c r="H119" s="171"/>
      <c r="I119" s="165"/>
      <c r="J119" s="65" t="s">
        <v>270</v>
      </c>
      <c r="K119" s="65" t="s">
        <v>112</v>
      </c>
      <c r="L119" s="46" t="s">
        <v>345</v>
      </c>
      <c r="M119" s="395">
        <f t="shared" si="31"/>
        <v>648188.4</v>
      </c>
      <c r="N119" s="396">
        <v>0</v>
      </c>
      <c r="O119" s="396">
        <v>648188.4</v>
      </c>
      <c r="P119" s="397">
        <v>0</v>
      </c>
    </row>
    <row r="120" spans="1:17" ht="12" hidden="1" customHeight="1" x14ac:dyDescent="0.2">
      <c r="A120" s="52"/>
      <c r="B120" s="46"/>
      <c r="C120" s="46"/>
      <c r="D120" s="46"/>
      <c r="E120" s="53"/>
      <c r="F120" s="164"/>
      <c r="G120" s="165"/>
      <c r="H120" s="165"/>
      <c r="I120" s="165"/>
      <c r="J120" s="65" t="s">
        <v>270</v>
      </c>
      <c r="K120" s="65" t="s">
        <v>346</v>
      </c>
      <c r="L120" s="46" t="s">
        <v>347</v>
      </c>
      <c r="M120" s="395">
        <f t="shared" si="31"/>
        <v>0</v>
      </c>
      <c r="N120" s="396"/>
      <c r="O120" s="396"/>
      <c r="P120" s="397"/>
    </row>
    <row r="121" spans="1:17" ht="12" hidden="1" customHeight="1" x14ac:dyDescent="0.2">
      <c r="A121" s="52"/>
      <c r="B121" s="46"/>
      <c r="C121" s="46"/>
      <c r="D121" s="46"/>
      <c r="E121" s="53"/>
      <c r="F121" s="167"/>
      <c r="G121" s="168"/>
      <c r="H121" s="168"/>
      <c r="I121" s="168"/>
      <c r="J121" s="63" t="s">
        <v>270</v>
      </c>
      <c r="K121" s="63" t="s">
        <v>348</v>
      </c>
      <c r="L121" s="64" t="s">
        <v>349</v>
      </c>
      <c r="M121" s="401">
        <f>SUM(N121:P121)</f>
        <v>0</v>
      </c>
      <c r="N121" s="402">
        <f>SUM(N122:N125)</f>
        <v>0</v>
      </c>
      <c r="O121" s="402">
        <f>SUM(O122:O125)</f>
        <v>0</v>
      </c>
      <c r="P121" s="403">
        <f t="shared" ref="P121" si="32">SUM(P122:P125)</f>
        <v>0</v>
      </c>
    </row>
    <row r="122" spans="1:17" ht="12" hidden="1" customHeight="1" x14ac:dyDescent="0.2">
      <c r="A122" s="52"/>
      <c r="B122" s="46"/>
      <c r="C122" s="46"/>
      <c r="D122" s="46"/>
      <c r="E122" s="53"/>
      <c r="F122" s="164"/>
      <c r="G122" s="171"/>
      <c r="H122" s="171"/>
      <c r="I122" s="171"/>
      <c r="J122" s="65" t="s">
        <v>270</v>
      </c>
      <c r="K122" s="65" t="s">
        <v>350</v>
      </c>
      <c r="L122" s="46" t="s">
        <v>351</v>
      </c>
      <c r="M122" s="395">
        <f>SUM(N122:P122)</f>
        <v>0</v>
      </c>
      <c r="N122" s="396"/>
      <c r="O122" s="396"/>
      <c r="P122" s="397"/>
    </row>
    <row r="123" spans="1:17" ht="12" hidden="1" customHeight="1" x14ac:dyDescent="0.2">
      <c r="A123" s="52"/>
      <c r="B123" s="46"/>
      <c r="C123" s="46"/>
      <c r="D123" s="46"/>
      <c r="E123" s="53"/>
      <c r="F123" s="164"/>
      <c r="G123" s="165"/>
      <c r="H123" s="165"/>
      <c r="I123" s="165"/>
      <c r="J123" s="65" t="s">
        <v>270</v>
      </c>
      <c r="K123" s="65" t="s">
        <v>352</v>
      </c>
      <c r="L123" s="46" t="s">
        <v>353</v>
      </c>
      <c r="M123" s="395">
        <f t="shared" ref="M123:M125" si="33">SUM(N123:P123)</f>
        <v>0</v>
      </c>
      <c r="N123" s="396"/>
      <c r="O123" s="396"/>
      <c r="P123" s="397"/>
    </row>
    <row r="124" spans="1:17" ht="12" hidden="1" customHeight="1" x14ac:dyDescent="0.2">
      <c r="A124" s="52"/>
      <c r="B124" s="46"/>
      <c r="C124" s="46"/>
      <c r="D124" s="46"/>
      <c r="E124" s="53"/>
      <c r="F124" s="164"/>
      <c r="G124" s="165"/>
      <c r="H124" s="165"/>
      <c r="I124" s="165"/>
      <c r="J124" s="65" t="s">
        <v>270</v>
      </c>
      <c r="K124" s="65" t="s">
        <v>354</v>
      </c>
      <c r="L124" s="46" t="s">
        <v>355</v>
      </c>
      <c r="M124" s="395">
        <f t="shared" si="33"/>
        <v>0</v>
      </c>
      <c r="N124" s="396"/>
      <c r="O124" s="396"/>
      <c r="P124" s="397"/>
    </row>
    <row r="125" spans="1:17" ht="12" hidden="1" customHeight="1" x14ac:dyDescent="0.2">
      <c r="A125" s="52"/>
      <c r="B125" s="46"/>
      <c r="C125" s="46"/>
      <c r="D125" s="46"/>
      <c r="E125" s="53"/>
      <c r="F125" s="164"/>
      <c r="G125" s="165"/>
      <c r="H125" s="165"/>
      <c r="I125" s="165"/>
      <c r="J125" s="65" t="s">
        <v>270</v>
      </c>
      <c r="K125" s="65" t="s">
        <v>356</v>
      </c>
      <c r="L125" s="46" t="s">
        <v>357</v>
      </c>
      <c r="M125" s="395">
        <f t="shared" si="33"/>
        <v>0</v>
      </c>
      <c r="N125" s="396"/>
      <c r="O125" s="396"/>
      <c r="P125" s="397"/>
    </row>
    <row r="126" spans="1:17" s="73" customFormat="1" ht="22.5" hidden="1" x14ac:dyDescent="0.25">
      <c r="A126" s="68"/>
      <c r="B126" s="69"/>
      <c r="C126" s="69"/>
      <c r="D126" s="69"/>
      <c r="E126" s="89"/>
      <c r="F126" s="172"/>
      <c r="G126" s="173"/>
      <c r="H126" s="173"/>
      <c r="I126" s="173"/>
      <c r="J126" s="444" t="s">
        <v>270</v>
      </c>
      <c r="K126" s="444" t="s">
        <v>358</v>
      </c>
      <c r="L126" s="72" t="s">
        <v>359</v>
      </c>
      <c r="M126" s="404">
        <f>SUM(N126:P126)</f>
        <v>231900</v>
      </c>
      <c r="N126" s="405">
        <f>SUM(N127:N133)</f>
        <v>0</v>
      </c>
      <c r="O126" s="405">
        <f>SUM(O127:O133)</f>
        <v>231900</v>
      </c>
      <c r="P126" s="406">
        <f t="shared" ref="P126" si="34">SUM(P127:P133)</f>
        <v>0</v>
      </c>
      <c r="Q126" s="407"/>
    </row>
    <row r="127" spans="1:17" ht="12" hidden="1" customHeight="1" x14ac:dyDescent="0.2">
      <c r="A127" s="52"/>
      <c r="B127" s="46"/>
      <c r="C127" s="46"/>
      <c r="D127" s="46"/>
      <c r="E127" s="53"/>
      <c r="F127" s="164"/>
      <c r="G127" s="171"/>
      <c r="H127" s="171"/>
      <c r="I127" s="171"/>
      <c r="J127" s="65" t="s">
        <v>270</v>
      </c>
      <c r="K127" s="65" t="s">
        <v>360</v>
      </c>
      <c r="L127" s="46" t="s">
        <v>361</v>
      </c>
      <c r="M127" s="395">
        <f>SUM(N127:P127)</f>
        <v>0</v>
      </c>
      <c r="N127" s="396"/>
      <c r="O127" s="396"/>
      <c r="P127" s="397"/>
    </row>
    <row r="128" spans="1:17" ht="12" hidden="1" customHeight="1" x14ac:dyDescent="0.2">
      <c r="A128" s="52"/>
      <c r="B128" s="46"/>
      <c r="C128" s="46"/>
      <c r="D128" s="46"/>
      <c r="E128" s="53"/>
      <c r="F128" s="164"/>
      <c r="G128" s="165"/>
      <c r="H128" s="165"/>
      <c r="I128" s="165"/>
      <c r="J128" s="65" t="s">
        <v>270</v>
      </c>
      <c r="K128" s="65" t="s">
        <v>362</v>
      </c>
      <c r="L128" s="46" t="s">
        <v>363</v>
      </c>
      <c r="M128" s="395">
        <f t="shared" ref="M128:M133" si="35">SUM(N128:P128)</f>
        <v>0</v>
      </c>
      <c r="N128" s="396"/>
      <c r="O128" s="396"/>
      <c r="P128" s="397"/>
    </row>
    <row r="129" spans="1:17" ht="12" hidden="1" customHeight="1" x14ac:dyDescent="0.2">
      <c r="A129" s="52"/>
      <c r="B129" s="46"/>
      <c r="C129" s="46"/>
      <c r="D129" s="46"/>
      <c r="E129" s="53"/>
      <c r="F129" s="164"/>
      <c r="G129" s="165"/>
      <c r="H129" s="165"/>
      <c r="I129" s="165"/>
      <c r="J129" s="65" t="s">
        <v>270</v>
      </c>
      <c r="K129" s="65" t="s">
        <v>364</v>
      </c>
      <c r="L129" s="46" t="s">
        <v>365</v>
      </c>
      <c r="M129" s="395">
        <f t="shared" si="35"/>
        <v>0</v>
      </c>
      <c r="N129" s="396"/>
      <c r="O129" s="396"/>
      <c r="P129" s="397"/>
    </row>
    <row r="130" spans="1:17" s="73" customFormat="1" ht="22.5" hidden="1" x14ac:dyDescent="0.25">
      <c r="A130" s="68"/>
      <c r="B130" s="69"/>
      <c r="C130" s="69"/>
      <c r="D130" s="69"/>
      <c r="E130" s="89"/>
      <c r="F130" s="174"/>
      <c r="G130" s="443"/>
      <c r="H130" s="175"/>
      <c r="I130" s="443"/>
      <c r="J130" s="88" t="s">
        <v>270</v>
      </c>
      <c r="K130" s="88" t="s">
        <v>113</v>
      </c>
      <c r="L130" s="75" t="s">
        <v>114</v>
      </c>
      <c r="M130" s="408">
        <f t="shared" si="35"/>
        <v>231900</v>
      </c>
      <c r="N130" s="409">
        <v>0</v>
      </c>
      <c r="O130" s="409">
        <v>231900</v>
      </c>
      <c r="P130" s="410">
        <v>0</v>
      </c>
      <c r="Q130" s="407"/>
    </row>
    <row r="131" spans="1:17" ht="12" hidden="1" customHeight="1" x14ac:dyDescent="0.2">
      <c r="A131" s="52"/>
      <c r="B131" s="46"/>
      <c r="C131" s="46"/>
      <c r="D131" s="46"/>
      <c r="E131" s="53"/>
      <c r="F131" s="164"/>
      <c r="G131" s="165"/>
      <c r="H131" s="165"/>
      <c r="I131" s="165"/>
      <c r="J131" s="65" t="s">
        <v>270</v>
      </c>
      <c r="K131" s="65" t="s">
        <v>366</v>
      </c>
      <c r="L131" s="46" t="s">
        <v>367</v>
      </c>
      <c r="M131" s="395">
        <f t="shared" si="35"/>
        <v>0</v>
      </c>
      <c r="N131" s="396"/>
      <c r="O131" s="396"/>
      <c r="P131" s="397"/>
    </row>
    <row r="132" spans="1:17" ht="12" hidden="1" customHeight="1" x14ac:dyDescent="0.2">
      <c r="A132" s="52"/>
      <c r="B132" s="46"/>
      <c r="C132" s="46"/>
      <c r="D132" s="46"/>
      <c r="E132" s="53"/>
      <c r="F132" s="164"/>
      <c r="G132" s="165"/>
      <c r="H132" s="165"/>
      <c r="I132" s="165"/>
      <c r="J132" s="65" t="s">
        <v>270</v>
      </c>
      <c r="K132" s="65" t="s">
        <v>368</v>
      </c>
      <c r="L132" s="46" t="s">
        <v>369</v>
      </c>
      <c r="M132" s="395">
        <f t="shared" si="35"/>
        <v>0</v>
      </c>
      <c r="N132" s="396"/>
      <c r="O132" s="396"/>
      <c r="P132" s="397"/>
    </row>
    <row r="133" spans="1:17" ht="12" hidden="1" customHeight="1" x14ac:dyDescent="0.2">
      <c r="A133" s="52"/>
      <c r="B133" s="46"/>
      <c r="C133" s="46"/>
      <c r="D133" s="46"/>
      <c r="E133" s="53"/>
      <c r="F133" s="164"/>
      <c r="G133" s="165"/>
      <c r="H133" s="165"/>
      <c r="I133" s="165"/>
      <c r="J133" s="65" t="s">
        <v>270</v>
      </c>
      <c r="K133" s="65" t="s">
        <v>370</v>
      </c>
      <c r="L133" s="46" t="s">
        <v>371</v>
      </c>
      <c r="M133" s="395">
        <f t="shared" si="35"/>
        <v>0</v>
      </c>
      <c r="N133" s="396"/>
      <c r="O133" s="396"/>
      <c r="P133" s="397"/>
    </row>
    <row r="134" spans="1:17" s="73" customFormat="1" ht="22.5" hidden="1" x14ac:dyDescent="0.25">
      <c r="A134" s="68"/>
      <c r="B134" s="69"/>
      <c r="C134" s="69"/>
      <c r="D134" s="69"/>
      <c r="E134" s="89"/>
      <c r="F134" s="172"/>
      <c r="G134" s="173"/>
      <c r="H134" s="173"/>
      <c r="I134" s="173"/>
      <c r="J134" s="444" t="s">
        <v>270</v>
      </c>
      <c r="K134" s="444" t="s">
        <v>372</v>
      </c>
      <c r="L134" s="72" t="s">
        <v>373</v>
      </c>
      <c r="M134" s="404">
        <f>SUM(N134:P134)</f>
        <v>64494.75</v>
      </c>
      <c r="N134" s="405">
        <f>SUM(N135:N143)</f>
        <v>0</v>
      </c>
      <c r="O134" s="405">
        <f>SUM(O135:O136)</f>
        <v>64494.75</v>
      </c>
      <c r="P134" s="406">
        <f t="shared" ref="P134" si="36">SUM(P135:P143)</f>
        <v>0</v>
      </c>
      <c r="Q134" s="407"/>
    </row>
    <row r="135" spans="1:17" ht="12" hidden="1" customHeight="1" x14ac:dyDescent="0.2">
      <c r="A135" s="52"/>
      <c r="B135" s="46"/>
      <c r="C135" s="46"/>
      <c r="D135" s="46"/>
      <c r="E135" s="53"/>
      <c r="F135" s="164"/>
      <c r="G135" s="171"/>
      <c r="H135" s="171"/>
      <c r="I135" s="171"/>
      <c r="J135" s="65" t="s">
        <v>270</v>
      </c>
      <c r="K135" s="65" t="s">
        <v>374</v>
      </c>
      <c r="L135" s="46" t="s">
        <v>375</v>
      </c>
      <c r="M135" s="395">
        <f>SUM(N135:P135)</f>
        <v>64494.75</v>
      </c>
      <c r="N135" s="396">
        <v>0</v>
      </c>
      <c r="O135" s="396">
        <v>64494.75</v>
      </c>
      <c r="P135" s="397">
        <v>0</v>
      </c>
    </row>
    <row r="136" spans="1:17" ht="12" hidden="1" customHeight="1" x14ac:dyDescent="0.2">
      <c r="A136" s="52"/>
      <c r="B136" s="46"/>
      <c r="C136" s="46"/>
      <c r="D136" s="46"/>
      <c r="E136" s="53"/>
      <c r="F136" s="164"/>
      <c r="G136" s="165"/>
      <c r="H136" s="165"/>
      <c r="I136" s="165"/>
      <c r="J136" s="65" t="s">
        <v>270</v>
      </c>
      <c r="K136" s="65" t="s">
        <v>376</v>
      </c>
      <c r="L136" s="46" t="s">
        <v>377</v>
      </c>
      <c r="M136" s="395"/>
      <c r="N136" s="396"/>
      <c r="O136" s="396"/>
      <c r="P136" s="397"/>
    </row>
    <row r="137" spans="1:17" ht="12" hidden="1" customHeight="1" x14ac:dyDescent="0.2">
      <c r="A137" s="52"/>
      <c r="B137" s="46"/>
      <c r="C137" s="46"/>
      <c r="D137" s="46"/>
      <c r="E137" s="53"/>
      <c r="F137" s="167"/>
      <c r="G137" s="168"/>
      <c r="H137" s="168"/>
      <c r="I137" s="168"/>
      <c r="J137" s="63" t="s">
        <v>270</v>
      </c>
      <c r="K137" s="63" t="s">
        <v>378</v>
      </c>
      <c r="L137" s="64" t="s">
        <v>379</v>
      </c>
      <c r="M137" s="401">
        <f>SUM(N137:P137)</f>
        <v>0</v>
      </c>
      <c r="N137" s="402">
        <f>SUM(N138:N141)</f>
        <v>0</v>
      </c>
      <c r="O137" s="402">
        <f>SUM(O138:O141)</f>
        <v>0</v>
      </c>
      <c r="P137" s="403">
        <f t="shared" ref="P137" si="37">SUM(P138:P141)</f>
        <v>0</v>
      </c>
    </row>
    <row r="138" spans="1:17" ht="12" hidden="1" customHeight="1" x14ac:dyDescent="0.2">
      <c r="A138" s="52"/>
      <c r="B138" s="46"/>
      <c r="C138" s="46"/>
      <c r="D138" s="46"/>
      <c r="E138" s="53"/>
      <c r="F138" s="164"/>
      <c r="G138" s="171"/>
      <c r="H138" s="171"/>
      <c r="I138" s="171"/>
      <c r="J138" s="65" t="s">
        <v>270</v>
      </c>
      <c r="K138" s="65" t="s">
        <v>380</v>
      </c>
      <c r="L138" s="46" t="s">
        <v>381</v>
      </c>
      <c r="M138" s="395">
        <f>SUM(N138:P138)</f>
        <v>0</v>
      </c>
      <c r="N138" s="396"/>
      <c r="O138" s="396"/>
      <c r="P138" s="397"/>
    </row>
    <row r="139" spans="1:17" ht="12" hidden="1" customHeight="1" x14ac:dyDescent="0.2">
      <c r="A139" s="52"/>
      <c r="B139" s="46"/>
      <c r="C139" s="46"/>
      <c r="D139" s="46"/>
      <c r="E139" s="53"/>
      <c r="F139" s="164"/>
      <c r="G139" s="165"/>
      <c r="H139" s="165"/>
      <c r="I139" s="165"/>
      <c r="J139" s="65" t="s">
        <v>270</v>
      </c>
      <c r="K139" s="65" t="s">
        <v>382</v>
      </c>
      <c r="L139" s="46" t="s">
        <v>383</v>
      </c>
      <c r="M139" s="395"/>
      <c r="N139" s="396"/>
      <c r="O139" s="396"/>
      <c r="P139" s="397"/>
    </row>
    <row r="140" spans="1:17" ht="12" hidden="1" customHeight="1" x14ac:dyDescent="0.2">
      <c r="A140" s="52"/>
      <c r="B140" s="46"/>
      <c r="C140" s="46"/>
      <c r="D140" s="46"/>
      <c r="E140" s="53"/>
      <c r="F140" s="164"/>
      <c r="G140" s="165"/>
      <c r="H140" s="165"/>
      <c r="I140" s="165"/>
      <c r="J140" s="65" t="s">
        <v>270</v>
      </c>
      <c r="K140" s="65" t="s">
        <v>384</v>
      </c>
      <c r="L140" s="46" t="s">
        <v>385</v>
      </c>
      <c r="M140" s="395"/>
      <c r="N140" s="396"/>
      <c r="O140" s="396"/>
      <c r="P140" s="397"/>
    </row>
    <row r="141" spans="1:17" ht="12" hidden="1" customHeight="1" x14ac:dyDescent="0.2">
      <c r="A141" s="52"/>
      <c r="B141" s="46"/>
      <c r="C141" s="46"/>
      <c r="D141" s="46"/>
      <c r="E141" s="53"/>
      <c r="F141" s="164"/>
      <c r="G141" s="165"/>
      <c r="H141" s="165"/>
      <c r="I141" s="165"/>
      <c r="J141" s="65" t="s">
        <v>270</v>
      </c>
      <c r="K141" s="65" t="s">
        <v>386</v>
      </c>
      <c r="L141" s="46" t="s">
        <v>387</v>
      </c>
      <c r="M141" s="395"/>
      <c r="N141" s="396"/>
      <c r="O141" s="396"/>
      <c r="P141" s="397"/>
    </row>
    <row r="142" spans="1:17" s="73" customFormat="1" ht="22.5" hidden="1" x14ac:dyDescent="0.25">
      <c r="A142" s="68"/>
      <c r="B142" s="69"/>
      <c r="C142" s="69"/>
      <c r="D142" s="69"/>
      <c r="E142" s="89"/>
      <c r="F142" s="172"/>
      <c r="G142" s="173"/>
      <c r="H142" s="173"/>
      <c r="I142" s="173"/>
      <c r="J142" s="444" t="s">
        <v>270</v>
      </c>
      <c r="K142" s="444" t="s">
        <v>115</v>
      </c>
      <c r="L142" s="72" t="s">
        <v>388</v>
      </c>
      <c r="M142" s="404">
        <f>SUM(N142:P142)</f>
        <v>533596.6399999999</v>
      </c>
      <c r="N142" s="405">
        <f>SUM(N143:N150)</f>
        <v>0</v>
      </c>
      <c r="O142" s="405">
        <f>SUM(O143:O150)</f>
        <v>533596.6399999999</v>
      </c>
      <c r="P142" s="406">
        <f t="shared" ref="P142" si="38">SUM(P143:P150)</f>
        <v>0</v>
      </c>
      <c r="Q142" s="407"/>
    </row>
    <row r="143" spans="1:17" ht="11.25" hidden="1" x14ac:dyDescent="0.2">
      <c r="A143" s="52"/>
      <c r="B143" s="46"/>
      <c r="C143" s="46"/>
      <c r="D143" s="46"/>
      <c r="E143" s="53"/>
      <c r="F143" s="164"/>
      <c r="G143" s="171"/>
      <c r="H143" s="171"/>
      <c r="I143" s="171"/>
      <c r="J143" s="65" t="s">
        <v>270</v>
      </c>
      <c r="K143" s="65" t="s">
        <v>116</v>
      </c>
      <c r="L143" s="46" t="s">
        <v>117</v>
      </c>
      <c r="M143" s="395">
        <f>SUM(N143:P143)</f>
        <v>299081.28999999998</v>
      </c>
      <c r="N143" s="396">
        <v>0</v>
      </c>
      <c r="O143" s="396">
        <v>299081.28999999998</v>
      </c>
      <c r="P143" s="397">
        <v>0</v>
      </c>
    </row>
    <row r="144" spans="1:17" ht="12" hidden="1" customHeight="1" x14ac:dyDescent="0.2">
      <c r="A144" s="52"/>
      <c r="B144" s="46"/>
      <c r="C144" s="46"/>
      <c r="D144" s="46"/>
      <c r="E144" s="53"/>
      <c r="F144" s="164"/>
      <c r="G144" s="165"/>
      <c r="H144" s="165"/>
      <c r="I144" s="165"/>
      <c r="J144" s="65" t="s">
        <v>270</v>
      </c>
      <c r="K144" s="65" t="s">
        <v>389</v>
      </c>
      <c r="L144" s="46" t="s">
        <v>390</v>
      </c>
      <c r="M144" s="395">
        <f t="shared" ref="M144:M150" si="39">SUM(N144:P144)</f>
        <v>0</v>
      </c>
      <c r="N144" s="396"/>
      <c r="O144" s="396"/>
      <c r="P144" s="397"/>
    </row>
    <row r="145" spans="1:16" ht="11.25" hidden="1" x14ac:dyDescent="0.2">
      <c r="A145" s="52"/>
      <c r="B145" s="46"/>
      <c r="C145" s="46"/>
      <c r="D145" s="46"/>
      <c r="E145" s="53"/>
      <c r="F145" s="164"/>
      <c r="G145" s="165"/>
      <c r="H145" s="171"/>
      <c r="I145" s="165"/>
      <c r="J145" s="65" t="s">
        <v>270</v>
      </c>
      <c r="K145" s="65" t="s">
        <v>118</v>
      </c>
      <c r="L145" s="46" t="s">
        <v>119</v>
      </c>
      <c r="M145" s="395">
        <f t="shared" si="39"/>
        <v>207915.15</v>
      </c>
      <c r="N145" s="396">
        <v>0</v>
      </c>
      <c r="O145" s="396">
        <v>207915.15</v>
      </c>
      <c r="P145" s="397">
        <v>0</v>
      </c>
    </row>
    <row r="146" spans="1:16" ht="11.25" hidden="1" x14ac:dyDescent="0.2">
      <c r="A146" s="52"/>
      <c r="B146" s="46"/>
      <c r="C146" s="46"/>
      <c r="D146" s="46"/>
      <c r="E146" s="53"/>
      <c r="F146" s="164"/>
      <c r="G146" s="165"/>
      <c r="H146" s="171"/>
      <c r="I146" s="165"/>
      <c r="J146" s="65" t="s">
        <v>270</v>
      </c>
      <c r="K146" s="65" t="s">
        <v>391</v>
      </c>
      <c r="L146" s="46" t="s">
        <v>392</v>
      </c>
      <c r="M146" s="395">
        <f t="shared" si="39"/>
        <v>0</v>
      </c>
      <c r="N146" s="396"/>
      <c r="O146" s="396"/>
      <c r="P146" s="397"/>
    </row>
    <row r="147" spans="1:16" ht="11.25" hidden="1" x14ac:dyDescent="0.2">
      <c r="A147" s="52"/>
      <c r="B147" s="46"/>
      <c r="C147" s="46"/>
      <c r="D147" s="46"/>
      <c r="E147" s="53"/>
      <c r="F147" s="164"/>
      <c r="G147" s="165"/>
      <c r="H147" s="171"/>
      <c r="I147" s="165"/>
      <c r="J147" s="65" t="s">
        <v>270</v>
      </c>
      <c r="K147" s="65" t="s">
        <v>120</v>
      </c>
      <c r="L147" s="46" t="s">
        <v>121</v>
      </c>
      <c r="M147" s="395">
        <f t="shared" si="39"/>
        <v>0</v>
      </c>
      <c r="N147" s="396"/>
      <c r="O147" s="396"/>
      <c r="P147" s="397"/>
    </row>
    <row r="148" spans="1:16" ht="11.25" x14ac:dyDescent="0.2">
      <c r="A148" s="52"/>
      <c r="B148" s="46"/>
      <c r="C148" s="46"/>
      <c r="D148" s="46"/>
      <c r="E148" s="53"/>
      <c r="F148" s="164"/>
      <c r="G148" s="165"/>
      <c r="H148" s="171"/>
      <c r="I148" s="165"/>
      <c r="J148" s="65" t="s">
        <v>270</v>
      </c>
      <c r="K148" s="65" t="s">
        <v>393</v>
      </c>
      <c r="L148" s="46" t="s">
        <v>394</v>
      </c>
      <c r="M148" s="395">
        <f t="shared" si="39"/>
        <v>26600.2</v>
      </c>
      <c r="N148" s="396">
        <v>0</v>
      </c>
      <c r="O148" s="396">
        <v>26600.2</v>
      </c>
      <c r="P148" s="397">
        <v>0</v>
      </c>
    </row>
    <row r="149" spans="1:16" ht="11.25" hidden="1" x14ac:dyDescent="0.2">
      <c r="A149" s="52"/>
      <c r="B149" s="46"/>
      <c r="C149" s="46"/>
      <c r="D149" s="46"/>
      <c r="E149" s="53"/>
      <c r="F149" s="164"/>
      <c r="G149" s="165"/>
      <c r="H149" s="171"/>
      <c r="I149" s="165"/>
      <c r="J149" s="61" t="s">
        <v>270</v>
      </c>
      <c r="K149" s="65" t="s">
        <v>395</v>
      </c>
      <c r="L149" s="46" t="s">
        <v>396</v>
      </c>
      <c r="M149" s="395">
        <f t="shared" si="39"/>
        <v>0</v>
      </c>
      <c r="N149" s="396"/>
      <c r="O149" s="396"/>
      <c r="P149" s="397"/>
    </row>
    <row r="150" spans="1:16" ht="11.25" hidden="1" x14ac:dyDescent="0.2">
      <c r="A150" s="52"/>
      <c r="B150" s="46"/>
      <c r="C150" s="46"/>
      <c r="D150" s="46"/>
      <c r="E150" s="53"/>
      <c r="F150" s="164"/>
      <c r="G150" s="178"/>
      <c r="H150" s="171"/>
      <c r="I150" s="165"/>
      <c r="J150" s="61" t="s">
        <v>270</v>
      </c>
      <c r="K150" s="65" t="s">
        <v>122</v>
      </c>
      <c r="L150" s="46" t="s">
        <v>397</v>
      </c>
      <c r="M150" s="395">
        <f t="shared" si="39"/>
        <v>0</v>
      </c>
      <c r="N150" s="411"/>
      <c r="O150" s="396">
        <v>0</v>
      </c>
      <c r="P150" s="397"/>
    </row>
    <row r="151" spans="1:16" ht="11.25" hidden="1" x14ac:dyDescent="0.2">
      <c r="A151" s="52"/>
      <c r="B151" s="46"/>
      <c r="C151" s="46"/>
      <c r="D151" s="46"/>
      <c r="E151" s="53"/>
      <c r="F151" s="164"/>
      <c r="G151" s="178"/>
      <c r="H151" s="165"/>
      <c r="I151" s="165"/>
      <c r="J151" s="61"/>
      <c r="K151" s="65"/>
      <c r="L151" s="81"/>
      <c r="M151" s="395"/>
      <c r="N151" s="411"/>
      <c r="O151" s="396"/>
      <c r="P151" s="397"/>
    </row>
    <row r="152" spans="1:16" ht="11.25" hidden="1" x14ac:dyDescent="0.2">
      <c r="A152" s="52"/>
      <c r="B152" s="46"/>
      <c r="C152" s="46"/>
      <c r="D152" s="46"/>
      <c r="E152" s="53"/>
      <c r="F152" s="164"/>
      <c r="G152" s="178"/>
      <c r="H152" s="165"/>
      <c r="I152" s="165"/>
      <c r="J152" s="61"/>
      <c r="K152" s="65"/>
      <c r="L152" s="81"/>
      <c r="M152" s="395"/>
      <c r="N152" s="411"/>
      <c r="O152" s="396"/>
      <c r="P152" s="397"/>
    </row>
    <row r="153" spans="1:16" ht="11.25" hidden="1" customHeight="1" x14ac:dyDescent="0.2">
      <c r="A153" s="52"/>
      <c r="B153" s="46"/>
      <c r="C153" s="46"/>
      <c r="D153" s="46"/>
      <c r="E153" s="53"/>
      <c r="F153" s="164"/>
      <c r="G153" s="178"/>
      <c r="H153" s="165"/>
      <c r="I153" s="165"/>
      <c r="J153" s="65"/>
      <c r="K153" s="46"/>
      <c r="L153" s="46"/>
      <c r="M153" s="395"/>
      <c r="N153" s="411"/>
      <c r="O153" s="396"/>
      <c r="P153" s="397"/>
    </row>
    <row r="154" spans="1:16" ht="12" hidden="1" customHeight="1" thickBot="1" x14ac:dyDescent="0.25">
      <c r="A154" s="77"/>
      <c r="B154" s="78"/>
      <c r="C154" s="78"/>
      <c r="D154" s="78"/>
      <c r="E154" s="79"/>
      <c r="F154" s="176"/>
      <c r="G154" s="179"/>
      <c r="H154" s="180"/>
      <c r="I154" s="180"/>
      <c r="J154" s="82"/>
      <c r="K154" s="80"/>
      <c r="L154" s="78"/>
      <c r="M154" s="412"/>
      <c r="N154" s="413"/>
      <c r="O154" s="414"/>
      <c r="P154" s="415"/>
    </row>
    <row r="155" spans="1:16" ht="12" hidden="1" customHeight="1" x14ac:dyDescent="0.2">
      <c r="A155" s="52"/>
      <c r="B155" s="46"/>
      <c r="C155" s="46"/>
      <c r="D155" s="46"/>
      <c r="E155" s="53"/>
      <c r="F155" s="167"/>
      <c r="G155" s="168"/>
      <c r="H155" s="168"/>
      <c r="I155" s="168"/>
      <c r="J155" s="61"/>
      <c r="K155" s="63">
        <v>3</v>
      </c>
      <c r="L155" s="64" t="s">
        <v>398</v>
      </c>
      <c r="M155" s="401"/>
      <c r="N155" s="402"/>
      <c r="O155" s="402"/>
      <c r="P155" s="403"/>
    </row>
    <row r="156" spans="1:16" ht="12" hidden="1" customHeight="1" x14ac:dyDescent="0.2">
      <c r="A156" s="52"/>
      <c r="B156" s="46"/>
      <c r="C156" s="46"/>
      <c r="D156" s="46"/>
      <c r="E156" s="53"/>
      <c r="F156" s="169"/>
      <c r="G156" s="170"/>
      <c r="H156" s="170"/>
      <c r="I156" s="170"/>
      <c r="J156" s="61" t="s">
        <v>270</v>
      </c>
      <c r="K156" s="63" t="s">
        <v>399</v>
      </c>
      <c r="L156" s="64" t="s">
        <v>400</v>
      </c>
      <c r="M156" s="416"/>
      <c r="N156" s="398"/>
      <c r="O156" s="398"/>
      <c r="P156" s="399"/>
    </row>
    <row r="157" spans="1:16" ht="12" hidden="1" customHeight="1" x14ac:dyDescent="0.2">
      <c r="A157" s="52"/>
      <c r="B157" s="46"/>
      <c r="C157" s="46"/>
      <c r="D157" s="46"/>
      <c r="E157" s="53"/>
      <c r="F157" s="164"/>
      <c r="G157" s="171"/>
      <c r="H157" s="171"/>
      <c r="I157" s="171"/>
      <c r="J157" s="61" t="s">
        <v>270</v>
      </c>
      <c r="K157" s="65" t="s">
        <v>401</v>
      </c>
      <c r="L157" s="62" t="s">
        <v>402</v>
      </c>
      <c r="M157" s="395"/>
      <c r="N157" s="396"/>
      <c r="O157" s="396"/>
      <c r="P157" s="397"/>
    </row>
    <row r="158" spans="1:16" ht="12" hidden="1" customHeight="1" x14ac:dyDescent="0.2">
      <c r="A158" s="52"/>
      <c r="B158" s="46"/>
      <c r="C158" s="46"/>
      <c r="D158" s="46"/>
      <c r="E158" s="53"/>
      <c r="F158" s="164"/>
      <c r="G158" s="181"/>
      <c r="H158" s="171"/>
      <c r="I158" s="171"/>
      <c r="J158" s="61" t="s">
        <v>270</v>
      </c>
      <c r="K158" s="65" t="s">
        <v>403</v>
      </c>
      <c r="L158" s="46" t="s">
        <v>404</v>
      </c>
      <c r="M158" s="395"/>
      <c r="N158" s="411"/>
      <c r="O158" s="396"/>
      <c r="P158" s="397"/>
    </row>
    <row r="159" spans="1:16" ht="12" hidden="1" customHeight="1" x14ac:dyDescent="0.2">
      <c r="A159" s="52"/>
      <c r="B159" s="46"/>
      <c r="C159" s="46"/>
      <c r="D159" s="46"/>
      <c r="E159" s="53"/>
      <c r="F159" s="164"/>
      <c r="G159" s="181"/>
      <c r="H159" s="171"/>
      <c r="I159" s="171"/>
      <c r="J159" s="61" t="s">
        <v>270</v>
      </c>
      <c r="K159" s="65" t="s">
        <v>405</v>
      </c>
      <c r="L159" s="62" t="s">
        <v>406</v>
      </c>
      <c r="M159" s="395"/>
      <c r="N159" s="411"/>
      <c r="O159" s="396"/>
      <c r="P159" s="397"/>
    </row>
    <row r="160" spans="1:16" ht="12" hidden="1" customHeight="1" x14ac:dyDescent="0.2">
      <c r="A160" s="52"/>
      <c r="B160" s="46"/>
      <c r="C160" s="46"/>
      <c r="D160" s="46"/>
      <c r="E160" s="53"/>
      <c r="F160" s="164"/>
      <c r="G160" s="181"/>
      <c r="H160" s="171"/>
      <c r="I160" s="171"/>
      <c r="J160" s="61" t="s">
        <v>270</v>
      </c>
      <c r="K160" s="65" t="s">
        <v>407</v>
      </c>
      <c r="L160" s="46" t="s">
        <v>408</v>
      </c>
      <c r="M160" s="395"/>
      <c r="N160" s="411"/>
      <c r="O160" s="396"/>
      <c r="P160" s="397"/>
    </row>
    <row r="161" spans="1:16" ht="12" hidden="1" customHeight="1" x14ac:dyDescent="0.2">
      <c r="A161" s="52"/>
      <c r="B161" s="46"/>
      <c r="C161" s="46"/>
      <c r="D161" s="46"/>
      <c r="E161" s="53"/>
      <c r="F161" s="164"/>
      <c r="G161" s="178"/>
      <c r="H161" s="165"/>
      <c r="I161" s="165"/>
      <c r="J161" s="61"/>
      <c r="K161" s="65"/>
      <c r="L161" s="46"/>
      <c r="M161" s="395"/>
      <c r="N161" s="411"/>
      <c r="O161" s="396"/>
      <c r="P161" s="397"/>
    </row>
    <row r="162" spans="1:16" ht="12" hidden="1" customHeight="1" x14ac:dyDescent="0.2">
      <c r="A162" s="52"/>
      <c r="B162" s="46"/>
      <c r="C162" s="46"/>
      <c r="D162" s="46"/>
      <c r="E162" s="53"/>
      <c r="F162" s="167"/>
      <c r="G162" s="168"/>
      <c r="H162" s="168"/>
      <c r="I162" s="168"/>
      <c r="J162" s="63" t="s">
        <v>192</v>
      </c>
      <c r="K162" s="59">
        <v>9</v>
      </c>
      <c r="L162" s="83" t="s">
        <v>409</v>
      </c>
      <c r="M162" s="401"/>
      <c r="N162" s="402"/>
      <c r="O162" s="402"/>
      <c r="P162" s="403"/>
    </row>
    <row r="163" spans="1:16" ht="12" hidden="1" customHeight="1" x14ac:dyDescent="0.2">
      <c r="A163" s="52"/>
      <c r="B163" s="46"/>
      <c r="C163" s="46"/>
      <c r="D163" s="46"/>
      <c r="E163" s="53"/>
      <c r="F163" s="169"/>
      <c r="G163" s="170"/>
      <c r="H163" s="170"/>
      <c r="I163" s="170"/>
      <c r="J163" s="65" t="s">
        <v>270</v>
      </c>
      <c r="K163" s="47" t="s">
        <v>410</v>
      </c>
      <c r="L163" s="83" t="s">
        <v>411</v>
      </c>
      <c r="M163" s="416"/>
      <c r="N163" s="398"/>
      <c r="O163" s="398"/>
      <c r="P163" s="399"/>
    </row>
    <row r="164" spans="1:16" ht="12" hidden="1" customHeight="1" x14ac:dyDescent="0.2">
      <c r="A164" s="52"/>
      <c r="B164" s="46"/>
      <c r="C164" s="46"/>
      <c r="D164" s="46"/>
      <c r="E164" s="53"/>
      <c r="F164" s="164"/>
      <c r="G164" s="178"/>
      <c r="H164" s="165"/>
      <c r="I164" s="165"/>
      <c r="J164" s="65" t="s">
        <v>270</v>
      </c>
      <c r="K164" s="61" t="s">
        <v>412</v>
      </c>
      <c r="L164" s="62" t="s">
        <v>413</v>
      </c>
      <c r="M164" s="395"/>
      <c r="N164" s="411"/>
      <c r="O164" s="396"/>
      <c r="P164" s="397"/>
    </row>
    <row r="165" spans="1:16" ht="12" hidden="1" customHeight="1" x14ac:dyDescent="0.2">
      <c r="A165" s="52"/>
      <c r="B165" s="46"/>
      <c r="C165" s="46"/>
      <c r="D165" s="46"/>
      <c r="E165" s="53"/>
      <c r="F165" s="164"/>
      <c r="G165" s="165"/>
      <c r="H165" s="165"/>
      <c r="I165" s="165"/>
      <c r="J165" s="61"/>
      <c r="K165" s="62"/>
      <c r="L165" s="46"/>
      <c r="M165" s="395"/>
      <c r="N165" s="396"/>
      <c r="O165" s="396"/>
      <c r="P165" s="397"/>
    </row>
    <row r="166" spans="1:16" ht="12" hidden="1" customHeight="1" x14ac:dyDescent="0.2">
      <c r="A166" s="52"/>
      <c r="B166" s="63" t="s">
        <v>414</v>
      </c>
      <c r="C166" s="57" t="s">
        <v>415</v>
      </c>
      <c r="D166" s="46"/>
      <c r="E166" s="53"/>
      <c r="F166" s="164">
        <f>SUM(G166:I166)</f>
        <v>0</v>
      </c>
      <c r="G166" s="165"/>
      <c r="H166" s="165"/>
      <c r="I166" s="165"/>
      <c r="J166" s="61" t="s">
        <v>192</v>
      </c>
      <c r="K166" s="59">
        <v>3</v>
      </c>
      <c r="L166" s="64" t="s">
        <v>416</v>
      </c>
      <c r="M166" s="395"/>
      <c r="N166" s="396"/>
      <c r="O166" s="396"/>
      <c r="P166" s="397"/>
    </row>
    <row r="167" spans="1:16" ht="12" hidden="1" customHeight="1" x14ac:dyDescent="0.2">
      <c r="A167" s="52"/>
      <c r="B167" s="63"/>
      <c r="C167" s="57"/>
      <c r="D167" s="46"/>
      <c r="E167" s="53"/>
      <c r="F167" s="164"/>
      <c r="G167" s="165"/>
      <c r="H167" s="165"/>
      <c r="I167" s="165"/>
      <c r="J167" s="61"/>
      <c r="K167" s="59"/>
      <c r="L167" s="64"/>
      <c r="M167" s="395"/>
      <c r="N167" s="396"/>
      <c r="O167" s="396"/>
      <c r="P167" s="397"/>
    </row>
    <row r="168" spans="1:16" ht="12" hidden="1" customHeight="1" x14ac:dyDescent="0.2">
      <c r="A168" s="52"/>
      <c r="B168" s="63"/>
      <c r="C168" s="65" t="s">
        <v>417</v>
      </c>
      <c r="D168" s="46" t="s">
        <v>418</v>
      </c>
      <c r="E168" s="53"/>
      <c r="F168" s="164">
        <f>SUM(G168:I168)</f>
        <v>0</v>
      </c>
      <c r="G168" s="165"/>
      <c r="H168" s="165">
        <f>+O169+O172+O180+O183</f>
        <v>0</v>
      </c>
      <c r="I168" s="165">
        <f>+P169+P172+P180+P183</f>
        <v>0</v>
      </c>
      <c r="J168" s="61"/>
      <c r="K168" s="59"/>
      <c r="L168" s="64"/>
      <c r="M168" s="395"/>
      <c r="N168" s="396"/>
      <c r="O168" s="396"/>
      <c r="P168" s="397"/>
    </row>
    <row r="169" spans="1:16" ht="12" hidden="1" customHeight="1" x14ac:dyDescent="0.2">
      <c r="A169" s="52"/>
      <c r="B169" s="46"/>
      <c r="C169" s="46"/>
      <c r="D169" s="46"/>
      <c r="E169" s="53"/>
      <c r="F169" s="164"/>
      <c r="G169" s="165"/>
      <c r="H169" s="165"/>
      <c r="I169" s="165"/>
      <c r="J169" s="47" t="s">
        <v>417</v>
      </c>
      <c r="K169" s="47" t="s">
        <v>419</v>
      </c>
      <c r="L169" s="64" t="s">
        <v>420</v>
      </c>
      <c r="M169" s="395"/>
      <c r="N169" s="396"/>
      <c r="O169" s="396"/>
      <c r="P169" s="397"/>
    </row>
    <row r="170" spans="1:16" ht="12" hidden="1" customHeight="1" x14ac:dyDescent="0.2">
      <c r="A170" s="52"/>
      <c r="B170" s="46"/>
      <c r="C170" s="46"/>
      <c r="D170" s="46"/>
      <c r="E170" s="53"/>
      <c r="F170" s="164"/>
      <c r="G170" s="165"/>
      <c r="H170" s="165"/>
      <c r="I170" s="165"/>
      <c r="J170" s="61" t="s">
        <v>417</v>
      </c>
      <c r="K170" s="65" t="s">
        <v>421</v>
      </c>
      <c r="L170" s="46" t="s">
        <v>422</v>
      </c>
      <c r="M170" s="395"/>
      <c r="N170" s="396"/>
      <c r="O170" s="396"/>
      <c r="P170" s="397"/>
    </row>
    <row r="171" spans="1:16" ht="12" hidden="1" customHeight="1" x14ac:dyDescent="0.2">
      <c r="A171" s="52"/>
      <c r="B171" s="46"/>
      <c r="C171" s="46"/>
      <c r="D171" s="46"/>
      <c r="E171" s="53"/>
      <c r="F171" s="164"/>
      <c r="G171" s="165"/>
      <c r="H171" s="165"/>
      <c r="I171" s="165"/>
      <c r="J171" s="61" t="s">
        <v>417</v>
      </c>
      <c r="K171" s="65" t="s">
        <v>423</v>
      </c>
      <c r="L171" s="46" t="s">
        <v>424</v>
      </c>
      <c r="M171" s="395"/>
      <c r="N171" s="396"/>
      <c r="O171" s="396"/>
      <c r="P171" s="397"/>
    </row>
    <row r="172" spans="1:16" ht="12" hidden="1" customHeight="1" x14ac:dyDescent="0.2">
      <c r="A172" s="52"/>
      <c r="B172" s="46"/>
      <c r="C172" s="46"/>
      <c r="D172" s="46"/>
      <c r="E172" s="53"/>
      <c r="F172" s="164"/>
      <c r="G172" s="165"/>
      <c r="H172" s="165"/>
      <c r="I172" s="165"/>
      <c r="J172" s="47" t="s">
        <v>417</v>
      </c>
      <c r="K172" s="63" t="s">
        <v>425</v>
      </c>
      <c r="L172" s="64" t="s">
        <v>426</v>
      </c>
      <c r="M172" s="395"/>
      <c r="N172" s="396"/>
      <c r="O172" s="396"/>
      <c r="P172" s="397"/>
    </row>
    <row r="173" spans="1:16" ht="12" hidden="1" customHeight="1" x14ac:dyDescent="0.2">
      <c r="A173" s="52"/>
      <c r="B173" s="46"/>
      <c r="C173" s="46"/>
      <c r="D173" s="46"/>
      <c r="E173" s="53"/>
      <c r="F173" s="164"/>
      <c r="G173" s="165"/>
      <c r="H173" s="165"/>
      <c r="I173" s="165"/>
      <c r="J173" s="61" t="s">
        <v>417</v>
      </c>
      <c r="K173" s="65" t="s">
        <v>427</v>
      </c>
      <c r="L173" s="62" t="s">
        <v>428</v>
      </c>
      <c r="M173" s="395"/>
      <c r="N173" s="396"/>
      <c r="O173" s="396"/>
      <c r="P173" s="397"/>
    </row>
    <row r="174" spans="1:16" ht="12" hidden="1" customHeight="1" x14ac:dyDescent="0.2">
      <c r="A174" s="52"/>
      <c r="B174" s="46"/>
      <c r="C174" s="46"/>
      <c r="D174" s="46"/>
      <c r="E174" s="53"/>
      <c r="F174" s="164"/>
      <c r="G174" s="165"/>
      <c r="H174" s="165"/>
      <c r="I174" s="165"/>
      <c r="J174" s="61" t="s">
        <v>417</v>
      </c>
      <c r="K174" s="65" t="s">
        <v>429</v>
      </c>
      <c r="L174" s="62" t="s">
        <v>430</v>
      </c>
      <c r="M174" s="395"/>
      <c r="N174" s="396"/>
      <c r="O174" s="396"/>
      <c r="P174" s="397"/>
    </row>
    <row r="175" spans="1:16" ht="12" hidden="1" customHeight="1" x14ac:dyDescent="0.2">
      <c r="A175" s="52"/>
      <c r="B175" s="46"/>
      <c r="C175" s="46"/>
      <c r="D175" s="46"/>
      <c r="E175" s="53"/>
      <c r="F175" s="164"/>
      <c r="G175" s="165"/>
      <c r="H175" s="165"/>
      <c r="I175" s="165"/>
      <c r="J175" s="61" t="s">
        <v>417</v>
      </c>
      <c r="K175" s="65" t="s">
        <v>431</v>
      </c>
      <c r="L175" s="62" t="s">
        <v>432</v>
      </c>
      <c r="M175" s="395"/>
      <c r="N175" s="396"/>
      <c r="O175" s="396"/>
      <c r="P175" s="397"/>
    </row>
    <row r="176" spans="1:16" ht="12" hidden="1" customHeight="1" x14ac:dyDescent="0.2">
      <c r="A176" s="52"/>
      <c r="B176" s="46"/>
      <c r="C176" s="46"/>
      <c r="D176" s="46"/>
      <c r="E176" s="53"/>
      <c r="F176" s="164"/>
      <c r="G176" s="165"/>
      <c r="H176" s="165"/>
      <c r="I176" s="165"/>
      <c r="J176" s="61" t="s">
        <v>417</v>
      </c>
      <c r="K176" s="65" t="s">
        <v>433</v>
      </c>
      <c r="L176" s="62" t="s">
        <v>434</v>
      </c>
      <c r="M176" s="395"/>
      <c r="N176" s="396"/>
      <c r="O176" s="396"/>
      <c r="P176" s="397"/>
    </row>
    <row r="177" spans="1:16" ht="12" hidden="1" customHeight="1" x14ac:dyDescent="0.2">
      <c r="A177" s="52"/>
      <c r="B177" s="46"/>
      <c r="C177" s="46"/>
      <c r="D177" s="46"/>
      <c r="E177" s="53"/>
      <c r="F177" s="164"/>
      <c r="G177" s="165"/>
      <c r="H177" s="165"/>
      <c r="I177" s="165"/>
      <c r="J177" s="61" t="s">
        <v>417</v>
      </c>
      <c r="K177" s="65" t="s">
        <v>435</v>
      </c>
      <c r="L177" s="62" t="s">
        <v>436</v>
      </c>
      <c r="M177" s="395"/>
      <c r="N177" s="396"/>
      <c r="O177" s="396"/>
      <c r="P177" s="397"/>
    </row>
    <row r="178" spans="1:16" ht="12" hidden="1" customHeight="1" x14ac:dyDescent="0.2">
      <c r="A178" s="52"/>
      <c r="B178" s="46"/>
      <c r="C178" s="46"/>
      <c r="D178" s="46"/>
      <c r="E178" s="53"/>
      <c r="F178" s="164"/>
      <c r="G178" s="165"/>
      <c r="H178" s="165"/>
      <c r="I178" s="165"/>
      <c r="J178" s="61" t="s">
        <v>417</v>
      </c>
      <c r="K178" s="65" t="s">
        <v>437</v>
      </c>
      <c r="L178" s="62" t="s">
        <v>438</v>
      </c>
      <c r="M178" s="395"/>
      <c r="N178" s="396"/>
      <c r="O178" s="396"/>
      <c r="P178" s="397"/>
    </row>
    <row r="179" spans="1:16" ht="12" hidden="1" customHeight="1" x14ac:dyDescent="0.2">
      <c r="A179" s="52"/>
      <c r="B179" s="46"/>
      <c r="C179" s="46"/>
      <c r="D179" s="46"/>
      <c r="E179" s="53"/>
      <c r="F179" s="164"/>
      <c r="G179" s="165"/>
      <c r="H179" s="165"/>
      <c r="I179" s="165"/>
      <c r="J179" s="61" t="s">
        <v>417</v>
      </c>
      <c r="K179" s="65" t="s">
        <v>439</v>
      </c>
      <c r="L179" s="62" t="s">
        <v>440</v>
      </c>
      <c r="M179" s="395"/>
      <c r="N179" s="396"/>
      <c r="O179" s="396"/>
      <c r="P179" s="397"/>
    </row>
    <row r="180" spans="1:16" ht="12" hidden="1" customHeight="1" x14ac:dyDescent="0.2">
      <c r="A180" s="52"/>
      <c r="B180" s="46"/>
      <c r="C180" s="46"/>
      <c r="D180" s="46"/>
      <c r="E180" s="53"/>
      <c r="F180" s="164"/>
      <c r="G180" s="165"/>
      <c r="H180" s="165"/>
      <c r="I180" s="165"/>
      <c r="J180" s="61" t="s">
        <v>417</v>
      </c>
      <c r="K180" s="63" t="s">
        <v>441</v>
      </c>
      <c r="L180" s="83" t="s">
        <v>442</v>
      </c>
      <c r="M180" s="395"/>
      <c r="N180" s="396"/>
      <c r="O180" s="396"/>
      <c r="P180" s="397"/>
    </row>
    <row r="181" spans="1:16" ht="12" hidden="1" customHeight="1" x14ac:dyDescent="0.2">
      <c r="A181" s="52"/>
      <c r="B181" s="46"/>
      <c r="C181" s="46"/>
      <c r="D181" s="46"/>
      <c r="E181" s="53"/>
      <c r="F181" s="164"/>
      <c r="G181" s="165"/>
      <c r="H181" s="165"/>
      <c r="I181" s="165"/>
      <c r="J181" s="61" t="s">
        <v>417</v>
      </c>
      <c r="K181" s="65" t="s">
        <v>443</v>
      </c>
      <c r="L181" s="62" t="s">
        <v>444</v>
      </c>
      <c r="M181" s="395"/>
      <c r="N181" s="396"/>
      <c r="O181" s="396"/>
      <c r="P181" s="397"/>
    </row>
    <row r="182" spans="1:16" ht="11.25" hidden="1" x14ac:dyDescent="0.2">
      <c r="A182" s="52"/>
      <c r="B182" s="46"/>
      <c r="C182" s="46"/>
      <c r="D182" s="46"/>
      <c r="E182" s="53"/>
      <c r="F182" s="164"/>
      <c r="G182" s="165"/>
      <c r="H182" s="165"/>
      <c r="I182" s="165"/>
      <c r="J182" s="61" t="s">
        <v>417</v>
      </c>
      <c r="K182" s="65" t="s">
        <v>445</v>
      </c>
      <c r="L182" s="62" t="s">
        <v>446</v>
      </c>
      <c r="M182" s="395"/>
      <c r="N182" s="396"/>
      <c r="O182" s="396"/>
      <c r="P182" s="397"/>
    </row>
    <row r="183" spans="1:16" ht="11.25" hidden="1" x14ac:dyDescent="0.2">
      <c r="A183" s="52"/>
      <c r="B183" s="46"/>
      <c r="C183" s="46"/>
      <c r="D183" s="46"/>
      <c r="E183" s="53"/>
      <c r="F183" s="164"/>
      <c r="G183" s="165"/>
      <c r="H183" s="165"/>
      <c r="I183" s="165"/>
      <c r="J183" s="61" t="s">
        <v>417</v>
      </c>
      <c r="K183" s="63" t="s">
        <v>399</v>
      </c>
      <c r="L183" s="83" t="s">
        <v>400</v>
      </c>
      <c r="M183" s="395"/>
      <c r="N183" s="396"/>
      <c r="O183" s="396"/>
      <c r="P183" s="397"/>
    </row>
    <row r="184" spans="1:16" ht="11.25" hidden="1" x14ac:dyDescent="0.2">
      <c r="A184" s="84"/>
      <c r="B184" s="81"/>
      <c r="C184" s="81"/>
      <c r="D184" s="81"/>
      <c r="E184" s="85"/>
      <c r="F184" s="164"/>
      <c r="G184" s="165"/>
      <c r="H184" s="165"/>
      <c r="I184" s="165"/>
      <c r="J184" s="61" t="s">
        <v>417</v>
      </c>
      <c r="K184" s="65" t="s">
        <v>447</v>
      </c>
      <c r="L184" s="62" t="s">
        <v>448</v>
      </c>
      <c r="M184" s="395"/>
      <c r="N184" s="396"/>
      <c r="O184" s="396"/>
      <c r="P184" s="397"/>
    </row>
    <row r="185" spans="1:16" ht="14.25" hidden="1" customHeight="1" x14ac:dyDescent="0.2">
      <c r="A185" s="52"/>
      <c r="B185" s="46"/>
      <c r="C185" s="46"/>
      <c r="D185" s="46"/>
      <c r="E185" s="53"/>
      <c r="F185" s="164"/>
      <c r="G185" s="165"/>
      <c r="H185" s="165"/>
      <c r="I185" s="165"/>
      <c r="J185" s="61"/>
      <c r="K185" s="65"/>
      <c r="L185" s="62"/>
      <c r="M185" s="395"/>
      <c r="N185" s="396"/>
      <c r="O185" s="396"/>
      <c r="P185" s="397"/>
    </row>
    <row r="186" spans="1:16" ht="12" hidden="1" customHeight="1" x14ac:dyDescent="0.2">
      <c r="A186" s="52"/>
      <c r="B186" s="46"/>
      <c r="C186" s="65" t="s">
        <v>449</v>
      </c>
      <c r="D186" s="46" t="s">
        <v>450</v>
      </c>
      <c r="E186" s="53"/>
      <c r="F186" s="164">
        <f>SUM(G186:I186)</f>
        <v>0</v>
      </c>
      <c r="G186" s="165"/>
      <c r="H186" s="165">
        <f>+O187+O190+O192</f>
        <v>0</v>
      </c>
      <c r="I186" s="165">
        <f>+P187+P190+P192</f>
        <v>0</v>
      </c>
      <c r="J186" s="61" t="s">
        <v>192</v>
      </c>
      <c r="K186" s="65"/>
      <c r="L186" s="46"/>
      <c r="M186" s="395"/>
      <c r="N186" s="396"/>
      <c r="O186" s="396"/>
      <c r="P186" s="397"/>
    </row>
    <row r="187" spans="1:16" ht="12" hidden="1" customHeight="1" x14ac:dyDescent="0.2">
      <c r="A187" s="52"/>
      <c r="B187" s="46"/>
      <c r="C187" s="46"/>
      <c r="D187" s="46"/>
      <c r="E187" s="53"/>
      <c r="F187" s="164"/>
      <c r="G187" s="165"/>
      <c r="H187" s="165"/>
      <c r="I187" s="165"/>
      <c r="J187" s="47" t="s">
        <v>451</v>
      </c>
      <c r="K187" s="47" t="s">
        <v>419</v>
      </c>
      <c r="L187" s="64" t="s">
        <v>420</v>
      </c>
      <c r="M187" s="395"/>
      <c r="N187" s="396"/>
      <c r="O187" s="396"/>
      <c r="P187" s="397"/>
    </row>
    <row r="188" spans="1:16" ht="12" hidden="1" customHeight="1" x14ac:dyDescent="0.2">
      <c r="A188" s="52"/>
      <c r="B188" s="46"/>
      <c r="C188" s="46"/>
      <c r="D188" s="46"/>
      <c r="E188" s="53"/>
      <c r="F188" s="164"/>
      <c r="G188" s="165"/>
      <c r="H188" s="165"/>
      <c r="I188" s="165"/>
      <c r="J188" s="61" t="s">
        <v>451</v>
      </c>
      <c r="K188" s="65" t="s">
        <v>452</v>
      </c>
      <c r="L188" s="46" t="s">
        <v>453</v>
      </c>
      <c r="M188" s="395"/>
      <c r="N188" s="396"/>
      <c r="O188" s="396"/>
      <c r="P188" s="397"/>
    </row>
    <row r="189" spans="1:16" ht="12" hidden="1" customHeight="1" x14ac:dyDescent="0.2">
      <c r="A189" s="52"/>
      <c r="B189" s="46"/>
      <c r="C189" s="46"/>
      <c r="D189" s="46" t="s">
        <v>192</v>
      </c>
      <c r="E189" s="53"/>
      <c r="F189" s="164"/>
      <c r="G189" s="178"/>
      <c r="H189" s="165"/>
      <c r="I189" s="165"/>
      <c r="J189" s="61" t="s">
        <v>451</v>
      </c>
      <c r="K189" s="65" t="s">
        <v>454</v>
      </c>
      <c r="L189" s="46" t="s">
        <v>455</v>
      </c>
      <c r="M189" s="395"/>
      <c r="N189" s="411"/>
      <c r="O189" s="396"/>
      <c r="P189" s="397"/>
    </row>
    <row r="190" spans="1:16" ht="12" hidden="1" customHeight="1" x14ac:dyDescent="0.2">
      <c r="A190" s="52"/>
      <c r="B190" s="46"/>
      <c r="C190" s="46"/>
      <c r="D190" s="46"/>
      <c r="E190" s="53"/>
      <c r="F190" s="164"/>
      <c r="G190" s="165"/>
      <c r="H190" s="165"/>
      <c r="I190" s="165"/>
      <c r="J190" s="47" t="s">
        <v>451</v>
      </c>
      <c r="K190" s="63" t="s">
        <v>425</v>
      </c>
      <c r="L190" s="64" t="s">
        <v>426</v>
      </c>
      <c r="M190" s="395"/>
      <c r="N190" s="396"/>
      <c r="O190" s="396"/>
      <c r="P190" s="397"/>
    </row>
    <row r="191" spans="1:16" ht="12" hidden="1" customHeight="1" x14ac:dyDescent="0.2">
      <c r="A191" s="52"/>
      <c r="B191" s="46"/>
      <c r="C191" s="46"/>
      <c r="D191" s="46"/>
      <c r="E191" s="53"/>
      <c r="F191" s="164"/>
      <c r="G191" s="165"/>
      <c r="H191" s="165"/>
      <c r="I191" s="165"/>
      <c r="J191" s="61" t="s">
        <v>451</v>
      </c>
      <c r="K191" s="65" t="s">
        <v>456</v>
      </c>
      <c r="L191" s="62" t="s">
        <v>457</v>
      </c>
      <c r="M191" s="395"/>
      <c r="N191" s="396"/>
      <c r="O191" s="396"/>
      <c r="P191" s="397"/>
    </row>
    <row r="192" spans="1:16" ht="12" hidden="1" customHeight="1" x14ac:dyDescent="0.2">
      <c r="A192" s="52"/>
      <c r="B192" s="46"/>
      <c r="C192" s="46"/>
      <c r="D192" s="46"/>
      <c r="E192" s="53" t="s">
        <v>192</v>
      </c>
      <c r="F192" s="164"/>
      <c r="G192" s="165"/>
      <c r="H192" s="165"/>
      <c r="I192" s="165"/>
      <c r="J192" s="47" t="s">
        <v>451</v>
      </c>
      <c r="K192" s="63" t="s">
        <v>441</v>
      </c>
      <c r="L192" s="83" t="s">
        <v>442</v>
      </c>
      <c r="M192" s="395"/>
      <c r="N192" s="396"/>
      <c r="O192" s="396"/>
      <c r="P192" s="397"/>
    </row>
    <row r="193" spans="1:17" ht="12" hidden="1" customHeight="1" x14ac:dyDescent="0.2">
      <c r="A193" s="52"/>
      <c r="B193" s="46"/>
      <c r="C193" s="46"/>
      <c r="D193" s="46"/>
      <c r="E193" s="53"/>
      <c r="F193" s="164"/>
      <c r="G193" s="165"/>
      <c r="H193" s="165"/>
      <c r="I193" s="165"/>
      <c r="J193" s="61" t="s">
        <v>451</v>
      </c>
      <c r="K193" s="65" t="s">
        <v>443</v>
      </c>
      <c r="L193" s="62" t="s">
        <v>444</v>
      </c>
      <c r="M193" s="395"/>
      <c r="N193" s="396"/>
      <c r="O193" s="396"/>
      <c r="P193" s="397"/>
    </row>
    <row r="194" spans="1:17" ht="12" hidden="1" customHeight="1" x14ac:dyDescent="0.2">
      <c r="A194" s="52"/>
      <c r="B194" s="46"/>
      <c r="C194" s="46"/>
      <c r="D194" s="46"/>
      <c r="E194" s="53"/>
      <c r="F194" s="164"/>
      <c r="G194" s="165"/>
      <c r="H194" s="165"/>
      <c r="I194" s="165"/>
      <c r="J194" s="61" t="s">
        <v>451</v>
      </c>
      <c r="K194" s="65" t="s">
        <v>445</v>
      </c>
      <c r="L194" s="62" t="s">
        <v>446</v>
      </c>
      <c r="M194" s="395"/>
      <c r="N194" s="396"/>
      <c r="O194" s="396"/>
      <c r="P194" s="397"/>
    </row>
    <row r="195" spans="1:17" ht="12" customHeight="1" x14ac:dyDescent="0.2">
      <c r="A195" s="52"/>
      <c r="B195" s="46"/>
      <c r="C195" s="46"/>
      <c r="D195" s="46"/>
      <c r="E195" s="53"/>
      <c r="F195" s="164"/>
      <c r="G195" s="165"/>
      <c r="H195" s="165"/>
      <c r="I195" s="165"/>
      <c r="J195" s="61"/>
      <c r="K195" s="62"/>
      <c r="L195" s="46"/>
      <c r="M195" s="395"/>
      <c r="N195" s="396"/>
      <c r="O195" s="396"/>
      <c r="P195" s="397"/>
    </row>
    <row r="196" spans="1:17" s="55" customFormat="1" ht="12" customHeight="1" x14ac:dyDescent="0.2">
      <c r="A196" s="86"/>
      <c r="B196" s="47" t="s">
        <v>458</v>
      </c>
      <c r="C196" s="59" t="s">
        <v>7</v>
      </c>
      <c r="D196" s="59"/>
      <c r="E196" s="87"/>
      <c r="F196" s="182">
        <f>SUM(G196:I196)</f>
        <v>557451176.01999998</v>
      </c>
      <c r="G196" s="183">
        <f>+G198+G214+G237</f>
        <v>143909548.09</v>
      </c>
      <c r="H196" s="184">
        <f>+H198+H214+H237</f>
        <v>20090912.780000001</v>
      </c>
      <c r="I196" s="184">
        <f>+I214+I198</f>
        <v>393450715.14999998</v>
      </c>
      <c r="J196" s="47" t="s">
        <v>458</v>
      </c>
      <c r="K196" s="47">
        <v>6</v>
      </c>
      <c r="L196" s="83" t="s">
        <v>7</v>
      </c>
      <c r="M196" s="417">
        <f>+M198+M214+M219+M225+M231+M233+M237</f>
        <v>557119594.01999998</v>
      </c>
      <c r="N196" s="418">
        <f t="shared" ref="N196:P196" si="40">+N198+N214+N219+N225+N231+N233+N237</f>
        <v>143909548.09</v>
      </c>
      <c r="O196" s="418">
        <f>+O198+O214+O219+O225+O231+O233+O237</f>
        <v>19759330.780000001</v>
      </c>
      <c r="P196" s="419">
        <f t="shared" si="40"/>
        <v>393450715.14999998</v>
      </c>
      <c r="Q196" s="289"/>
    </row>
    <row r="197" spans="1:17" ht="12" customHeight="1" x14ac:dyDescent="0.2">
      <c r="A197" s="52"/>
      <c r="B197" s="46"/>
      <c r="C197" s="46"/>
      <c r="D197" s="46"/>
      <c r="E197" s="53"/>
      <c r="F197" s="164"/>
      <c r="G197" s="165"/>
      <c r="H197" s="165"/>
      <c r="I197" s="165"/>
      <c r="J197" s="61"/>
      <c r="K197" s="61"/>
      <c r="L197" s="46"/>
      <c r="M197" s="395"/>
      <c r="N197" s="396"/>
      <c r="O197" s="396"/>
      <c r="P197" s="397"/>
    </row>
    <row r="198" spans="1:17" s="73" customFormat="1" ht="22.5" x14ac:dyDescent="0.25">
      <c r="A198" s="68"/>
      <c r="B198" s="69"/>
      <c r="C198" s="88" t="s">
        <v>459</v>
      </c>
      <c r="D198" s="69" t="s">
        <v>460</v>
      </c>
      <c r="E198" s="89"/>
      <c r="F198" s="174">
        <f>SUM(G198:I198)</f>
        <v>352016186.69</v>
      </c>
      <c r="G198" s="445">
        <f>+N198+N208</f>
        <v>125531250</v>
      </c>
      <c r="H198" s="445">
        <f>+O198+O208</f>
        <v>1711239.69</v>
      </c>
      <c r="I198" s="445">
        <f>+P198+P208</f>
        <v>224773697</v>
      </c>
      <c r="J198" s="444" t="s">
        <v>459</v>
      </c>
      <c r="K198" s="444" t="s">
        <v>134</v>
      </c>
      <c r="L198" s="72" t="s">
        <v>461</v>
      </c>
      <c r="M198" s="427">
        <f>SUM(N198:P198)</f>
        <v>351684604.69</v>
      </c>
      <c r="N198" s="428">
        <f>SUM(N199:N207)</f>
        <v>125531250</v>
      </c>
      <c r="O198" s="428">
        <f t="shared" ref="O198:P198" si="41">SUM(O199:O207)</f>
        <v>1379657.69</v>
      </c>
      <c r="P198" s="429">
        <f t="shared" si="41"/>
        <v>224773697</v>
      </c>
      <c r="Q198" s="407"/>
    </row>
    <row r="199" spans="1:17" ht="12" hidden="1" customHeight="1" x14ac:dyDescent="0.2">
      <c r="A199" s="52"/>
      <c r="B199" s="46"/>
      <c r="C199" s="65"/>
      <c r="D199" s="46"/>
      <c r="E199" s="53"/>
      <c r="F199" s="164"/>
      <c r="G199" s="171"/>
      <c r="H199" s="171"/>
      <c r="I199" s="171"/>
      <c r="J199" s="65" t="s">
        <v>459</v>
      </c>
      <c r="K199" s="65" t="s">
        <v>462</v>
      </c>
      <c r="L199" s="62" t="s">
        <v>463</v>
      </c>
      <c r="M199" s="395">
        <f>SUM(N199:P199)</f>
        <v>0</v>
      </c>
      <c r="N199" s="396"/>
      <c r="O199" s="396"/>
      <c r="P199" s="397"/>
    </row>
    <row r="200" spans="1:17" ht="12" hidden="1" customHeight="1" x14ac:dyDescent="0.2">
      <c r="A200" s="52"/>
      <c r="B200" s="46"/>
      <c r="C200" s="65"/>
      <c r="D200" s="46"/>
      <c r="E200" s="53"/>
      <c r="F200" s="164"/>
      <c r="G200" s="171"/>
      <c r="H200" s="171"/>
      <c r="I200" s="171"/>
      <c r="J200" s="65" t="s">
        <v>459</v>
      </c>
      <c r="K200" s="65" t="s">
        <v>135</v>
      </c>
      <c r="L200" s="62" t="s">
        <v>464</v>
      </c>
      <c r="M200" s="395">
        <f t="shared" ref="M200:M207" si="42">SUM(N200:P200)</f>
        <v>1379657.69</v>
      </c>
      <c r="N200" s="396">
        <v>0</v>
      </c>
      <c r="O200" s="396">
        <v>1379657.69</v>
      </c>
      <c r="P200" s="397">
        <v>0</v>
      </c>
    </row>
    <row r="201" spans="1:17" s="73" customFormat="1" ht="24" hidden="1" customHeight="1" x14ac:dyDescent="0.25">
      <c r="A201" s="68"/>
      <c r="B201" s="69"/>
      <c r="C201" s="88"/>
      <c r="D201" s="69"/>
      <c r="E201" s="89"/>
      <c r="F201" s="174"/>
      <c r="G201" s="175"/>
      <c r="H201" s="175"/>
      <c r="I201" s="175"/>
      <c r="J201" s="88" t="s">
        <v>459</v>
      </c>
      <c r="K201" s="88" t="s">
        <v>136</v>
      </c>
      <c r="L201" s="422" t="s">
        <v>465</v>
      </c>
      <c r="M201" s="408">
        <f t="shared" si="42"/>
        <v>224773697</v>
      </c>
      <c r="N201" s="409">
        <v>0</v>
      </c>
      <c r="O201" s="409">
        <v>0</v>
      </c>
      <c r="P201" s="410">
        <v>224773697</v>
      </c>
      <c r="Q201" s="407"/>
    </row>
    <row r="202" spans="1:17" ht="12" hidden="1" customHeight="1" x14ac:dyDescent="0.2">
      <c r="A202" s="52"/>
      <c r="B202" s="46"/>
      <c r="C202" s="65"/>
      <c r="D202" s="46"/>
      <c r="E202" s="53"/>
      <c r="F202" s="164"/>
      <c r="G202" s="171"/>
      <c r="H202" s="171"/>
      <c r="I202" s="171"/>
      <c r="J202" s="65" t="s">
        <v>459</v>
      </c>
      <c r="K202" s="65" t="s">
        <v>466</v>
      </c>
      <c r="L202" s="62" t="s">
        <v>467</v>
      </c>
      <c r="M202" s="395">
        <f t="shared" si="42"/>
        <v>0</v>
      </c>
      <c r="N202" s="396"/>
      <c r="O202" s="396"/>
      <c r="P202" s="397"/>
    </row>
    <row r="203" spans="1:17" ht="12" hidden="1" customHeight="1" x14ac:dyDescent="0.2">
      <c r="A203" s="52"/>
      <c r="B203" s="46"/>
      <c r="C203" s="65"/>
      <c r="D203" s="46"/>
      <c r="E203" s="53"/>
      <c r="F203" s="164"/>
      <c r="G203" s="171"/>
      <c r="H203" s="171"/>
      <c r="I203" s="171"/>
      <c r="J203" s="65" t="s">
        <v>459</v>
      </c>
      <c r="K203" s="65" t="s">
        <v>468</v>
      </c>
      <c r="L203" s="62" t="s">
        <v>469</v>
      </c>
      <c r="M203" s="395">
        <f t="shared" si="42"/>
        <v>0</v>
      </c>
      <c r="N203" s="396"/>
      <c r="O203" s="396"/>
      <c r="P203" s="397"/>
    </row>
    <row r="204" spans="1:17" ht="12" hidden="1" customHeight="1" x14ac:dyDescent="0.2">
      <c r="A204" s="52"/>
      <c r="B204" s="46"/>
      <c r="C204" s="65"/>
      <c r="D204" s="46"/>
      <c r="E204" s="53"/>
      <c r="F204" s="164"/>
      <c r="G204" s="171"/>
      <c r="H204" s="171"/>
      <c r="I204" s="171"/>
      <c r="J204" s="65" t="s">
        <v>459</v>
      </c>
      <c r="K204" s="65" t="s">
        <v>470</v>
      </c>
      <c r="L204" s="62" t="s">
        <v>471</v>
      </c>
      <c r="M204" s="395">
        <f t="shared" si="42"/>
        <v>0</v>
      </c>
      <c r="N204" s="396"/>
      <c r="O204" s="396"/>
      <c r="P204" s="397"/>
    </row>
    <row r="205" spans="1:17" ht="12" hidden="1" customHeight="1" x14ac:dyDescent="0.2">
      <c r="A205" s="52"/>
      <c r="B205" s="46"/>
      <c r="C205" s="65"/>
      <c r="D205" s="46"/>
      <c r="E205" s="53"/>
      <c r="F205" s="164"/>
      <c r="G205" s="171"/>
      <c r="H205" s="171"/>
      <c r="I205" s="171"/>
      <c r="J205" s="65" t="s">
        <v>459</v>
      </c>
      <c r="K205" s="65" t="s">
        <v>472</v>
      </c>
      <c r="L205" s="62" t="s">
        <v>473</v>
      </c>
      <c r="M205" s="395">
        <f t="shared" si="42"/>
        <v>0</v>
      </c>
      <c r="N205" s="396"/>
      <c r="O205" s="396"/>
      <c r="P205" s="397"/>
    </row>
    <row r="206" spans="1:17" ht="12" hidden="1" customHeight="1" x14ac:dyDescent="0.2">
      <c r="A206" s="52"/>
      <c r="B206" s="46"/>
      <c r="C206" s="65"/>
      <c r="D206" s="46"/>
      <c r="E206" s="53"/>
      <c r="F206" s="164"/>
      <c r="G206" s="171"/>
      <c r="H206" s="171"/>
      <c r="I206" s="171"/>
      <c r="J206" s="65" t="s">
        <v>459</v>
      </c>
      <c r="K206" s="65" t="s">
        <v>140</v>
      </c>
      <c r="L206" s="62" t="s">
        <v>474</v>
      </c>
      <c r="M206" s="395">
        <f t="shared" si="42"/>
        <v>125531250</v>
      </c>
      <c r="N206" s="396">
        <v>125531250</v>
      </c>
      <c r="O206" s="396">
        <v>0</v>
      </c>
      <c r="P206" s="397">
        <v>0</v>
      </c>
    </row>
    <row r="207" spans="1:17" ht="16.5" hidden="1" customHeight="1" x14ac:dyDescent="0.2">
      <c r="A207" s="52"/>
      <c r="B207" s="46"/>
      <c r="C207" s="65"/>
      <c r="D207" s="46"/>
      <c r="E207" s="53"/>
      <c r="F207" s="164"/>
      <c r="G207" s="171"/>
      <c r="H207" s="171"/>
      <c r="I207" s="171"/>
      <c r="J207" s="65" t="s">
        <v>459</v>
      </c>
      <c r="K207" s="65" t="s">
        <v>475</v>
      </c>
      <c r="L207" s="62" t="s">
        <v>476</v>
      </c>
      <c r="M207" s="395">
        <f t="shared" si="42"/>
        <v>0</v>
      </c>
      <c r="N207" s="396"/>
      <c r="O207" s="396"/>
      <c r="P207" s="397"/>
    </row>
    <row r="208" spans="1:17" ht="12" hidden="1" customHeight="1" x14ac:dyDescent="0.2">
      <c r="A208" s="52"/>
      <c r="B208" s="46"/>
      <c r="C208" s="65"/>
      <c r="D208" s="46"/>
      <c r="E208" s="53"/>
      <c r="F208" s="169"/>
      <c r="G208" s="186"/>
      <c r="H208" s="186"/>
      <c r="I208" s="186"/>
      <c r="J208" s="63" t="s">
        <v>459</v>
      </c>
      <c r="K208" s="63" t="s">
        <v>477</v>
      </c>
      <c r="L208" s="64" t="s">
        <v>106</v>
      </c>
      <c r="M208" s="416">
        <f>SUM(N208:P208)</f>
        <v>331582</v>
      </c>
      <c r="N208" s="420">
        <f>SUM(N209:N212)</f>
        <v>0</v>
      </c>
      <c r="O208" s="420">
        <f t="shared" ref="O208:P208" si="43">SUM(O209:O212)</f>
        <v>331582</v>
      </c>
      <c r="P208" s="421">
        <f t="shared" si="43"/>
        <v>0</v>
      </c>
    </row>
    <row r="209" spans="1:17" ht="12" hidden="1" customHeight="1" x14ac:dyDescent="0.2">
      <c r="A209" s="52"/>
      <c r="B209" s="46"/>
      <c r="C209" s="65"/>
      <c r="D209" s="46"/>
      <c r="E209" s="53"/>
      <c r="F209" s="187"/>
      <c r="G209" s="188"/>
      <c r="H209" s="188"/>
      <c r="I209" s="165"/>
      <c r="J209" s="65" t="s">
        <v>459</v>
      </c>
      <c r="K209" s="65" t="s">
        <v>478</v>
      </c>
      <c r="L209" s="46" t="s">
        <v>479</v>
      </c>
      <c r="M209" s="423" t="s">
        <v>480</v>
      </c>
      <c r="N209" s="424"/>
      <c r="O209" s="424"/>
      <c r="P209" s="397"/>
    </row>
    <row r="210" spans="1:17" ht="12" hidden="1" customHeight="1" x14ac:dyDescent="0.2">
      <c r="A210" s="52"/>
      <c r="B210" s="46"/>
      <c r="C210" s="65"/>
      <c r="D210" s="46"/>
      <c r="E210" s="53"/>
      <c r="F210" s="164"/>
      <c r="G210" s="165"/>
      <c r="H210" s="165"/>
      <c r="I210" s="165"/>
      <c r="J210" s="65" t="s">
        <v>459</v>
      </c>
      <c r="K210" s="65" t="s">
        <v>481</v>
      </c>
      <c r="L210" s="46" t="s">
        <v>482</v>
      </c>
      <c r="M210" s="395"/>
      <c r="N210" s="396"/>
      <c r="O210" s="396"/>
      <c r="P210" s="397"/>
    </row>
    <row r="211" spans="1:17" ht="12" hidden="1" customHeight="1" x14ac:dyDescent="0.2">
      <c r="A211" s="52"/>
      <c r="B211" s="46"/>
      <c r="C211" s="46"/>
      <c r="D211" s="46"/>
      <c r="E211" s="53"/>
      <c r="F211" s="164"/>
      <c r="G211" s="165"/>
      <c r="H211" s="165"/>
      <c r="I211" s="165"/>
      <c r="J211" s="65" t="s">
        <v>459</v>
      </c>
      <c r="K211" s="65" t="s">
        <v>483</v>
      </c>
      <c r="L211" s="46" t="s">
        <v>484</v>
      </c>
      <c r="M211" s="395"/>
      <c r="N211" s="396"/>
      <c r="O211" s="396"/>
      <c r="P211" s="397"/>
    </row>
    <row r="212" spans="1:17" ht="12" hidden="1" customHeight="1" x14ac:dyDescent="0.2">
      <c r="A212" s="52"/>
      <c r="B212" s="46"/>
      <c r="C212" s="46"/>
      <c r="D212" s="46"/>
      <c r="E212" s="53"/>
      <c r="F212" s="164"/>
      <c r="G212" s="171"/>
      <c r="H212" s="171"/>
      <c r="I212" s="171"/>
      <c r="J212" s="65" t="s">
        <v>459</v>
      </c>
      <c r="K212" s="65" t="s">
        <v>107</v>
      </c>
      <c r="L212" s="46" t="s">
        <v>108</v>
      </c>
      <c r="M212" s="395">
        <f>SUM(N212:P212)</f>
        <v>331582</v>
      </c>
      <c r="N212" s="396">
        <v>0</v>
      </c>
      <c r="O212" s="396">
        <v>331582</v>
      </c>
      <c r="P212" s="397">
        <v>0</v>
      </c>
    </row>
    <row r="213" spans="1:17" ht="12" customHeight="1" x14ac:dyDescent="0.2">
      <c r="A213" s="52"/>
      <c r="B213" s="46"/>
      <c r="C213" s="65"/>
      <c r="D213" s="46"/>
      <c r="E213" s="53"/>
      <c r="F213" s="164"/>
      <c r="G213" s="165"/>
      <c r="H213" s="165"/>
      <c r="I213" s="165"/>
      <c r="J213" s="65"/>
      <c r="K213" s="65"/>
      <c r="L213" s="46"/>
      <c r="M213" s="395"/>
      <c r="N213" s="396"/>
      <c r="O213" s="396"/>
      <c r="P213" s="397"/>
    </row>
    <row r="214" spans="1:17" s="73" customFormat="1" ht="22.5" x14ac:dyDescent="0.25">
      <c r="A214" s="68"/>
      <c r="B214" s="69"/>
      <c r="C214" s="88" t="s">
        <v>485</v>
      </c>
      <c r="D214" s="69" t="s">
        <v>486</v>
      </c>
      <c r="E214" s="89"/>
      <c r="F214" s="174">
        <f>SUM(G214:I214)</f>
        <v>197253729.33000001</v>
      </c>
      <c r="G214" s="175">
        <f>+N214+N219+N225+N231+N233</f>
        <v>18197038.09</v>
      </c>
      <c r="H214" s="174">
        <f>+O214+O219+O225+O231+O233</f>
        <v>10379673.09</v>
      </c>
      <c r="I214" s="175">
        <f>+P214+P219+P225+P231+P233</f>
        <v>168677018.15000001</v>
      </c>
      <c r="J214" s="71" t="s">
        <v>485</v>
      </c>
      <c r="K214" s="71" t="s">
        <v>487</v>
      </c>
      <c r="L214" s="72" t="s">
        <v>142</v>
      </c>
      <c r="M214" s="427">
        <f>SUM(N214:P214)</f>
        <v>33404552</v>
      </c>
      <c r="N214" s="428">
        <f>SUM(N215:N218)</f>
        <v>6995000</v>
      </c>
      <c r="O214" s="428">
        <f>SUM(O215:O218)</f>
        <v>0</v>
      </c>
      <c r="P214" s="429">
        <f>SUM(P215:P218)</f>
        <v>26409552</v>
      </c>
      <c r="Q214" s="407"/>
    </row>
    <row r="215" spans="1:17" ht="12" hidden="1" customHeight="1" x14ac:dyDescent="0.2">
      <c r="A215" s="52"/>
      <c r="B215" s="46"/>
      <c r="C215" s="65"/>
      <c r="D215" s="46" t="s">
        <v>192</v>
      </c>
      <c r="E215" s="53"/>
      <c r="F215" s="164"/>
      <c r="G215" s="171"/>
      <c r="H215" s="171"/>
      <c r="I215" s="171"/>
      <c r="J215" s="61" t="s">
        <v>485</v>
      </c>
      <c r="K215" s="61" t="s">
        <v>488</v>
      </c>
      <c r="L215" s="46" t="s">
        <v>489</v>
      </c>
      <c r="M215" s="395">
        <f>SUM(N215:P215)</f>
        <v>0</v>
      </c>
      <c r="N215" s="396"/>
      <c r="O215" s="396"/>
      <c r="P215" s="397"/>
    </row>
    <row r="216" spans="1:17" ht="12" hidden="1" customHeight="1" x14ac:dyDescent="0.2">
      <c r="A216" s="52"/>
      <c r="B216" s="46"/>
      <c r="C216" s="65"/>
      <c r="D216" s="46"/>
      <c r="E216" s="53"/>
      <c r="F216" s="164"/>
      <c r="G216" s="171"/>
      <c r="H216" s="171"/>
      <c r="I216" s="171"/>
      <c r="J216" s="61" t="s">
        <v>485</v>
      </c>
      <c r="K216" s="61" t="s">
        <v>143</v>
      </c>
      <c r="L216" s="46" t="s">
        <v>144</v>
      </c>
      <c r="M216" s="395">
        <f t="shared" ref="M216:M218" si="44">SUM(N216:P216)</f>
        <v>26409552</v>
      </c>
      <c r="N216" s="396">
        <v>0</v>
      </c>
      <c r="O216" s="396">
        <v>0</v>
      </c>
      <c r="P216" s="397">
        <v>26409552</v>
      </c>
    </row>
    <row r="217" spans="1:17" ht="12" hidden="1" customHeight="1" x14ac:dyDescent="0.2">
      <c r="A217" s="52"/>
      <c r="B217" s="46"/>
      <c r="C217" s="65"/>
      <c r="D217" s="46"/>
      <c r="E217" s="53"/>
      <c r="F217" s="164"/>
      <c r="G217" s="171"/>
      <c r="H217" s="171"/>
      <c r="I217" s="171"/>
      <c r="J217" s="61" t="s">
        <v>485</v>
      </c>
      <c r="K217" s="61" t="s">
        <v>490</v>
      </c>
      <c r="L217" s="46" t="s">
        <v>491</v>
      </c>
      <c r="M217" s="395">
        <f t="shared" si="44"/>
        <v>0</v>
      </c>
      <c r="N217" s="396"/>
      <c r="O217" s="396"/>
      <c r="P217" s="397"/>
    </row>
    <row r="218" spans="1:17" ht="12" hidden="1" customHeight="1" x14ac:dyDescent="0.2">
      <c r="A218" s="52"/>
      <c r="B218" s="46"/>
      <c r="C218" s="65"/>
      <c r="D218" s="46"/>
      <c r="E218" s="53"/>
      <c r="F218" s="164"/>
      <c r="G218" s="171"/>
      <c r="H218" s="171"/>
      <c r="I218" s="171"/>
      <c r="J218" s="61" t="s">
        <v>485</v>
      </c>
      <c r="K218" s="61" t="s">
        <v>145</v>
      </c>
      <c r="L218" s="46" t="s">
        <v>146</v>
      </c>
      <c r="M218" s="395">
        <f t="shared" si="44"/>
        <v>6995000</v>
      </c>
      <c r="N218" s="396">
        <v>6995000</v>
      </c>
      <c r="O218" s="396">
        <v>0</v>
      </c>
      <c r="P218" s="397">
        <v>0</v>
      </c>
    </row>
    <row r="219" spans="1:17" ht="12" hidden="1" customHeight="1" x14ac:dyDescent="0.2">
      <c r="A219" s="52"/>
      <c r="B219" s="46"/>
      <c r="C219" s="65"/>
      <c r="D219" s="46"/>
      <c r="E219" s="53"/>
      <c r="F219" s="169"/>
      <c r="G219" s="186"/>
      <c r="H219" s="186"/>
      <c r="I219" s="186"/>
      <c r="J219" s="61" t="s">
        <v>485</v>
      </c>
      <c r="K219" s="47" t="s">
        <v>492</v>
      </c>
      <c r="L219" s="64" t="s">
        <v>493</v>
      </c>
      <c r="M219" s="416">
        <f>SUM(N219:P219)</f>
        <v>13092681.67</v>
      </c>
      <c r="N219" s="420">
        <f>SUM(N220:N224)</f>
        <v>6696138.0899999999</v>
      </c>
      <c r="O219" s="420">
        <f t="shared" ref="O219:P219" si="45">SUM(O220:O224)</f>
        <v>6396543.5800000001</v>
      </c>
      <c r="P219" s="421">
        <f t="shared" si="45"/>
        <v>0</v>
      </c>
    </row>
    <row r="220" spans="1:17" ht="12" hidden="1" customHeight="1" x14ac:dyDescent="0.2">
      <c r="A220" s="52"/>
      <c r="B220" s="46"/>
      <c r="C220" s="65"/>
      <c r="D220" s="46"/>
      <c r="E220" s="53"/>
      <c r="F220" s="164"/>
      <c r="G220" s="186"/>
      <c r="H220" s="185"/>
      <c r="I220" s="186"/>
      <c r="J220" s="61" t="s">
        <v>485</v>
      </c>
      <c r="K220" s="61" t="s">
        <v>147</v>
      </c>
      <c r="L220" s="46" t="s">
        <v>148</v>
      </c>
      <c r="M220" s="395">
        <f>SUM(N220:P220)</f>
        <v>659350.29</v>
      </c>
      <c r="N220" s="425">
        <v>0</v>
      </c>
      <c r="O220" s="425">
        <v>659350.29</v>
      </c>
      <c r="P220" s="426">
        <v>0</v>
      </c>
    </row>
    <row r="221" spans="1:17" ht="12" hidden="1" customHeight="1" x14ac:dyDescent="0.2">
      <c r="A221" s="52"/>
      <c r="B221" s="46"/>
      <c r="C221" s="65"/>
      <c r="D221" s="46"/>
      <c r="E221" s="53"/>
      <c r="F221" s="164"/>
      <c r="G221" s="186"/>
      <c r="H221" s="186"/>
      <c r="I221" s="186"/>
      <c r="J221" s="61" t="s">
        <v>485</v>
      </c>
      <c r="K221" s="61" t="s">
        <v>494</v>
      </c>
      <c r="L221" s="46" t="s">
        <v>495</v>
      </c>
      <c r="M221" s="395">
        <f t="shared" ref="M221:M224" si="46">SUM(N221:P221)</f>
        <v>0</v>
      </c>
      <c r="N221" s="420"/>
      <c r="O221" s="420"/>
      <c r="P221" s="421"/>
    </row>
    <row r="222" spans="1:17" ht="12" hidden="1" customHeight="1" x14ac:dyDescent="0.2">
      <c r="A222" s="52"/>
      <c r="B222" s="46"/>
      <c r="C222" s="65"/>
      <c r="D222" s="46"/>
      <c r="E222" s="53"/>
      <c r="F222" s="164"/>
      <c r="G222" s="186"/>
      <c r="H222" s="186"/>
      <c r="I222" s="186"/>
      <c r="J222" s="61" t="s">
        <v>485</v>
      </c>
      <c r="K222" s="61" t="s">
        <v>496</v>
      </c>
      <c r="L222" s="46" t="s">
        <v>497</v>
      </c>
      <c r="M222" s="395">
        <f t="shared" si="46"/>
        <v>0</v>
      </c>
      <c r="N222" s="420"/>
      <c r="O222" s="420"/>
      <c r="P222" s="421"/>
    </row>
    <row r="223" spans="1:17" ht="12" hidden="1" customHeight="1" x14ac:dyDescent="0.2">
      <c r="A223" s="52"/>
      <c r="B223" s="46"/>
      <c r="C223" s="65"/>
      <c r="D223" s="46"/>
      <c r="E223" s="53"/>
      <c r="F223" s="164"/>
      <c r="G223" s="186"/>
      <c r="H223" s="186"/>
      <c r="I223" s="186"/>
      <c r="J223" s="61" t="s">
        <v>485</v>
      </c>
      <c r="K223" s="61" t="s">
        <v>498</v>
      </c>
      <c r="L223" s="46" t="s">
        <v>499</v>
      </c>
      <c r="M223" s="395">
        <f t="shared" si="46"/>
        <v>0</v>
      </c>
      <c r="N223" s="420"/>
      <c r="O223" s="420"/>
      <c r="P223" s="421"/>
    </row>
    <row r="224" spans="1:17" ht="12" hidden="1" customHeight="1" x14ac:dyDescent="0.2">
      <c r="A224" s="52"/>
      <c r="B224" s="46"/>
      <c r="C224" s="65"/>
      <c r="D224" s="46"/>
      <c r="E224" s="53"/>
      <c r="F224" s="164"/>
      <c r="G224" s="185"/>
      <c r="H224" s="185"/>
      <c r="I224" s="185"/>
      <c r="J224" s="61" t="s">
        <v>485</v>
      </c>
      <c r="K224" s="61" t="s">
        <v>163</v>
      </c>
      <c r="L224" s="46" t="s">
        <v>500</v>
      </c>
      <c r="M224" s="395">
        <f t="shared" si="46"/>
        <v>12433331.379999999</v>
      </c>
      <c r="N224" s="425">
        <v>6696138.0899999999</v>
      </c>
      <c r="O224" s="425">
        <v>5737193.29</v>
      </c>
      <c r="P224" s="426">
        <v>0</v>
      </c>
    </row>
    <row r="225" spans="1:17" s="73" customFormat="1" ht="22.5" hidden="1" x14ac:dyDescent="0.25">
      <c r="A225" s="68"/>
      <c r="B225" s="69"/>
      <c r="C225" s="88"/>
      <c r="D225" s="69"/>
      <c r="E225" s="89"/>
      <c r="F225" s="189"/>
      <c r="G225" s="190"/>
      <c r="H225" s="190"/>
      <c r="I225" s="190"/>
      <c r="J225" s="74" t="s">
        <v>485</v>
      </c>
      <c r="K225" s="71" t="s">
        <v>501</v>
      </c>
      <c r="L225" s="72" t="s">
        <v>149</v>
      </c>
      <c r="M225" s="427">
        <f>SUM(N225:P225)</f>
        <v>107972883.15000001</v>
      </c>
      <c r="N225" s="428">
        <f t="shared" ref="N225:P225" si="47">SUM(N226:N230)</f>
        <v>1216900</v>
      </c>
      <c r="O225" s="428">
        <f t="shared" si="47"/>
        <v>0</v>
      </c>
      <c r="P225" s="429">
        <f t="shared" si="47"/>
        <v>106755983.15000001</v>
      </c>
      <c r="Q225" s="407"/>
    </row>
    <row r="226" spans="1:17" ht="12" hidden="1" customHeight="1" x14ac:dyDescent="0.2">
      <c r="A226" s="52"/>
      <c r="B226" s="46"/>
      <c r="C226" s="65"/>
      <c r="D226" s="46" t="s">
        <v>192</v>
      </c>
      <c r="E226" s="53"/>
      <c r="F226" s="164"/>
      <c r="G226" s="171"/>
      <c r="H226" s="171"/>
      <c r="I226" s="171"/>
      <c r="J226" s="61" t="s">
        <v>485</v>
      </c>
      <c r="K226" s="61" t="s">
        <v>150</v>
      </c>
      <c r="L226" s="46" t="s">
        <v>205</v>
      </c>
      <c r="M226" s="395">
        <f>SUM(N226:P226)</f>
        <v>0</v>
      </c>
      <c r="N226" s="396"/>
      <c r="O226" s="396"/>
      <c r="P226" s="397"/>
    </row>
    <row r="227" spans="1:17" ht="12" hidden="1" customHeight="1" x14ac:dyDescent="0.2">
      <c r="A227" s="52"/>
      <c r="B227" s="46"/>
      <c r="C227" s="65"/>
      <c r="D227" s="46"/>
      <c r="E227" s="53"/>
      <c r="F227" s="164"/>
      <c r="G227" s="171"/>
      <c r="H227" s="171"/>
      <c r="I227" s="171"/>
      <c r="J227" s="61" t="s">
        <v>485</v>
      </c>
      <c r="K227" s="61" t="s">
        <v>151</v>
      </c>
      <c r="L227" s="46" t="s">
        <v>502</v>
      </c>
      <c r="M227" s="395">
        <f t="shared" ref="M227:M228" si="48">SUM(N227:P227)</f>
        <v>107972883.15000001</v>
      </c>
      <c r="N227" s="396">
        <v>1216900</v>
      </c>
      <c r="O227" s="396">
        <v>0</v>
      </c>
      <c r="P227" s="397">
        <v>106755983.15000001</v>
      </c>
    </row>
    <row r="228" spans="1:17" ht="12" hidden="1" customHeight="1" thickBot="1" x14ac:dyDescent="0.25">
      <c r="A228" s="77"/>
      <c r="B228" s="78"/>
      <c r="C228" s="80"/>
      <c r="D228" s="78"/>
      <c r="E228" s="79"/>
      <c r="F228" s="176"/>
      <c r="G228" s="177"/>
      <c r="H228" s="177"/>
      <c r="I228" s="177"/>
      <c r="J228" s="82" t="s">
        <v>485</v>
      </c>
      <c r="K228" s="82" t="s">
        <v>152</v>
      </c>
      <c r="L228" s="78" t="s">
        <v>206</v>
      </c>
      <c r="M228" s="412">
        <f t="shared" si="48"/>
        <v>0</v>
      </c>
      <c r="N228" s="414"/>
      <c r="O228" s="414"/>
      <c r="P228" s="415"/>
    </row>
    <row r="229" spans="1:17" ht="12" hidden="1" customHeight="1" x14ac:dyDescent="0.2">
      <c r="A229" s="52"/>
      <c r="B229" s="46"/>
      <c r="C229" s="65"/>
      <c r="D229" s="46"/>
      <c r="E229" s="53"/>
      <c r="F229" s="164"/>
      <c r="G229" s="165"/>
      <c r="H229" s="165"/>
      <c r="I229" s="165"/>
      <c r="J229" s="61"/>
      <c r="K229" s="61"/>
      <c r="L229" s="46"/>
      <c r="M229" s="395"/>
      <c r="N229" s="396"/>
      <c r="O229" s="396"/>
      <c r="P229" s="397"/>
    </row>
    <row r="230" spans="1:17" ht="12" hidden="1" customHeight="1" x14ac:dyDescent="0.2">
      <c r="A230" s="52"/>
      <c r="B230" s="46"/>
      <c r="C230" s="65"/>
      <c r="D230" s="46"/>
      <c r="E230" s="53"/>
      <c r="F230" s="164"/>
      <c r="G230" s="165"/>
      <c r="H230" s="165"/>
      <c r="I230" s="165"/>
      <c r="J230" s="61" t="s">
        <v>485</v>
      </c>
      <c r="K230" s="61" t="s">
        <v>503</v>
      </c>
      <c r="L230" s="46" t="s">
        <v>504</v>
      </c>
      <c r="M230" s="395"/>
      <c r="N230" s="396"/>
      <c r="O230" s="396"/>
      <c r="P230" s="397"/>
    </row>
    <row r="231" spans="1:17" s="73" customFormat="1" ht="22.5" hidden="1" x14ac:dyDescent="0.25">
      <c r="A231" s="68"/>
      <c r="B231" s="69"/>
      <c r="C231" s="88"/>
      <c r="D231" s="69"/>
      <c r="E231" s="89"/>
      <c r="F231" s="189"/>
      <c r="G231" s="190"/>
      <c r="H231" s="190"/>
      <c r="I231" s="190"/>
      <c r="J231" s="74" t="s">
        <v>485</v>
      </c>
      <c r="K231" s="71" t="s">
        <v>505</v>
      </c>
      <c r="L231" s="72" t="s">
        <v>153</v>
      </c>
      <c r="M231" s="427">
        <f>SUM(N231:P231)</f>
        <v>38800483</v>
      </c>
      <c r="N231" s="428">
        <f>SUM(N232:N232)</f>
        <v>3289000</v>
      </c>
      <c r="O231" s="428">
        <f t="shared" ref="O231:P231" si="49">SUM(O232:O232)</f>
        <v>0</v>
      </c>
      <c r="P231" s="429">
        <f t="shared" si="49"/>
        <v>35511483</v>
      </c>
      <c r="Q231" s="407"/>
    </row>
    <row r="232" spans="1:17" ht="12" hidden="1" customHeight="1" x14ac:dyDescent="0.2">
      <c r="A232" s="52"/>
      <c r="B232" s="46"/>
      <c r="C232" s="65"/>
      <c r="D232" s="46" t="s">
        <v>192</v>
      </c>
      <c r="E232" s="53"/>
      <c r="F232" s="164"/>
      <c r="G232" s="171"/>
      <c r="H232" s="171"/>
      <c r="I232" s="171"/>
      <c r="J232" s="61" t="s">
        <v>485</v>
      </c>
      <c r="K232" s="61" t="s">
        <v>154</v>
      </c>
      <c r="L232" s="46" t="s">
        <v>207</v>
      </c>
      <c r="M232" s="395">
        <f>SUM(N232:P232)</f>
        <v>38800483</v>
      </c>
      <c r="N232" s="396">
        <v>3289000</v>
      </c>
      <c r="O232" s="396">
        <v>0</v>
      </c>
      <c r="P232" s="397">
        <v>35511483</v>
      </c>
    </row>
    <row r="233" spans="1:17" s="73" customFormat="1" ht="22.5" hidden="1" x14ac:dyDescent="0.25">
      <c r="A233" s="68"/>
      <c r="B233" s="69"/>
      <c r="C233" s="88"/>
      <c r="D233" s="69"/>
      <c r="E233" s="89"/>
      <c r="F233" s="189"/>
      <c r="G233" s="190"/>
      <c r="H233" s="190"/>
      <c r="I233" s="190"/>
      <c r="J233" s="74" t="s">
        <v>485</v>
      </c>
      <c r="K233" s="71" t="s">
        <v>506</v>
      </c>
      <c r="L233" s="72" t="s">
        <v>507</v>
      </c>
      <c r="M233" s="427">
        <f>SUM(N233:P233)</f>
        <v>3983129.51</v>
      </c>
      <c r="N233" s="428">
        <f>SUM(N234:N236)</f>
        <v>0</v>
      </c>
      <c r="O233" s="428">
        <f t="shared" ref="O233:P233" si="50">SUM(O234:O236)</f>
        <v>3983129.51</v>
      </c>
      <c r="P233" s="429">
        <f t="shared" si="50"/>
        <v>0</v>
      </c>
      <c r="Q233" s="407"/>
    </row>
    <row r="234" spans="1:17" ht="12" hidden="1" customHeight="1" x14ac:dyDescent="0.2">
      <c r="A234" s="52"/>
      <c r="B234" s="46"/>
      <c r="C234" s="65"/>
      <c r="D234" s="46"/>
      <c r="E234" s="53"/>
      <c r="F234" s="164"/>
      <c r="G234" s="171"/>
      <c r="H234" s="171"/>
      <c r="I234" s="171"/>
      <c r="J234" s="61" t="s">
        <v>485</v>
      </c>
      <c r="K234" s="61" t="s">
        <v>155</v>
      </c>
      <c r="L234" s="62" t="s">
        <v>156</v>
      </c>
      <c r="M234" s="395">
        <f>SUM(N234:P234)</f>
        <v>3983129.51</v>
      </c>
      <c r="N234" s="396">
        <v>0</v>
      </c>
      <c r="O234" s="396">
        <v>3983129.51</v>
      </c>
      <c r="P234" s="397">
        <v>0</v>
      </c>
    </row>
    <row r="235" spans="1:17" ht="12" hidden="1" customHeight="1" x14ac:dyDescent="0.2">
      <c r="A235" s="52"/>
      <c r="B235" s="46"/>
      <c r="C235" s="65"/>
      <c r="D235" s="46"/>
      <c r="E235" s="53"/>
      <c r="F235" s="164"/>
      <c r="G235" s="165"/>
      <c r="H235" s="165"/>
      <c r="I235" s="165"/>
      <c r="J235" s="61" t="s">
        <v>485</v>
      </c>
      <c r="K235" s="61" t="s">
        <v>157</v>
      </c>
      <c r="L235" s="62" t="s">
        <v>158</v>
      </c>
      <c r="M235" s="395"/>
      <c r="N235" s="396"/>
      <c r="O235" s="396"/>
      <c r="P235" s="397"/>
    </row>
    <row r="236" spans="1:17" ht="12" customHeight="1" x14ac:dyDescent="0.2">
      <c r="A236" s="52"/>
      <c r="B236" s="46"/>
      <c r="C236" s="65"/>
      <c r="D236" s="46"/>
      <c r="E236" s="53"/>
      <c r="F236" s="164"/>
      <c r="G236" s="165"/>
      <c r="H236" s="165"/>
      <c r="I236" s="165"/>
      <c r="J236" s="61" t="s">
        <v>192</v>
      </c>
      <c r="K236" s="61"/>
      <c r="L236" s="46"/>
      <c r="M236" s="395"/>
      <c r="N236" s="396"/>
      <c r="O236" s="396"/>
      <c r="P236" s="397"/>
    </row>
    <row r="237" spans="1:17" ht="12" customHeight="1" x14ac:dyDescent="0.2">
      <c r="A237" s="52"/>
      <c r="B237" s="46"/>
      <c r="C237" s="65" t="s">
        <v>508</v>
      </c>
      <c r="D237" s="46" t="s">
        <v>509</v>
      </c>
      <c r="E237" s="53"/>
      <c r="F237" s="169">
        <f>SUM(G237:I237)</f>
        <v>8181260</v>
      </c>
      <c r="G237" s="186">
        <f>+N237</f>
        <v>181260</v>
      </c>
      <c r="H237" s="186">
        <f>+O237</f>
        <v>8000000</v>
      </c>
      <c r="I237" s="186">
        <f>+P237</f>
        <v>0</v>
      </c>
      <c r="J237" s="47" t="s">
        <v>508</v>
      </c>
      <c r="K237" s="47" t="s">
        <v>159</v>
      </c>
      <c r="L237" s="64" t="s">
        <v>160</v>
      </c>
      <c r="M237" s="416">
        <f>SUM(N237:P237)</f>
        <v>8181260</v>
      </c>
      <c r="N237" s="420">
        <f>SUM(N238:N239)</f>
        <v>181260</v>
      </c>
      <c r="O237" s="420">
        <f t="shared" ref="O237:P237" si="51">SUM(O238:O239)</f>
        <v>8000000</v>
      </c>
      <c r="P237" s="421">
        <f t="shared" si="51"/>
        <v>0</v>
      </c>
    </row>
    <row r="238" spans="1:17" s="73" customFormat="1" ht="21.75" hidden="1" customHeight="1" x14ac:dyDescent="0.25">
      <c r="A238" s="68"/>
      <c r="B238" s="69"/>
      <c r="C238" s="69"/>
      <c r="D238" s="69" t="s">
        <v>192</v>
      </c>
      <c r="E238" s="89"/>
      <c r="F238" s="174"/>
      <c r="G238" s="175"/>
      <c r="H238" s="175"/>
      <c r="I238" s="175"/>
      <c r="J238" s="74" t="s">
        <v>508</v>
      </c>
      <c r="K238" s="74" t="s">
        <v>161</v>
      </c>
      <c r="L238" s="75" t="s">
        <v>208</v>
      </c>
      <c r="M238" s="408">
        <f>SUM(N238:P238)</f>
        <v>8181260</v>
      </c>
      <c r="N238" s="409">
        <v>181260</v>
      </c>
      <c r="O238" s="409">
        <v>8000000</v>
      </c>
      <c r="P238" s="410">
        <v>0</v>
      </c>
      <c r="Q238" s="407"/>
    </row>
    <row r="239" spans="1:17" s="73" customFormat="1" ht="22.5" x14ac:dyDescent="0.25">
      <c r="A239" s="68"/>
      <c r="B239" s="69"/>
      <c r="C239" s="69"/>
      <c r="D239" s="69" t="s">
        <v>192</v>
      </c>
      <c r="E239" s="89"/>
      <c r="F239" s="174"/>
      <c r="G239" s="443"/>
      <c r="H239" s="443"/>
      <c r="I239" s="443"/>
      <c r="J239" s="74" t="s">
        <v>508</v>
      </c>
      <c r="K239" s="74" t="s">
        <v>510</v>
      </c>
      <c r="L239" s="75" t="s">
        <v>511</v>
      </c>
      <c r="M239" s="408"/>
      <c r="N239" s="409"/>
      <c r="O239" s="409"/>
      <c r="P239" s="410"/>
      <c r="Q239" s="407"/>
    </row>
    <row r="240" spans="1:17" ht="12" customHeight="1" x14ac:dyDescent="0.2">
      <c r="A240" s="90" t="s">
        <v>512</v>
      </c>
      <c r="B240" s="59" t="s">
        <v>513</v>
      </c>
      <c r="C240" s="59"/>
      <c r="D240" s="59"/>
      <c r="E240" s="87"/>
      <c r="F240" s="182">
        <f>SUM(G240:I240)</f>
        <v>42353994.630000003</v>
      </c>
      <c r="G240" s="183">
        <f>+G243+G254</f>
        <v>0</v>
      </c>
      <c r="H240" s="183">
        <f>+H243+H254</f>
        <v>42353994.630000003</v>
      </c>
      <c r="I240" s="183">
        <f>+I243+I254</f>
        <v>0</v>
      </c>
      <c r="J240" s="61"/>
      <c r="K240" s="61"/>
      <c r="L240" s="46"/>
      <c r="M240" s="395"/>
      <c r="N240" s="396"/>
      <c r="O240" s="396"/>
      <c r="P240" s="397"/>
    </row>
    <row r="241" spans="1:17" s="55" customFormat="1" ht="12" customHeight="1" x14ac:dyDescent="0.2">
      <c r="A241" s="86"/>
      <c r="B241" s="62"/>
      <c r="C241" s="62"/>
      <c r="D241" s="62"/>
      <c r="E241" s="430"/>
      <c r="F241" s="178"/>
      <c r="G241" s="178"/>
      <c r="H241" s="178"/>
      <c r="I241" s="204"/>
      <c r="J241" s="47">
        <v>2</v>
      </c>
      <c r="K241" s="47">
        <v>5</v>
      </c>
      <c r="L241" s="83" t="s">
        <v>514</v>
      </c>
      <c r="M241" s="417">
        <f>+M243+M256+M266+M269+M274</f>
        <v>42353994.630000003</v>
      </c>
      <c r="N241" s="418">
        <f t="shared" ref="N241:P241" si="52">+N243+N256+N266+N269+N274</f>
        <v>0</v>
      </c>
      <c r="O241" s="418">
        <f>+O243+O256+O266+O269+O274</f>
        <v>42353994.630000003</v>
      </c>
      <c r="P241" s="419">
        <f t="shared" si="52"/>
        <v>0</v>
      </c>
      <c r="Q241" s="289"/>
    </row>
    <row r="242" spans="1:17" ht="12" hidden="1" customHeight="1" x14ac:dyDescent="0.2">
      <c r="A242" s="52"/>
      <c r="B242" s="46"/>
      <c r="C242" s="46"/>
      <c r="D242" s="46"/>
      <c r="E242" s="53"/>
      <c r="F242" s="164"/>
      <c r="G242" s="165"/>
      <c r="H242" s="165"/>
      <c r="I242" s="165"/>
      <c r="J242" s="61"/>
      <c r="K242" s="61"/>
      <c r="L242" s="46"/>
      <c r="M242" s="395"/>
      <c r="N242" s="396"/>
      <c r="O242" s="396"/>
      <c r="P242" s="397"/>
    </row>
    <row r="243" spans="1:17" ht="12" hidden="1" customHeight="1" x14ac:dyDescent="0.2">
      <c r="A243" s="52"/>
      <c r="B243" s="63" t="s">
        <v>515</v>
      </c>
      <c r="C243" s="57" t="s">
        <v>516</v>
      </c>
      <c r="D243" s="46"/>
      <c r="E243" s="53"/>
      <c r="F243" s="164"/>
      <c r="G243" s="165"/>
      <c r="H243" s="165"/>
      <c r="I243" s="165"/>
      <c r="J243" s="47" t="s">
        <v>192</v>
      </c>
      <c r="K243" s="47" t="s">
        <v>517</v>
      </c>
      <c r="L243" s="64" t="s">
        <v>518</v>
      </c>
      <c r="M243" s="395"/>
      <c r="N243" s="396"/>
      <c r="O243" s="396"/>
      <c r="P243" s="397"/>
    </row>
    <row r="244" spans="1:17" ht="12" hidden="1" customHeight="1" x14ac:dyDescent="0.2">
      <c r="A244" s="52"/>
      <c r="B244" s="63"/>
      <c r="C244" s="57"/>
      <c r="D244" s="46"/>
      <c r="E244" s="53"/>
      <c r="F244" s="164"/>
      <c r="G244" s="165"/>
      <c r="H244" s="165"/>
      <c r="I244" s="165"/>
      <c r="J244" s="47"/>
      <c r="K244" s="47"/>
      <c r="L244" s="64"/>
      <c r="M244" s="395"/>
      <c r="N244" s="396"/>
      <c r="O244" s="396"/>
      <c r="P244" s="397"/>
    </row>
    <row r="245" spans="1:17" ht="12" hidden="1" customHeight="1" x14ac:dyDescent="0.2">
      <c r="A245" s="52"/>
      <c r="B245" s="91"/>
      <c r="C245" s="65" t="s">
        <v>519</v>
      </c>
      <c r="D245" s="46" t="s">
        <v>520</v>
      </c>
      <c r="E245" s="53"/>
      <c r="F245" s="164"/>
      <c r="G245" s="165"/>
      <c r="H245" s="165">
        <f>+O245</f>
        <v>0</v>
      </c>
      <c r="I245" s="165">
        <f>+P245</f>
        <v>0</v>
      </c>
      <c r="J245" s="65" t="s">
        <v>519</v>
      </c>
      <c r="K245" s="61" t="s">
        <v>521</v>
      </c>
      <c r="L245" s="46" t="s">
        <v>522</v>
      </c>
      <c r="M245" s="395"/>
      <c r="N245" s="396"/>
      <c r="O245" s="396"/>
      <c r="P245" s="397"/>
    </row>
    <row r="246" spans="1:17" ht="12" hidden="1" customHeight="1" x14ac:dyDescent="0.2">
      <c r="A246" s="52"/>
      <c r="B246" s="91"/>
      <c r="C246" s="65" t="s">
        <v>523</v>
      </c>
      <c r="D246" s="46" t="s">
        <v>524</v>
      </c>
      <c r="E246" s="53"/>
      <c r="F246" s="164"/>
      <c r="G246" s="165"/>
      <c r="H246" s="165"/>
      <c r="I246" s="165"/>
      <c r="J246" s="65" t="s">
        <v>523</v>
      </c>
      <c r="K246" s="61" t="s">
        <v>525</v>
      </c>
      <c r="L246" s="46" t="s">
        <v>526</v>
      </c>
      <c r="M246" s="395"/>
      <c r="N246" s="396"/>
      <c r="O246" s="396"/>
      <c r="P246" s="397"/>
    </row>
    <row r="247" spans="1:17" ht="12" hidden="1" customHeight="1" x14ac:dyDescent="0.2">
      <c r="A247" s="52"/>
      <c r="B247" s="91"/>
      <c r="C247" s="46"/>
      <c r="D247" s="46"/>
      <c r="E247" s="53"/>
      <c r="F247" s="164"/>
      <c r="G247" s="165"/>
      <c r="H247" s="165"/>
      <c r="I247" s="165"/>
      <c r="J247" s="65" t="s">
        <v>523</v>
      </c>
      <c r="K247" s="61" t="s">
        <v>527</v>
      </c>
      <c r="L247" s="46" t="s">
        <v>528</v>
      </c>
      <c r="M247" s="395"/>
      <c r="N247" s="396"/>
      <c r="O247" s="396"/>
      <c r="P247" s="397"/>
    </row>
    <row r="248" spans="1:17" ht="12" hidden="1" customHeight="1" x14ac:dyDescent="0.2">
      <c r="A248" s="52"/>
      <c r="B248" s="46"/>
      <c r="C248" s="46"/>
      <c r="D248" s="46"/>
      <c r="E248" s="53"/>
      <c r="F248" s="164"/>
      <c r="G248" s="165"/>
      <c r="H248" s="165"/>
      <c r="I248" s="165"/>
      <c r="J248" s="65" t="s">
        <v>523</v>
      </c>
      <c r="K248" s="61" t="s">
        <v>529</v>
      </c>
      <c r="L248" s="46" t="s">
        <v>530</v>
      </c>
      <c r="M248" s="395"/>
      <c r="N248" s="396"/>
      <c r="O248" s="396"/>
      <c r="P248" s="397"/>
    </row>
    <row r="249" spans="1:17" ht="12" hidden="1" customHeight="1" x14ac:dyDescent="0.2">
      <c r="A249" s="52"/>
      <c r="B249" s="46"/>
      <c r="C249" s="46"/>
      <c r="D249" s="46"/>
      <c r="E249" s="53"/>
      <c r="F249" s="164"/>
      <c r="G249" s="165"/>
      <c r="H249" s="165"/>
      <c r="I249" s="165"/>
      <c r="J249" s="65" t="s">
        <v>523</v>
      </c>
      <c r="K249" s="61" t="s">
        <v>531</v>
      </c>
      <c r="L249" s="46" t="s">
        <v>532</v>
      </c>
      <c r="M249" s="395"/>
      <c r="N249" s="396"/>
      <c r="O249" s="396"/>
      <c r="P249" s="397"/>
    </row>
    <row r="250" spans="1:17" ht="12" hidden="1" customHeight="1" x14ac:dyDescent="0.2">
      <c r="A250" s="52"/>
      <c r="B250" s="46"/>
      <c r="C250" s="65" t="s">
        <v>533</v>
      </c>
      <c r="D250" s="46" t="s">
        <v>534</v>
      </c>
      <c r="E250" s="53"/>
      <c r="F250" s="164"/>
      <c r="G250" s="165"/>
      <c r="H250" s="165"/>
      <c r="I250" s="165"/>
      <c r="J250" s="65" t="s">
        <v>533</v>
      </c>
      <c r="K250" s="61" t="s">
        <v>535</v>
      </c>
      <c r="L250" s="46" t="s">
        <v>534</v>
      </c>
      <c r="M250" s="395"/>
      <c r="N250" s="396"/>
      <c r="O250" s="396"/>
      <c r="P250" s="397"/>
    </row>
    <row r="251" spans="1:17" ht="12" hidden="1" customHeight="1" x14ac:dyDescent="0.2">
      <c r="A251" s="52"/>
      <c r="B251" s="46"/>
      <c r="C251" s="65" t="s">
        <v>536</v>
      </c>
      <c r="D251" s="46" t="s">
        <v>537</v>
      </c>
      <c r="E251" s="53"/>
      <c r="F251" s="164"/>
      <c r="G251" s="165"/>
      <c r="H251" s="165"/>
      <c r="I251" s="165"/>
      <c r="J251" s="65" t="s">
        <v>536</v>
      </c>
      <c r="K251" s="61" t="s">
        <v>538</v>
      </c>
      <c r="L251" s="46" t="s">
        <v>537</v>
      </c>
      <c r="M251" s="395"/>
      <c r="N251" s="396"/>
      <c r="O251" s="396"/>
      <c r="P251" s="397"/>
    </row>
    <row r="252" spans="1:17" ht="12" hidden="1" customHeight="1" x14ac:dyDescent="0.2">
      <c r="A252" s="52"/>
      <c r="B252" s="46"/>
      <c r="C252" s="65" t="s">
        <v>539</v>
      </c>
      <c r="D252" s="46" t="s">
        <v>540</v>
      </c>
      <c r="E252" s="53"/>
      <c r="F252" s="164"/>
      <c r="G252" s="165"/>
      <c r="H252" s="165"/>
      <c r="I252" s="165"/>
      <c r="J252" s="65" t="s">
        <v>539</v>
      </c>
      <c r="K252" s="61" t="s">
        <v>541</v>
      </c>
      <c r="L252" s="46" t="s">
        <v>542</v>
      </c>
      <c r="M252" s="395"/>
      <c r="N252" s="396"/>
      <c r="O252" s="396"/>
      <c r="P252" s="397"/>
    </row>
    <row r="253" spans="1:17" ht="12" hidden="1" customHeight="1" x14ac:dyDescent="0.2">
      <c r="A253" s="52"/>
      <c r="B253" s="46"/>
      <c r="C253" s="65"/>
      <c r="D253" s="46"/>
      <c r="E253" s="53"/>
      <c r="F253" s="164"/>
      <c r="G253" s="165"/>
      <c r="H253" s="165"/>
      <c r="I253" s="165"/>
      <c r="J253" s="65"/>
      <c r="K253" s="61"/>
      <c r="L253" s="46"/>
      <c r="M253" s="395"/>
      <c r="N253" s="396"/>
      <c r="O253" s="396"/>
      <c r="P253" s="397"/>
    </row>
    <row r="254" spans="1:17" ht="12" customHeight="1" x14ac:dyDescent="0.2">
      <c r="A254" s="52"/>
      <c r="B254" s="63" t="s">
        <v>543</v>
      </c>
      <c r="C254" s="57" t="s">
        <v>544</v>
      </c>
      <c r="D254" s="46"/>
      <c r="E254" s="53"/>
      <c r="F254" s="169">
        <f>SUM(G254:I254)</f>
        <v>42353994.630000003</v>
      </c>
      <c r="G254" s="192">
        <f>+G256+G270+G271+G275+G276</f>
        <v>0</v>
      </c>
      <c r="H254" s="192">
        <f>+H256+H270+H271+H275+H276</f>
        <v>42353994.630000003</v>
      </c>
      <c r="I254" s="192">
        <f>+I256+I270+I271+I275+I276</f>
        <v>0</v>
      </c>
      <c r="J254" s="61" t="s">
        <v>192</v>
      </c>
      <c r="K254" s="62"/>
      <c r="L254" s="46"/>
      <c r="M254" s="395"/>
      <c r="N254" s="396"/>
      <c r="O254" s="396"/>
      <c r="P254" s="397"/>
    </row>
    <row r="255" spans="1:17" ht="12" customHeight="1" x14ac:dyDescent="0.2">
      <c r="A255" s="52"/>
      <c r="B255" s="63"/>
      <c r="C255" s="57"/>
      <c r="D255" s="46"/>
      <c r="E255" s="53"/>
      <c r="F255" s="164"/>
      <c r="G255" s="165"/>
      <c r="H255" s="165"/>
      <c r="I255" s="165"/>
      <c r="J255" s="61"/>
      <c r="K255" s="62"/>
      <c r="L255" s="46"/>
      <c r="M255" s="395"/>
      <c r="N255" s="396"/>
      <c r="O255" s="396"/>
      <c r="P255" s="397"/>
    </row>
    <row r="256" spans="1:17" ht="12" customHeight="1" x14ac:dyDescent="0.2">
      <c r="A256" s="52"/>
      <c r="B256" s="46"/>
      <c r="C256" s="65" t="s">
        <v>545</v>
      </c>
      <c r="D256" s="46" t="s">
        <v>546</v>
      </c>
      <c r="E256" s="53"/>
      <c r="F256" s="167">
        <f>SUM(G256:I256)</f>
        <v>18485078.210000001</v>
      </c>
      <c r="G256" s="168">
        <f>+N256+N266</f>
        <v>0</v>
      </c>
      <c r="H256" s="168">
        <f>+O256+O266</f>
        <v>18485078.210000001</v>
      </c>
      <c r="I256" s="168"/>
      <c r="J256" s="47" t="s">
        <v>545</v>
      </c>
      <c r="K256" s="47" t="s">
        <v>547</v>
      </c>
      <c r="L256" s="64" t="s">
        <v>123</v>
      </c>
      <c r="M256" s="401">
        <f>SUM(N256:P256)</f>
        <v>18485078.210000001</v>
      </c>
      <c r="N256" s="402">
        <f>SUM(N257:N264)</f>
        <v>0</v>
      </c>
      <c r="O256" s="402">
        <f>SUM(O257:O264)</f>
        <v>18485078.210000001</v>
      </c>
      <c r="P256" s="403">
        <f t="shared" ref="P256" si="53">SUM(P257:P264)</f>
        <v>0</v>
      </c>
    </row>
    <row r="257" spans="1:16" ht="12" hidden="1" customHeight="1" x14ac:dyDescent="0.2">
      <c r="A257" s="52"/>
      <c r="B257" s="46"/>
      <c r="C257" s="46"/>
      <c r="D257" s="46"/>
      <c r="E257" s="53"/>
      <c r="F257" s="164"/>
      <c r="G257" s="171"/>
      <c r="H257" s="171"/>
      <c r="I257" s="171"/>
      <c r="J257" s="61" t="s">
        <v>545</v>
      </c>
      <c r="K257" s="61" t="s">
        <v>548</v>
      </c>
      <c r="L257" s="46" t="s">
        <v>549</v>
      </c>
      <c r="M257" s="395">
        <f>SUM(N257:P257)</f>
        <v>0</v>
      </c>
      <c r="N257" s="396"/>
      <c r="O257" s="396"/>
      <c r="P257" s="397"/>
    </row>
    <row r="258" spans="1:16" ht="12" hidden="1" customHeight="1" x14ac:dyDescent="0.2">
      <c r="A258" s="52"/>
      <c r="B258" s="46"/>
      <c r="C258" s="46"/>
      <c r="D258" s="46"/>
      <c r="E258" s="53"/>
      <c r="F258" s="164"/>
      <c r="G258" s="165"/>
      <c r="H258" s="165"/>
      <c r="I258" s="165"/>
      <c r="J258" s="61" t="s">
        <v>545</v>
      </c>
      <c r="K258" s="61" t="s">
        <v>550</v>
      </c>
      <c r="L258" s="46" t="s">
        <v>551</v>
      </c>
      <c r="M258" s="395">
        <f t="shared" ref="M258:M264" si="54">SUM(N258:P258)</f>
        <v>0</v>
      </c>
      <c r="N258" s="396"/>
      <c r="O258" s="396"/>
      <c r="P258" s="397"/>
    </row>
    <row r="259" spans="1:16" ht="12" hidden="1" customHeight="1" x14ac:dyDescent="0.2">
      <c r="A259" s="52"/>
      <c r="B259" s="46"/>
      <c r="C259" s="46"/>
      <c r="D259" s="46"/>
      <c r="E259" s="53"/>
      <c r="F259" s="164"/>
      <c r="G259" s="165"/>
      <c r="H259" s="165"/>
      <c r="I259" s="165"/>
      <c r="J259" s="61" t="s">
        <v>545</v>
      </c>
      <c r="K259" s="61" t="s">
        <v>552</v>
      </c>
      <c r="L259" s="46" t="s">
        <v>553</v>
      </c>
      <c r="M259" s="395">
        <f t="shared" si="54"/>
        <v>0</v>
      </c>
      <c r="N259" s="396"/>
      <c r="O259" s="396"/>
      <c r="P259" s="397"/>
    </row>
    <row r="260" spans="1:16" ht="12" hidden="1" customHeight="1" x14ac:dyDescent="0.2">
      <c r="A260" s="52"/>
      <c r="B260" s="46"/>
      <c r="C260" s="46"/>
      <c r="D260" s="46"/>
      <c r="E260" s="53"/>
      <c r="F260" s="164"/>
      <c r="G260" s="165"/>
      <c r="H260" s="165"/>
      <c r="I260" s="165"/>
      <c r="J260" s="61" t="s">
        <v>545</v>
      </c>
      <c r="K260" s="61" t="s">
        <v>124</v>
      </c>
      <c r="L260" s="46" t="s">
        <v>125</v>
      </c>
      <c r="M260" s="395">
        <f t="shared" si="54"/>
        <v>0</v>
      </c>
      <c r="N260" s="396"/>
      <c r="O260" s="396"/>
      <c r="P260" s="397"/>
    </row>
    <row r="261" spans="1:16" ht="12" hidden="1" customHeight="1" x14ac:dyDescent="0.2">
      <c r="A261" s="52"/>
      <c r="B261" s="46"/>
      <c r="C261" s="46"/>
      <c r="D261" s="46"/>
      <c r="E261" s="53"/>
      <c r="F261" s="164"/>
      <c r="G261" s="165"/>
      <c r="H261" s="165"/>
      <c r="I261" s="165"/>
      <c r="J261" s="61" t="s">
        <v>545</v>
      </c>
      <c r="K261" s="61" t="s">
        <v>126</v>
      </c>
      <c r="L261" s="46" t="s">
        <v>554</v>
      </c>
      <c r="M261" s="395">
        <f t="shared" si="54"/>
        <v>18485078.210000001</v>
      </c>
      <c r="N261" s="396">
        <v>0</v>
      </c>
      <c r="O261" s="396">
        <v>18485078.210000001</v>
      </c>
      <c r="P261" s="397">
        <v>0</v>
      </c>
    </row>
    <row r="262" spans="1:16" ht="12" hidden="1" customHeight="1" x14ac:dyDescent="0.2">
      <c r="A262" s="52"/>
      <c r="B262" s="46"/>
      <c r="C262" s="46"/>
      <c r="D262" s="46"/>
      <c r="E262" s="53"/>
      <c r="F262" s="164"/>
      <c r="G262" s="171"/>
      <c r="H262" s="171"/>
      <c r="I262" s="171"/>
      <c r="J262" s="61" t="s">
        <v>545</v>
      </c>
      <c r="K262" s="61" t="s">
        <v>127</v>
      </c>
      <c r="L262" s="46" t="s">
        <v>128</v>
      </c>
      <c r="M262" s="395">
        <f t="shared" si="54"/>
        <v>0</v>
      </c>
      <c r="N262" s="396"/>
      <c r="O262" s="396"/>
      <c r="P262" s="397"/>
    </row>
    <row r="263" spans="1:16" ht="13.5" hidden="1" customHeight="1" x14ac:dyDescent="0.2">
      <c r="A263" s="52"/>
      <c r="B263" s="46"/>
      <c r="C263" s="46"/>
      <c r="D263" s="46"/>
      <c r="E263" s="53"/>
      <c r="F263" s="164"/>
      <c r="G263" s="165"/>
      <c r="H263" s="165"/>
      <c r="I263" s="165"/>
      <c r="J263" s="61" t="s">
        <v>545</v>
      </c>
      <c r="K263" s="61" t="s">
        <v>555</v>
      </c>
      <c r="L263" s="46" t="s">
        <v>556</v>
      </c>
      <c r="M263" s="395">
        <f t="shared" si="54"/>
        <v>0</v>
      </c>
      <c r="N263" s="396"/>
      <c r="O263" s="396"/>
      <c r="P263" s="397"/>
    </row>
    <row r="264" spans="1:16" ht="12" hidden="1" customHeight="1" x14ac:dyDescent="0.2">
      <c r="A264" s="52"/>
      <c r="B264" s="46"/>
      <c r="C264" s="46"/>
      <c r="D264" s="46"/>
      <c r="E264" s="53"/>
      <c r="F264" s="164"/>
      <c r="G264" s="165"/>
      <c r="H264" s="165"/>
      <c r="I264" s="165"/>
      <c r="J264" s="61" t="s">
        <v>545</v>
      </c>
      <c r="K264" s="61" t="s">
        <v>129</v>
      </c>
      <c r="L264" s="46" t="s">
        <v>557</v>
      </c>
      <c r="M264" s="395">
        <f t="shared" si="54"/>
        <v>0</v>
      </c>
      <c r="N264" s="396">
        <v>0</v>
      </c>
      <c r="O264" s="396">
        <v>0</v>
      </c>
      <c r="P264" s="397">
        <v>0</v>
      </c>
    </row>
    <row r="265" spans="1:16" ht="12" hidden="1" customHeight="1" x14ac:dyDescent="0.2">
      <c r="A265" s="52"/>
      <c r="B265" s="46"/>
      <c r="C265" s="46"/>
      <c r="D265" s="46"/>
      <c r="E265" s="53"/>
      <c r="F265" s="164"/>
      <c r="G265" s="165"/>
      <c r="H265" s="165"/>
      <c r="I265" s="165"/>
      <c r="J265" s="61"/>
      <c r="K265" s="61"/>
      <c r="L265" s="81"/>
      <c r="M265" s="395"/>
      <c r="N265" s="396"/>
      <c r="O265" s="396"/>
      <c r="P265" s="397"/>
    </row>
    <row r="266" spans="1:16" ht="12" hidden="1" customHeight="1" x14ac:dyDescent="0.2">
      <c r="A266" s="52"/>
      <c r="B266" s="46"/>
      <c r="C266" s="46"/>
      <c r="D266" s="46"/>
      <c r="E266" s="53"/>
      <c r="F266" s="164"/>
      <c r="G266" s="165"/>
      <c r="H266" s="165"/>
      <c r="I266" s="165"/>
      <c r="J266" s="47" t="s">
        <v>545</v>
      </c>
      <c r="K266" s="47" t="s">
        <v>558</v>
      </c>
      <c r="L266" s="64" t="s">
        <v>130</v>
      </c>
      <c r="M266" s="395"/>
      <c r="N266" s="396"/>
      <c r="O266" s="396"/>
      <c r="P266" s="397"/>
    </row>
    <row r="267" spans="1:16" ht="12" hidden="1" customHeight="1" x14ac:dyDescent="0.2">
      <c r="A267" s="52"/>
      <c r="B267" s="46"/>
      <c r="C267" s="46"/>
      <c r="D267" s="46"/>
      <c r="E267" s="53"/>
      <c r="F267" s="164"/>
      <c r="G267" s="165"/>
      <c r="H267" s="165"/>
      <c r="I267" s="165"/>
      <c r="J267" s="61" t="s">
        <v>545</v>
      </c>
      <c r="K267" s="61" t="s">
        <v>559</v>
      </c>
      <c r="L267" s="46" t="s">
        <v>560</v>
      </c>
      <c r="M267" s="395"/>
      <c r="N267" s="396"/>
      <c r="O267" s="396"/>
      <c r="P267" s="397"/>
    </row>
    <row r="268" spans="1:16" ht="12" hidden="1" customHeight="1" x14ac:dyDescent="0.2">
      <c r="A268" s="52"/>
      <c r="B268" s="46"/>
      <c r="C268" s="46"/>
      <c r="D268" s="46"/>
      <c r="E268" s="53"/>
      <c r="F268" s="164"/>
      <c r="G268" s="165"/>
      <c r="H268" s="165"/>
      <c r="I268" s="165"/>
      <c r="J268" s="61" t="s">
        <v>192</v>
      </c>
      <c r="K268" s="61"/>
      <c r="L268" s="46"/>
      <c r="M268" s="395"/>
      <c r="N268" s="396"/>
      <c r="O268" s="396"/>
      <c r="P268" s="397"/>
    </row>
    <row r="269" spans="1:16" ht="12" hidden="1" customHeight="1" x14ac:dyDescent="0.2">
      <c r="A269" s="52"/>
      <c r="B269" s="46"/>
      <c r="C269" s="46"/>
      <c r="D269" s="46"/>
      <c r="E269" s="53"/>
      <c r="F269" s="164"/>
      <c r="G269" s="165"/>
      <c r="H269" s="165"/>
      <c r="I269" s="165"/>
      <c r="J269" s="61" t="s">
        <v>192</v>
      </c>
      <c r="K269" s="47" t="s">
        <v>561</v>
      </c>
      <c r="L269" s="64" t="s">
        <v>562</v>
      </c>
      <c r="M269" s="395"/>
      <c r="N269" s="396"/>
      <c r="O269" s="396"/>
      <c r="P269" s="397"/>
    </row>
    <row r="270" spans="1:16" ht="12" hidden="1" customHeight="1" x14ac:dyDescent="0.2">
      <c r="A270" s="52"/>
      <c r="B270" s="46"/>
      <c r="C270" s="65" t="s">
        <v>563</v>
      </c>
      <c r="D270" s="46" t="s">
        <v>564</v>
      </c>
      <c r="E270" s="53"/>
      <c r="F270" s="164">
        <f>SUM(G270:I270)</f>
        <v>0</v>
      </c>
      <c r="G270" s="171">
        <f>+N270</f>
        <v>0</v>
      </c>
      <c r="H270" s="165"/>
      <c r="I270" s="165"/>
      <c r="J270" s="61" t="s">
        <v>563</v>
      </c>
      <c r="K270" s="61" t="s">
        <v>565</v>
      </c>
      <c r="L270" s="46" t="s">
        <v>564</v>
      </c>
      <c r="M270" s="395"/>
      <c r="N270" s="396"/>
      <c r="O270" s="396"/>
      <c r="P270" s="397"/>
    </row>
    <row r="271" spans="1:16" ht="12" hidden="1" customHeight="1" x14ac:dyDescent="0.2">
      <c r="A271" s="52"/>
      <c r="B271" s="46"/>
      <c r="C271" s="65" t="s">
        <v>566</v>
      </c>
      <c r="D271" s="46" t="s">
        <v>522</v>
      </c>
      <c r="E271" s="53"/>
      <c r="F271" s="164">
        <f>SUM(G271:I271)</f>
        <v>0</v>
      </c>
      <c r="G271" s="171">
        <f>+N271+N272</f>
        <v>0</v>
      </c>
      <c r="H271" s="165"/>
      <c r="I271" s="165"/>
      <c r="J271" s="61" t="s">
        <v>566</v>
      </c>
      <c r="K271" s="61" t="s">
        <v>567</v>
      </c>
      <c r="L271" s="46" t="s">
        <v>568</v>
      </c>
      <c r="M271" s="395"/>
      <c r="N271" s="396"/>
      <c r="O271" s="396"/>
      <c r="P271" s="397"/>
    </row>
    <row r="272" spans="1:16" ht="12" hidden="1" customHeight="1" x14ac:dyDescent="0.2">
      <c r="A272" s="52"/>
      <c r="B272" s="46"/>
      <c r="C272" s="65"/>
      <c r="D272" s="46"/>
      <c r="E272" s="53"/>
      <c r="F272" s="164"/>
      <c r="G272" s="165"/>
      <c r="H272" s="165"/>
      <c r="I272" s="165"/>
      <c r="J272" s="61" t="s">
        <v>566</v>
      </c>
      <c r="K272" s="61" t="s">
        <v>569</v>
      </c>
      <c r="L272" s="46" t="s">
        <v>570</v>
      </c>
      <c r="M272" s="395"/>
      <c r="N272" s="396"/>
      <c r="O272" s="396"/>
      <c r="P272" s="397"/>
    </row>
    <row r="273" spans="1:16" ht="12" hidden="1" customHeight="1" x14ac:dyDescent="0.2">
      <c r="A273" s="52"/>
      <c r="B273" s="46"/>
      <c r="C273" s="65"/>
      <c r="D273" s="46"/>
      <c r="E273" s="53"/>
      <c r="F273" s="164"/>
      <c r="G273" s="165"/>
      <c r="H273" s="165"/>
      <c r="I273" s="165"/>
      <c r="J273" s="65"/>
      <c r="K273" s="46"/>
      <c r="L273" s="46"/>
      <c r="M273" s="395"/>
      <c r="N273" s="396"/>
      <c r="O273" s="396"/>
      <c r="P273" s="397"/>
    </row>
    <row r="274" spans="1:16" ht="12" customHeight="1" x14ac:dyDescent="0.2">
      <c r="A274" s="52"/>
      <c r="B274" s="46"/>
      <c r="C274" s="46"/>
      <c r="D274" s="46"/>
      <c r="E274" s="53"/>
      <c r="F274" s="167"/>
      <c r="G274" s="168"/>
      <c r="H274" s="168"/>
      <c r="I274" s="168"/>
      <c r="J274" s="61" t="s">
        <v>192</v>
      </c>
      <c r="K274" s="47" t="s">
        <v>558</v>
      </c>
      <c r="L274" s="64" t="s">
        <v>130</v>
      </c>
      <c r="M274" s="401">
        <f>SUM(N274:P274)</f>
        <v>23868916.420000002</v>
      </c>
      <c r="N274" s="402">
        <f>SUM(N275:N277)</f>
        <v>0</v>
      </c>
      <c r="O274" s="402">
        <f t="shared" ref="O274:P274" si="55">SUM(O275:O277)</f>
        <v>23868916.420000002</v>
      </c>
      <c r="P274" s="403">
        <f t="shared" si="55"/>
        <v>0</v>
      </c>
    </row>
    <row r="275" spans="1:16" ht="12" customHeight="1" thickBot="1" x14ac:dyDescent="0.25">
      <c r="A275" s="52"/>
      <c r="B275" s="46"/>
      <c r="C275" s="65" t="s">
        <v>571</v>
      </c>
      <c r="D275" s="46" t="s">
        <v>572</v>
      </c>
      <c r="E275" s="53"/>
      <c r="F275" s="164">
        <f>SUM(G275:I275)</f>
        <v>23868916.420000002</v>
      </c>
      <c r="G275" s="171">
        <f>+N275</f>
        <v>0</v>
      </c>
      <c r="H275" s="171">
        <f>+O275</f>
        <v>23868916.420000002</v>
      </c>
      <c r="I275" s="171">
        <f>+P275</f>
        <v>0</v>
      </c>
      <c r="J275" s="65" t="s">
        <v>571</v>
      </c>
      <c r="K275" s="61" t="s">
        <v>131</v>
      </c>
      <c r="L275" s="46" t="s">
        <v>132</v>
      </c>
      <c r="M275" s="395">
        <f t="shared" ref="M275" si="56">SUM(N275:P275)</f>
        <v>23868916.420000002</v>
      </c>
      <c r="N275" s="396">
        <v>0</v>
      </c>
      <c r="O275" s="396">
        <v>23868916.420000002</v>
      </c>
      <c r="P275" s="397">
        <v>0</v>
      </c>
    </row>
    <row r="276" spans="1:16" ht="12" hidden="1" customHeight="1" x14ac:dyDescent="0.2">
      <c r="A276" s="52"/>
      <c r="B276" s="46"/>
      <c r="C276" s="65" t="s">
        <v>573</v>
      </c>
      <c r="D276" s="46" t="s">
        <v>574</v>
      </c>
      <c r="E276" s="53"/>
      <c r="F276" s="164">
        <f>SUM(G276:I276)</f>
        <v>0</v>
      </c>
      <c r="G276" s="171">
        <f>+O276+O277</f>
        <v>0</v>
      </c>
      <c r="H276" s="165"/>
      <c r="I276" s="165"/>
      <c r="J276" s="65" t="s">
        <v>573</v>
      </c>
      <c r="K276" s="61" t="s">
        <v>575</v>
      </c>
      <c r="L276" s="46" t="s">
        <v>576</v>
      </c>
      <c r="M276" s="395"/>
      <c r="N276" s="396"/>
      <c r="O276" s="396"/>
      <c r="P276" s="397"/>
    </row>
    <row r="277" spans="1:16" ht="12" hidden="1" customHeight="1" x14ac:dyDescent="0.2">
      <c r="A277" s="52"/>
      <c r="B277" s="46"/>
      <c r="C277" s="46"/>
      <c r="D277" s="46"/>
      <c r="E277" s="53"/>
      <c r="F277" s="164"/>
      <c r="G277" s="165"/>
      <c r="H277" s="165"/>
      <c r="I277" s="165"/>
      <c r="J277" s="65" t="s">
        <v>573</v>
      </c>
      <c r="K277" s="61" t="s">
        <v>577</v>
      </c>
      <c r="L277" s="46" t="s">
        <v>578</v>
      </c>
      <c r="M277" s="395"/>
      <c r="N277" s="396"/>
      <c r="O277" s="396"/>
      <c r="P277" s="397"/>
    </row>
    <row r="278" spans="1:16" ht="12" hidden="1" customHeight="1" x14ac:dyDescent="0.2">
      <c r="A278" s="52"/>
      <c r="B278" s="46"/>
      <c r="C278" s="46"/>
      <c r="D278" s="46"/>
      <c r="E278" s="53"/>
      <c r="F278" s="164"/>
      <c r="G278" s="165"/>
      <c r="H278" s="165"/>
      <c r="I278" s="165"/>
      <c r="J278" s="61"/>
      <c r="K278" s="61"/>
      <c r="L278" s="46"/>
      <c r="M278" s="395"/>
      <c r="N278" s="396"/>
      <c r="O278" s="396"/>
      <c r="P278" s="397"/>
    </row>
    <row r="279" spans="1:16" ht="12" hidden="1" customHeight="1" x14ac:dyDescent="0.2">
      <c r="A279" s="52"/>
      <c r="B279" s="46"/>
      <c r="C279" s="46"/>
      <c r="D279" s="46"/>
      <c r="E279" s="53"/>
      <c r="F279" s="164"/>
      <c r="G279" s="165"/>
      <c r="H279" s="165"/>
      <c r="I279" s="165"/>
      <c r="J279" s="61"/>
      <c r="K279" s="61"/>
      <c r="L279" s="46"/>
      <c r="M279" s="395"/>
      <c r="N279" s="396"/>
      <c r="O279" s="396"/>
      <c r="P279" s="397"/>
    </row>
    <row r="280" spans="1:16" ht="12" hidden="1" customHeight="1" x14ac:dyDescent="0.2">
      <c r="A280" s="52"/>
      <c r="B280" s="63" t="s">
        <v>579</v>
      </c>
      <c r="C280" s="57" t="s">
        <v>580</v>
      </c>
      <c r="D280" s="46"/>
      <c r="E280" s="53"/>
      <c r="F280" s="164"/>
      <c r="G280" s="165"/>
      <c r="H280" s="165"/>
      <c r="I280" s="165"/>
      <c r="J280" s="47" t="s">
        <v>579</v>
      </c>
      <c r="K280" s="47">
        <v>7</v>
      </c>
      <c r="L280" s="83" t="s">
        <v>580</v>
      </c>
      <c r="M280" s="395"/>
      <c r="N280" s="396"/>
      <c r="O280" s="396"/>
      <c r="P280" s="397"/>
    </row>
    <row r="281" spans="1:16" ht="12" hidden="1" customHeight="1" x14ac:dyDescent="0.2">
      <c r="A281" s="52"/>
      <c r="B281" s="46"/>
      <c r="C281" s="46"/>
      <c r="D281" s="46"/>
      <c r="E281" s="53"/>
      <c r="F281" s="164"/>
      <c r="G281" s="165"/>
      <c r="H281" s="165"/>
      <c r="I281" s="165"/>
      <c r="J281" s="61"/>
      <c r="K281" s="61"/>
      <c r="L281" s="62"/>
      <c r="M281" s="395"/>
      <c r="N281" s="396"/>
      <c r="O281" s="396"/>
      <c r="P281" s="397"/>
    </row>
    <row r="282" spans="1:16" ht="12" hidden="1" customHeight="1" x14ac:dyDescent="0.2">
      <c r="A282" s="52"/>
      <c r="B282" s="46"/>
      <c r="C282" s="65" t="s">
        <v>581</v>
      </c>
      <c r="D282" s="46" t="s">
        <v>582</v>
      </c>
      <c r="E282" s="53"/>
      <c r="F282" s="164"/>
      <c r="G282" s="165"/>
      <c r="H282" s="165"/>
      <c r="I282" s="165"/>
      <c r="J282" s="47" t="s">
        <v>581</v>
      </c>
      <c r="K282" s="47" t="s">
        <v>583</v>
      </c>
      <c r="L282" s="64" t="s">
        <v>584</v>
      </c>
      <c r="M282" s="395"/>
      <c r="N282" s="396"/>
      <c r="O282" s="396"/>
      <c r="P282" s="397"/>
    </row>
    <row r="283" spans="1:16" ht="12" hidden="1" customHeight="1" x14ac:dyDescent="0.2">
      <c r="A283" s="52"/>
      <c r="B283" s="46"/>
      <c r="C283" s="65"/>
      <c r="D283" s="46"/>
      <c r="E283" s="53"/>
      <c r="F283" s="164"/>
      <c r="G283" s="165"/>
      <c r="H283" s="165"/>
      <c r="I283" s="165"/>
      <c r="J283" s="61" t="s">
        <v>581</v>
      </c>
      <c r="K283" s="61" t="s">
        <v>585</v>
      </c>
      <c r="L283" s="62" t="s">
        <v>586</v>
      </c>
      <c r="M283" s="395"/>
      <c r="N283" s="396"/>
      <c r="O283" s="396"/>
      <c r="P283" s="397"/>
    </row>
    <row r="284" spans="1:16" ht="12" hidden="1" customHeight="1" x14ac:dyDescent="0.2">
      <c r="A284" s="52"/>
      <c r="B284" s="46"/>
      <c r="C284" s="65"/>
      <c r="D284" s="46"/>
      <c r="E284" s="53"/>
      <c r="F284" s="164"/>
      <c r="G284" s="165"/>
      <c r="H284" s="165"/>
      <c r="I284" s="165"/>
      <c r="J284" s="61" t="s">
        <v>581</v>
      </c>
      <c r="K284" s="61" t="s">
        <v>587</v>
      </c>
      <c r="L284" s="62" t="s">
        <v>588</v>
      </c>
      <c r="M284" s="395"/>
      <c r="N284" s="396"/>
      <c r="O284" s="396"/>
      <c r="P284" s="397"/>
    </row>
    <row r="285" spans="1:16" ht="12" hidden="1" customHeight="1" x14ac:dyDescent="0.2">
      <c r="A285" s="52"/>
      <c r="B285" s="46"/>
      <c r="C285" s="65"/>
      <c r="D285" s="46"/>
      <c r="E285" s="53"/>
      <c r="F285" s="164"/>
      <c r="G285" s="165"/>
      <c r="H285" s="165"/>
      <c r="I285" s="165"/>
      <c r="J285" s="61" t="s">
        <v>581</v>
      </c>
      <c r="K285" s="61" t="s">
        <v>589</v>
      </c>
      <c r="L285" s="62" t="s">
        <v>590</v>
      </c>
      <c r="M285" s="395"/>
      <c r="N285" s="396"/>
      <c r="O285" s="396"/>
      <c r="P285" s="397"/>
    </row>
    <row r="286" spans="1:16" ht="12" hidden="1" customHeight="1" x14ac:dyDescent="0.2">
      <c r="A286" s="52"/>
      <c r="B286" s="46"/>
      <c r="C286" s="65"/>
      <c r="D286" s="46"/>
      <c r="E286" s="53"/>
      <c r="F286" s="164"/>
      <c r="G286" s="165"/>
      <c r="H286" s="165"/>
      <c r="I286" s="165"/>
      <c r="J286" s="61" t="s">
        <v>581</v>
      </c>
      <c r="K286" s="61" t="s">
        <v>591</v>
      </c>
      <c r="L286" s="62" t="s">
        <v>592</v>
      </c>
      <c r="M286" s="395"/>
      <c r="N286" s="396"/>
      <c r="O286" s="396"/>
      <c r="P286" s="397"/>
    </row>
    <row r="287" spans="1:16" ht="12" hidden="1" customHeight="1" x14ac:dyDescent="0.2">
      <c r="A287" s="52"/>
      <c r="B287" s="46"/>
      <c r="C287" s="65"/>
      <c r="D287" s="46"/>
      <c r="E287" s="53"/>
      <c r="F287" s="164"/>
      <c r="G287" s="165"/>
      <c r="H287" s="165"/>
      <c r="I287" s="165"/>
      <c r="J287" s="61" t="s">
        <v>581</v>
      </c>
      <c r="K287" s="61" t="s">
        <v>593</v>
      </c>
      <c r="L287" s="62" t="s">
        <v>594</v>
      </c>
      <c r="M287" s="395"/>
      <c r="N287" s="396"/>
      <c r="O287" s="396"/>
      <c r="P287" s="397"/>
    </row>
    <row r="288" spans="1:16" ht="12" hidden="1" customHeight="1" x14ac:dyDescent="0.2">
      <c r="A288" s="52"/>
      <c r="B288" s="46"/>
      <c r="C288" s="65"/>
      <c r="D288" s="46"/>
      <c r="E288" s="53"/>
      <c r="F288" s="164"/>
      <c r="G288" s="165"/>
      <c r="H288" s="165"/>
      <c r="I288" s="165"/>
      <c r="J288" s="61" t="s">
        <v>581</v>
      </c>
      <c r="K288" s="61" t="s">
        <v>595</v>
      </c>
      <c r="L288" s="62" t="s">
        <v>596</v>
      </c>
      <c r="M288" s="395"/>
      <c r="N288" s="396"/>
      <c r="O288" s="396"/>
      <c r="P288" s="397"/>
    </row>
    <row r="289" spans="1:19" ht="12" hidden="1" customHeight="1" x14ac:dyDescent="0.2">
      <c r="A289" s="52"/>
      <c r="B289" s="46"/>
      <c r="C289" s="65"/>
      <c r="D289" s="46"/>
      <c r="E289" s="53"/>
      <c r="F289" s="164"/>
      <c r="G289" s="165"/>
      <c r="H289" s="165"/>
      <c r="I289" s="165"/>
      <c r="J289" s="61" t="s">
        <v>581</v>
      </c>
      <c r="K289" s="61" t="s">
        <v>597</v>
      </c>
      <c r="L289" s="62" t="s">
        <v>598</v>
      </c>
      <c r="M289" s="395"/>
      <c r="N289" s="396"/>
      <c r="O289" s="396"/>
      <c r="P289" s="397"/>
    </row>
    <row r="290" spans="1:19" ht="12" hidden="1" customHeight="1" x14ac:dyDescent="0.2">
      <c r="A290" s="52"/>
      <c r="B290" s="46"/>
      <c r="C290" s="65"/>
      <c r="D290" s="46"/>
      <c r="E290" s="53"/>
      <c r="F290" s="164"/>
      <c r="G290" s="165"/>
      <c r="H290" s="165"/>
      <c r="I290" s="165"/>
      <c r="J290" s="61"/>
      <c r="K290" s="61"/>
      <c r="L290" s="62"/>
      <c r="M290" s="395"/>
      <c r="N290" s="396"/>
      <c r="O290" s="396"/>
      <c r="P290" s="397"/>
    </row>
    <row r="291" spans="1:19" ht="12" hidden="1" customHeight="1" x14ac:dyDescent="0.2">
      <c r="A291" s="52"/>
      <c r="B291" s="46"/>
      <c r="C291" s="65" t="s">
        <v>599</v>
      </c>
      <c r="D291" s="46" t="s">
        <v>600</v>
      </c>
      <c r="E291" s="53"/>
      <c r="F291" s="164"/>
      <c r="G291" s="165"/>
      <c r="H291" s="165"/>
      <c r="I291" s="165"/>
      <c r="J291" s="63" t="s">
        <v>599</v>
      </c>
      <c r="K291" s="47" t="s">
        <v>601</v>
      </c>
      <c r="L291" s="64" t="s">
        <v>602</v>
      </c>
      <c r="M291" s="395"/>
      <c r="N291" s="396"/>
      <c r="O291" s="396"/>
      <c r="P291" s="397"/>
    </row>
    <row r="292" spans="1:19" ht="12" hidden="1" customHeight="1" x14ac:dyDescent="0.2">
      <c r="A292" s="52"/>
      <c r="B292" s="46"/>
      <c r="C292" s="65"/>
      <c r="D292" s="46" t="s">
        <v>192</v>
      </c>
      <c r="E292" s="53"/>
      <c r="F292" s="164"/>
      <c r="G292" s="178"/>
      <c r="H292" s="165"/>
      <c r="I292" s="165"/>
      <c r="J292" s="65" t="s">
        <v>599</v>
      </c>
      <c r="K292" s="61" t="s">
        <v>603</v>
      </c>
      <c r="L292" s="62" t="s">
        <v>604</v>
      </c>
      <c r="M292" s="395"/>
      <c r="N292" s="411"/>
      <c r="O292" s="396"/>
      <c r="P292" s="397"/>
    </row>
    <row r="293" spans="1:19" ht="12" hidden="1" customHeight="1" x14ac:dyDescent="0.2">
      <c r="A293" s="52"/>
      <c r="B293" s="46"/>
      <c r="C293" s="65"/>
      <c r="D293" s="46"/>
      <c r="E293" s="53"/>
      <c r="F293" s="164"/>
      <c r="G293" s="178"/>
      <c r="H293" s="165"/>
      <c r="I293" s="165"/>
      <c r="J293" s="65" t="s">
        <v>599</v>
      </c>
      <c r="K293" s="47" t="s">
        <v>605</v>
      </c>
      <c r="L293" s="64" t="s">
        <v>606</v>
      </c>
      <c r="M293" s="395"/>
      <c r="N293" s="411"/>
      <c r="O293" s="396"/>
      <c r="P293" s="397"/>
    </row>
    <row r="294" spans="1:19" s="46" customFormat="1" ht="12" hidden="1" customHeight="1" x14ac:dyDescent="0.2">
      <c r="A294" s="52"/>
      <c r="C294" s="65"/>
      <c r="E294" s="53"/>
      <c r="F294" s="164"/>
      <c r="G294" s="178"/>
      <c r="H294" s="165"/>
      <c r="I294" s="165"/>
      <c r="J294" s="65" t="s">
        <v>599</v>
      </c>
      <c r="K294" s="61" t="s">
        <v>607</v>
      </c>
      <c r="L294" s="62" t="s">
        <v>608</v>
      </c>
      <c r="M294" s="395"/>
      <c r="N294" s="411"/>
      <c r="O294" s="396"/>
      <c r="P294" s="397"/>
      <c r="Q294" s="288"/>
      <c r="R294" s="51"/>
      <c r="S294" s="51"/>
    </row>
    <row r="295" spans="1:19" ht="12" hidden="1" customHeight="1" x14ac:dyDescent="0.2">
      <c r="A295" s="52"/>
      <c r="B295" s="46"/>
      <c r="C295" s="65"/>
      <c r="D295" s="46"/>
      <c r="E295" s="53"/>
      <c r="F295" s="164"/>
      <c r="G295" s="178"/>
      <c r="H295" s="165"/>
      <c r="I295" s="165"/>
      <c r="J295" s="65" t="s">
        <v>599</v>
      </c>
      <c r="K295" s="61" t="s">
        <v>609</v>
      </c>
      <c r="L295" s="62" t="s">
        <v>610</v>
      </c>
      <c r="M295" s="395"/>
      <c r="N295" s="411"/>
      <c r="O295" s="396"/>
      <c r="P295" s="397"/>
    </row>
    <row r="296" spans="1:19" ht="12" hidden="1" customHeight="1" x14ac:dyDescent="0.2">
      <c r="A296" s="52"/>
      <c r="B296" s="46"/>
      <c r="C296" s="65"/>
      <c r="D296" s="46"/>
      <c r="E296" s="53"/>
      <c r="F296" s="164"/>
      <c r="G296" s="178"/>
      <c r="H296" s="165"/>
      <c r="I296" s="165"/>
      <c r="J296" s="65" t="s">
        <v>599</v>
      </c>
      <c r="K296" s="61" t="s">
        <v>611</v>
      </c>
      <c r="L296" s="62" t="s">
        <v>612</v>
      </c>
      <c r="M296" s="395"/>
      <c r="N296" s="411"/>
      <c r="O296" s="396"/>
      <c r="P296" s="397"/>
    </row>
    <row r="297" spans="1:19" ht="12" hidden="1" customHeight="1" x14ac:dyDescent="0.2">
      <c r="A297" s="52"/>
      <c r="B297" s="46"/>
      <c r="C297" s="65"/>
      <c r="D297" s="46" t="s">
        <v>192</v>
      </c>
      <c r="E297" s="53"/>
      <c r="F297" s="164"/>
      <c r="G297" s="178"/>
      <c r="H297" s="165"/>
      <c r="I297" s="165"/>
      <c r="J297" s="65" t="s">
        <v>599</v>
      </c>
      <c r="K297" s="61" t="s">
        <v>613</v>
      </c>
      <c r="L297" s="62" t="s">
        <v>614</v>
      </c>
      <c r="M297" s="395"/>
      <c r="N297" s="411"/>
      <c r="O297" s="396"/>
      <c r="P297" s="397"/>
    </row>
    <row r="298" spans="1:19" ht="12" hidden="1" customHeight="1" x14ac:dyDescent="0.2">
      <c r="A298" s="52"/>
      <c r="B298" s="46"/>
      <c r="C298" s="65"/>
      <c r="D298" s="46"/>
      <c r="E298" s="53"/>
      <c r="F298" s="164"/>
      <c r="G298" s="178"/>
      <c r="H298" s="165"/>
      <c r="I298" s="165"/>
      <c r="J298" s="65" t="s">
        <v>599</v>
      </c>
      <c r="K298" s="47" t="s">
        <v>615</v>
      </c>
      <c r="L298" s="64" t="s">
        <v>616</v>
      </c>
      <c r="M298" s="395"/>
      <c r="N298" s="411"/>
      <c r="O298" s="396"/>
      <c r="P298" s="397"/>
    </row>
    <row r="299" spans="1:19" ht="12" hidden="1" customHeight="1" x14ac:dyDescent="0.2">
      <c r="A299" s="92" t="s">
        <v>192</v>
      </c>
      <c r="B299" s="46"/>
      <c r="C299" s="65"/>
      <c r="D299" s="46"/>
      <c r="E299" s="53"/>
      <c r="F299" s="164"/>
      <c r="G299" s="178"/>
      <c r="H299" s="165"/>
      <c r="I299" s="165"/>
      <c r="J299" s="65" t="s">
        <v>599</v>
      </c>
      <c r="K299" s="61" t="s">
        <v>617</v>
      </c>
      <c r="L299" s="62" t="s">
        <v>618</v>
      </c>
      <c r="M299" s="395"/>
      <c r="N299" s="411"/>
      <c r="O299" s="396"/>
      <c r="P299" s="397"/>
    </row>
    <row r="300" spans="1:19" ht="12" hidden="1" customHeight="1" x14ac:dyDescent="0.2">
      <c r="A300" s="52"/>
      <c r="B300" s="46"/>
      <c r="C300" s="65"/>
      <c r="D300" s="46"/>
      <c r="E300" s="53"/>
      <c r="F300" s="164"/>
      <c r="G300" s="178"/>
      <c r="H300" s="165"/>
      <c r="I300" s="165"/>
      <c r="J300" s="61"/>
      <c r="K300" s="61"/>
      <c r="L300" s="62"/>
      <c r="M300" s="395"/>
      <c r="N300" s="411"/>
      <c r="O300" s="396"/>
      <c r="P300" s="397"/>
    </row>
    <row r="301" spans="1:19" ht="12" hidden="1" customHeight="1" x14ac:dyDescent="0.2">
      <c r="A301" s="52"/>
      <c r="B301" s="46"/>
      <c r="C301" s="46"/>
      <c r="D301" s="46"/>
      <c r="E301" s="53"/>
      <c r="F301" s="164"/>
      <c r="G301" s="165"/>
      <c r="H301" s="165"/>
      <c r="I301" s="165"/>
      <c r="J301" s="61"/>
      <c r="K301" s="62"/>
      <c r="L301" s="46"/>
      <c r="M301" s="395"/>
      <c r="N301" s="396"/>
      <c r="O301" s="396"/>
      <c r="P301" s="397"/>
    </row>
    <row r="302" spans="1:19" ht="12" hidden="1" customHeight="1" thickBot="1" x14ac:dyDescent="0.25">
      <c r="A302" s="77"/>
      <c r="B302" s="78"/>
      <c r="C302" s="78"/>
      <c r="D302" s="78"/>
      <c r="E302" s="79"/>
      <c r="F302" s="176"/>
      <c r="G302" s="179"/>
      <c r="H302" s="180"/>
      <c r="I302" s="180"/>
      <c r="J302" s="80"/>
      <c r="K302" s="82"/>
      <c r="L302" s="93"/>
      <c r="M302" s="412"/>
      <c r="N302" s="413"/>
      <c r="O302" s="414"/>
      <c r="P302" s="415"/>
    </row>
    <row r="303" spans="1:19" ht="12" hidden="1" customHeight="1" x14ac:dyDescent="0.2">
      <c r="A303" s="52"/>
      <c r="B303" s="46"/>
      <c r="C303" s="46"/>
      <c r="D303" s="46"/>
      <c r="E303" s="53"/>
      <c r="F303" s="164"/>
      <c r="G303" s="178"/>
      <c r="H303" s="165"/>
      <c r="I303" s="193"/>
      <c r="J303" s="65"/>
      <c r="K303" s="61"/>
      <c r="L303" s="62"/>
      <c r="M303" s="395"/>
      <c r="N303" s="411"/>
      <c r="O303" s="396"/>
      <c r="P303" s="397"/>
    </row>
    <row r="304" spans="1:19" ht="12" hidden="1" customHeight="1" x14ac:dyDescent="0.2">
      <c r="A304" s="52"/>
      <c r="B304" s="46"/>
      <c r="C304" s="65" t="s">
        <v>619</v>
      </c>
      <c r="D304" s="46" t="s">
        <v>620</v>
      </c>
      <c r="E304" s="53"/>
      <c r="F304" s="164"/>
      <c r="G304" s="178"/>
      <c r="H304" s="165"/>
      <c r="I304" s="193"/>
      <c r="J304" s="63" t="s">
        <v>619</v>
      </c>
      <c r="K304" s="47" t="s">
        <v>621</v>
      </c>
      <c r="L304" s="64" t="s">
        <v>622</v>
      </c>
      <c r="M304" s="395"/>
      <c r="N304" s="411"/>
      <c r="O304" s="396"/>
      <c r="P304" s="397"/>
    </row>
    <row r="305" spans="1:16" ht="12" hidden="1" customHeight="1" x14ac:dyDescent="0.2">
      <c r="A305" s="52"/>
      <c r="B305" s="46"/>
      <c r="C305" s="46"/>
      <c r="D305" s="46"/>
      <c r="E305" s="53"/>
      <c r="F305" s="164"/>
      <c r="G305" s="178"/>
      <c r="H305" s="165"/>
      <c r="I305" s="193"/>
      <c r="J305" s="65" t="s">
        <v>619</v>
      </c>
      <c r="K305" s="61" t="s">
        <v>623</v>
      </c>
      <c r="L305" s="62" t="s">
        <v>624</v>
      </c>
      <c r="M305" s="395"/>
      <c r="N305" s="411"/>
      <c r="O305" s="396"/>
      <c r="P305" s="397"/>
    </row>
    <row r="306" spans="1:16" ht="12" hidden="1" customHeight="1" x14ac:dyDescent="0.2">
      <c r="A306" s="52"/>
      <c r="B306" s="46"/>
      <c r="C306" s="46"/>
      <c r="D306" s="46"/>
      <c r="E306" s="53"/>
      <c r="F306" s="164"/>
      <c r="G306" s="178"/>
      <c r="H306" s="165"/>
      <c r="I306" s="193"/>
      <c r="J306" s="65" t="s">
        <v>619</v>
      </c>
      <c r="K306" s="61" t="s">
        <v>625</v>
      </c>
      <c r="L306" s="62" t="s">
        <v>626</v>
      </c>
      <c r="M306" s="395"/>
      <c r="N306" s="411"/>
      <c r="O306" s="396"/>
      <c r="P306" s="397"/>
    </row>
    <row r="307" spans="1:16" ht="12" hidden="1" customHeight="1" x14ac:dyDescent="0.2">
      <c r="A307" s="52"/>
      <c r="B307" s="46"/>
      <c r="C307" s="46"/>
      <c r="D307" s="46"/>
      <c r="E307" s="53"/>
      <c r="F307" s="164"/>
      <c r="G307" s="178"/>
      <c r="H307" s="165"/>
      <c r="I307" s="193"/>
      <c r="J307" s="47"/>
      <c r="K307" s="47"/>
      <c r="L307" s="46"/>
      <c r="M307" s="395"/>
      <c r="N307" s="411"/>
      <c r="O307" s="396"/>
      <c r="P307" s="397"/>
    </row>
    <row r="308" spans="1:16" ht="12" hidden="1" customHeight="1" x14ac:dyDescent="0.2">
      <c r="A308" s="52"/>
      <c r="B308" s="46"/>
      <c r="C308" s="46"/>
      <c r="D308" s="57"/>
      <c r="E308" s="58"/>
      <c r="F308" s="164"/>
      <c r="G308" s="178"/>
      <c r="H308" s="165"/>
      <c r="I308" s="193"/>
      <c r="J308" s="61"/>
      <c r="K308" s="61"/>
      <c r="L308" s="62"/>
      <c r="M308" s="395"/>
      <c r="N308" s="411"/>
      <c r="O308" s="396"/>
      <c r="P308" s="397"/>
    </row>
    <row r="309" spans="1:16" ht="12" hidden="1" customHeight="1" x14ac:dyDescent="0.2">
      <c r="A309" s="56">
        <v>3</v>
      </c>
      <c r="B309" s="57" t="s">
        <v>627</v>
      </c>
      <c r="C309" s="46"/>
      <c r="D309" s="57"/>
      <c r="E309" s="58"/>
      <c r="F309" s="164"/>
      <c r="G309" s="178"/>
      <c r="H309" s="165"/>
      <c r="I309" s="193"/>
      <c r="J309" s="47">
        <v>3</v>
      </c>
      <c r="K309" s="47">
        <v>4</v>
      </c>
      <c r="L309" s="83" t="s">
        <v>628</v>
      </c>
      <c r="M309" s="395"/>
      <c r="N309" s="411"/>
      <c r="O309" s="396"/>
      <c r="P309" s="397"/>
    </row>
    <row r="310" spans="1:16" ht="12" hidden="1" customHeight="1" x14ac:dyDescent="0.2">
      <c r="A310" s="52"/>
      <c r="B310" s="57" t="s">
        <v>192</v>
      </c>
      <c r="C310" s="57"/>
      <c r="D310" s="46"/>
      <c r="E310" s="53"/>
      <c r="F310" s="164"/>
      <c r="G310" s="178"/>
      <c r="H310" s="165"/>
      <c r="I310" s="193"/>
      <c r="J310" s="61"/>
      <c r="K310" s="61"/>
      <c r="L310" s="62"/>
      <c r="M310" s="395"/>
      <c r="N310" s="411"/>
      <c r="O310" s="396"/>
      <c r="P310" s="397"/>
    </row>
    <row r="311" spans="1:16" ht="12" hidden="1" customHeight="1" x14ac:dyDescent="0.2">
      <c r="A311" s="52"/>
      <c r="B311" s="63" t="s">
        <v>629</v>
      </c>
      <c r="C311" s="94" t="s">
        <v>630</v>
      </c>
      <c r="D311" s="46"/>
      <c r="E311" s="95"/>
      <c r="F311" s="164"/>
      <c r="G311" s="178"/>
      <c r="H311" s="165"/>
      <c r="I311" s="193"/>
      <c r="J311" s="47" t="s">
        <v>629</v>
      </c>
      <c r="K311" s="47" t="s">
        <v>631</v>
      </c>
      <c r="L311" s="83" t="s">
        <v>632</v>
      </c>
      <c r="M311" s="395"/>
      <c r="N311" s="411"/>
      <c r="O311" s="396"/>
      <c r="P311" s="397"/>
    </row>
    <row r="312" spans="1:16" ht="12" hidden="1" customHeight="1" x14ac:dyDescent="0.2">
      <c r="A312" s="52"/>
      <c r="B312" s="96"/>
      <c r="C312" s="46"/>
      <c r="D312" s="46"/>
      <c r="E312" s="53"/>
      <c r="F312" s="164"/>
      <c r="G312" s="178"/>
      <c r="H312" s="165"/>
      <c r="I312" s="193"/>
      <c r="J312" s="61" t="s">
        <v>629</v>
      </c>
      <c r="K312" s="61" t="s">
        <v>633</v>
      </c>
      <c r="L312" s="62" t="s">
        <v>634</v>
      </c>
      <c r="M312" s="395"/>
      <c r="N312" s="411"/>
      <c r="O312" s="396"/>
      <c r="P312" s="397"/>
    </row>
    <row r="313" spans="1:16" ht="12" hidden="1" customHeight="1" x14ac:dyDescent="0.2">
      <c r="A313" s="52"/>
      <c r="B313" s="46"/>
      <c r="C313" s="46"/>
      <c r="D313" s="46"/>
      <c r="E313" s="53"/>
      <c r="F313" s="164"/>
      <c r="G313" s="178"/>
      <c r="H313" s="165"/>
      <c r="I313" s="193"/>
      <c r="J313" s="61" t="s">
        <v>629</v>
      </c>
      <c r="K313" s="61" t="s">
        <v>635</v>
      </c>
      <c r="L313" s="62" t="s">
        <v>636</v>
      </c>
      <c r="M313" s="395"/>
      <c r="N313" s="411"/>
      <c r="O313" s="396"/>
      <c r="P313" s="397"/>
    </row>
    <row r="314" spans="1:16" ht="12" hidden="1" customHeight="1" x14ac:dyDescent="0.2">
      <c r="A314" s="52"/>
      <c r="B314" s="96"/>
      <c r="C314" s="46"/>
      <c r="D314" s="46"/>
      <c r="E314" s="53"/>
      <c r="F314" s="164"/>
      <c r="G314" s="178"/>
      <c r="H314" s="165"/>
      <c r="I314" s="193"/>
      <c r="J314" s="61" t="s">
        <v>629</v>
      </c>
      <c r="K314" s="61" t="s">
        <v>637</v>
      </c>
      <c r="L314" s="62" t="s">
        <v>638</v>
      </c>
      <c r="M314" s="395"/>
      <c r="N314" s="411"/>
      <c r="O314" s="396"/>
      <c r="P314" s="397"/>
    </row>
    <row r="315" spans="1:16" ht="12" hidden="1" customHeight="1" x14ac:dyDescent="0.2">
      <c r="A315" s="52"/>
      <c r="B315" s="96"/>
      <c r="C315" s="46"/>
      <c r="D315" s="46"/>
      <c r="E315" s="53"/>
      <c r="F315" s="164"/>
      <c r="G315" s="178"/>
      <c r="H315" s="165"/>
      <c r="I315" s="193"/>
      <c r="J315" s="61" t="s">
        <v>629</v>
      </c>
      <c r="K315" s="61" t="s">
        <v>639</v>
      </c>
      <c r="L315" s="62" t="s">
        <v>640</v>
      </c>
      <c r="M315" s="395"/>
      <c r="N315" s="411"/>
      <c r="O315" s="396"/>
      <c r="P315" s="397"/>
    </row>
    <row r="316" spans="1:16" ht="12" hidden="1" customHeight="1" x14ac:dyDescent="0.2">
      <c r="A316" s="52"/>
      <c r="B316" s="96"/>
      <c r="C316" s="46"/>
      <c r="D316" s="46"/>
      <c r="E316" s="53"/>
      <c r="F316" s="164"/>
      <c r="G316" s="178"/>
      <c r="H316" s="165"/>
      <c r="I316" s="193"/>
      <c r="J316" s="61" t="s">
        <v>629</v>
      </c>
      <c r="K316" s="61" t="s">
        <v>641</v>
      </c>
      <c r="L316" s="62" t="s">
        <v>642</v>
      </c>
      <c r="M316" s="395"/>
      <c r="N316" s="411"/>
      <c r="O316" s="396"/>
      <c r="P316" s="397"/>
    </row>
    <row r="317" spans="1:16" ht="12" hidden="1" customHeight="1" x14ac:dyDescent="0.2">
      <c r="A317" s="52"/>
      <c r="B317" s="96"/>
      <c r="C317" s="46"/>
      <c r="D317" s="46"/>
      <c r="E317" s="53"/>
      <c r="F317" s="164"/>
      <c r="G317" s="178"/>
      <c r="H317" s="165"/>
      <c r="I317" s="193"/>
      <c r="J317" s="61" t="s">
        <v>629</v>
      </c>
      <c r="K317" s="61" t="s">
        <v>643</v>
      </c>
      <c r="L317" s="62" t="s">
        <v>644</v>
      </c>
      <c r="M317" s="395"/>
      <c r="N317" s="411"/>
      <c r="O317" s="396"/>
      <c r="P317" s="397"/>
    </row>
    <row r="318" spans="1:16" ht="12" hidden="1" customHeight="1" x14ac:dyDescent="0.2">
      <c r="A318" s="52"/>
      <c r="B318" s="96"/>
      <c r="C318" s="46"/>
      <c r="D318" s="46"/>
      <c r="E318" s="53"/>
      <c r="F318" s="164"/>
      <c r="G318" s="178"/>
      <c r="H318" s="165"/>
      <c r="I318" s="193"/>
      <c r="J318" s="61" t="s">
        <v>629</v>
      </c>
      <c r="K318" s="61" t="s">
        <v>645</v>
      </c>
      <c r="L318" s="62" t="s">
        <v>646</v>
      </c>
      <c r="M318" s="395"/>
      <c r="N318" s="411"/>
      <c r="O318" s="396"/>
      <c r="P318" s="397"/>
    </row>
    <row r="319" spans="1:16" ht="12" hidden="1" customHeight="1" x14ac:dyDescent="0.2">
      <c r="A319" s="52"/>
      <c r="B319" s="96"/>
      <c r="C319" s="46"/>
      <c r="D319" s="46"/>
      <c r="E319" s="53"/>
      <c r="F319" s="164"/>
      <c r="G319" s="178"/>
      <c r="H319" s="165"/>
      <c r="I319" s="193"/>
      <c r="J319" s="61" t="s">
        <v>629</v>
      </c>
      <c r="K319" s="61" t="s">
        <v>647</v>
      </c>
      <c r="L319" s="62" t="s">
        <v>648</v>
      </c>
      <c r="M319" s="395"/>
      <c r="N319" s="411"/>
      <c r="O319" s="396"/>
      <c r="P319" s="397"/>
    </row>
    <row r="320" spans="1:16" ht="12" hidden="1" customHeight="1" x14ac:dyDescent="0.2">
      <c r="A320" s="52"/>
      <c r="B320" s="96"/>
      <c r="C320" s="46"/>
      <c r="D320" s="57"/>
      <c r="E320" s="58"/>
      <c r="F320" s="164"/>
      <c r="G320" s="178"/>
      <c r="H320" s="165"/>
      <c r="I320" s="193"/>
      <c r="J320" s="61"/>
      <c r="K320" s="61"/>
      <c r="L320" s="46"/>
      <c r="M320" s="395"/>
      <c r="N320" s="411"/>
      <c r="O320" s="396"/>
      <c r="P320" s="397"/>
    </row>
    <row r="321" spans="1:16" ht="12" hidden="1" customHeight="1" x14ac:dyDescent="0.2">
      <c r="A321" s="52"/>
      <c r="B321" s="91" t="s">
        <v>649</v>
      </c>
      <c r="C321" s="57" t="s">
        <v>650</v>
      </c>
      <c r="D321" s="97"/>
      <c r="E321" s="53"/>
      <c r="F321" s="164"/>
      <c r="G321" s="178"/>
      <c r="H321" s="165"/>
      <c r="I321" s="193"/>
      <c r="J321" s="47" t="s">
        <v>649</v>
      </c>
      <c r="K321" s="47" t="s">
        <v>651</v>
      </c>
      <c r="L321" s="83" t="s">
        <v>650</v>
      </c>
      <c r="M321" s="395"/>
      <c r="N321" s="411"/>
      <c r="O321" s="396"/>
      <c r="P321" s="397"/>
    </row>
    <row r="322" spans="1:16" ht="12" hidden="1" customHeight="1" x14ac:dyDescent="0.2">
      <c r="A322" s="52"/>
      <c r="B322" s="46"/>
      <c r="C322" s="46"/>
      <c r="D322" s="46"/>
      <c r="E322" s="53"/>
      <c r="F322" s="164"/>
      <c r="G322" s="178"/>
      <c r="H322" s="165"/>
      <c r="I322" s="193"/>
      <c r="J322" s="61" t="s">
        <v>649</v>
      </c>
      <c r="K322" s="61" t="s">
        <v>652</v>
      </c>
      <c r="L322" s="62" t="s">
        <v>653</v>
      </c>
      <c r="M322" s="395"/>
      <c r="N322" s="411"/>
      <c r="O322" s="396"/>
      <c r="P322" s="397"/>
    </row>
    <row r="323" spans="1:16" ht="12" hidden="1" customHeight="1" x14ac:dyDescent="0.2">
      <c r="A323" s="52"/>
      <c r="B323" s="46"/>
      <c r="C323" s="46"/>
      <c r="D323" s="46"/>
      <c r="E323" s="53"/>
      <c r="F323" s="164"/>
      <c r="G323" s="178"/>
      <c r="H323" s="165"/>
      <c r="I323" s="193"/>
      <c r="J323" s="61" t="s">
        <v>649</v>
      </c>
      <c r="K323" s="61" t="s">
        <v>654</v>
      </c>
      <c r="L323" s="62" t="s">
        <v>655</v>
      </c>
      <c r="M323" s="395"/>
      <c r="N323" s="411"/>
      <c r="O323" s="396"/>
      <c r="P323" s="397"/>
    </row>
    <row r="324" spans="1:16" ht="12" hidden="1" customHeight="1" x14ac:dyDescent="0.2">
      <c r="A324" s="52"/>
      <c r="B324" s="46"/>
      <c r="C324" s="46"/>
      <c r="D324" s="46"/>
      <c r="E324" s="53"/>
      <c r="F324" s="164"/>
      <c r="G324" s="178"/>
      <c r="H324" s="165"/>
      <c r="I324" s="193"/>
      <c r="J324" s="61" t="s">
        <v>649</v>
      </c>
      <c r="K324" s="61" t="s">
        <v>656</v>
      </c>
      <c r="L324" s="62" t="s">
        <v>657</v>
      </c>
      <c r="M324" s="395"/>
      <c r="N324" s="411"/>
      <c r="O324" s="396"/>
      <c r="P324" s="397"/>
    </row>
    <row r="325" spans="1:16" ht="12" hidden="1" customHeight="1" x14ac:dyDescent="0.2">
      <c r="A325" s="52"/>
      <c r="B325" s="46"/>
      <c r="C325" s="46"/>
      <c r="D325" s="46"/>
      <c r="E325" s="53"/>
      <c r="F325" s="164"/>
      <c r="G325" s="178"/>
      <c r="H325" s="165"/>
      <c r="I325" s="193"/>
      <c r="J325" s="61" t="s">
        <v>649</v>
      </c>
      <c r="K325" s="61" t="s">
        <v>658</v>
      </c>
      <c r="L325" s="62" t="s">
        <v>659</v>
      </c>
      <c r="M325" s="395"/>
      <c r="N325" s="411"/>
      <c r="O325" s="396"/>
      <c r="P325" s="397"/>
    </row>
    <row r="326" spans="1:16" ht="12" hidden="1" customHeight="1" x14ac:dyDescent="0.2">
      <c r="A326" s="52"/>
      <c r="B326" s="46"/>
      <c r="C326" s="46"/>
      <c r="D326" s="46"/>
      <c r="E326" s="53"/>
      <c r="F326" s="164"/>
      <c r="G326" s="178"/>
      <c r="H326" s="165"/>
      <c r="I326" s="193"/>
      <c r="J326" s="61" t="s">
        <v>649</v>
      </c>
      <c r="K326" s="61" t="s">
        <v>660</v>
      </c>
      <c r="L326" s="62" t="s">
        <v>661</v>
      </c>
      <c r="M326" s="395"/>
      <c r="N326" s="411"/>
      <c r="O326" s="396"/>
      <c r="P326" s="397"/>
    </row>
    <row r="327" spans="1:16" ht="12" hidden="1" customHeight="1" x14ac:dyDescent="0.2">
      <c r="A327" s="52"/>
      <c r="B327" s="46"/>
      <c r="C327" s="46"/>
      <c r="D327" s="46"/>
      <c r="E327" s="53"/>
      <c r="F327" s="164"/>
      <c r="G327" s="178"/>
      <c r="H327" s="165"/>
      <c r="I327" s="193"/>
      <c r="J327" s="61" t="s">
        <v>649</v>
      </c>
      <c r="K327" s="61" t="s">
        <v>662</v>
      </c>
      <c r="L327" s="62" t="s">
        <v>663</v>
      </c>
      <c r="M327" s="395"/>
      <c r="N327" s="411"/>
      <c r="O327" s="396"/>
      <c r="P327" s="397"/>
    </row>
    <row r="328" spans="1:16" ht="12" hidden="1" customHeight="1" x14ac:dyDescent="0.2">
      <c r="A328" s="52"/>
      <c r="B328" s="46"/>
      <c r="C328" s="46"/>
      <c r="D328" s="46"/>
      <c r="E328" s="53"/>
      <c r="F328" s="164"/>
      <c r="G328" s="178"/>
      <c r="H328" s="165"/>
      <c r="I328" s="193"/>
      <c r="J328" s="61" t="s">
        <v>649</v>
      </c>
      <c r="K328" s="61" t="s">
        <v>664</v>
      </c>
      <c r="L328" s="62" t="s">
        <v>665</v>
      </c>
      <c r="M328" s="395"/>
      <c r="N328" s="411"/>
      <c r="O328" s="396"/>
      <c r="P328" s="397"/>
    </row>
    <row r="329" spans="1:16" ht="12" hidden="1" customHeight="1" x14ac:dyDescent="0.2">
      <c r="A329" s="52"/>
      <c r="B329" s="46"/>
      <c r="C329" s="46"/>
      <c r="D329" s="46"/>
      <c r="E329" s="53"/>
      <c r="F329" s="164"/>
      <c r="G329" s="178"/>
      <c r="H329" s="165"/>
      <c r="I329" s="193"/>
      <c r="J329" s="61" t="s">
        <v>649</v>
      </c>
      <c r="K329" s="61" t="s">
        <v>666</v>
      </c>
      <c r="L329" s="62" t="s">
        <v>667</v>
      </c>
      <c r="M329" s="395"/>
      <c r="N329" s="411"/>
      <c r="O329" s="396"/>
      <c r="P329" s="397"/>
    </row>
    <row r="330" spans="1:16" ht="12" hidden="1" customHeight="1" x14ac:dyDescent="0.2">
      <c r="A330" s="52"/>
      <c r="B330" s="46"/>
      <c r="C330" s="46"/>
      <c r="D330" s="46"/>
      <c r="E330" s="53"/>
      <c r="F330" s="164"/>
      <c r="G330" s="178"/>
      <c r="H330" s="165"/>
      <c r="I330" s="193"/>
      <c r="J330" s="61"/>
      <c r="K330" s="61"/>
      <c r="L330" s="46"/>
      <c r="M330" s="395"/>
      <c r="N330" s="411"/>
      <c r="O330" s="396"/>
      <c r="P330" s="397"/>
    </row>
    <row r="331" spans="1:16" ht="12" hidden="1" customHeight="1" x14ac:dyDescent="0.2">
      <c r="A331" s="52"/>
      <c r="B331" s="63" t="s">
        <v>668</v>
      </c>
      <c r="C331" s="57" t="s">
        <v>669</v>
      </c>
      <c r="D331" s="46"/>
      <c r="E331" s="53"/>
      <c r="F331" s="164"/>
      <c r="G331" s="178"/>
      <c r="H331" s="165"/>
      <c r="I331" s="193"/>
      <c r="J331" s="47" t="s">
        <v>668</v>
      </c>
      <c r="K331" s="47">
        <v>8</v>
      </c>
      <c r="L331" s="83" t="s">
        <v>670</v>
      </c>
      <c r="M331" s="395"/>
      <c r="N331" s="411"/>
      <c r="O331" s="396"/>
      <c r="P331" s="397"/>
    </row>
    <row r="332" spans="1:16" ht="12" hidden="1" customHeight="1" x14ac:dyDescent="0.2">
      <c r="A332" s="52"/>
      <c r="B332" s="46"/>
      <c r="C332" s="46"/>
      <c r="D332" s="46"/>
      <c r="E332" s="53"/>
      <c r="F332" s="164"/>
      <c r="G332" s="178"/>
      <c r="H332" s="165"/>
      <c r="I332" s="193"/>
      <c r="J332" s="61"/>
      <c r="K332" s="61"/>
      <c r="L332" s="46"/>
      <c r="M332" s="395"/>
      <c r="N332" s="411"/>
      <c r="O332" s="396"/>
      <c r="P332" s="397"/>
    </row>
    <row r="333" spans="1:16" ht="12" hidden="1" customHeight="1" x14ac:dyDescent="0.2">
      <c r="A333" s="52"/>
      <c r="B333" s="46"/>
      <c r="C333" s="65" t="s">
        <v>671</v>
      </c>
      <c r="D333" s="46" t="s">
        <v>672</v>
      </c>
      <c r="E333" s="53"/>
      <c r="F333" s="164"/>
      <c r="G333" s="178"/>
      <c r="H333" s="165"/>
      <c r="I333" s="193"/>
      <c r="J333" s="61"/>
      <c r="K333" s="46"/>
      <c r="L333" s="46"/>
      <c r="M333" s="395"/>
      <c r="N333" s="411"/>
      <c r="O333" s="396"/>
      <c r="P333" s="397"/>
    </row>
    <row r="334" spans="1:16" ht="12" hidden="1" customHeight="1" x14ac:dyDescent="0.2">
      <c r="A334" s="52"/>
      <c r="B334" s="46"/>
      <c r="C334" s="46"/>
      <c r="D334" s="46"/>
      <c r="E334" s="53"/>
      <c r="F334" s="164"/>
      <c r="G334" s="178"/>
      <c r="H334" s="165"/>
      <c r="I334" s="193"/>
      <c r="J334" s="47" t="s">
        <v>671</v>
      </c>
      <c r="K334" s="47" t="s">
        <v>673</v>
      </c>
      <c r="L334" s="83" t="s">
        <v>674</v>
      </c>
      <c r="M334" s="395"/>
      <c r="N334" s="411"/>
      <c r="O334" s="396"/>
      <c r="P334" s="397"/>
    </row>
    <row r="335" spans="1:16" ht="12" hidden="1" customHeight="1" x14ac:dyDescent="0.2">
      <c r="A335" s="52"/>
      <c r="B335" s="46"/>
      <c r="C335" s="46"/>
      <c r="D335" s="46"/>
      <c r="E335" s="53"/>
      <c r="F335" s="164"/>
      <c r="G335" s="178"/>
      <c r="H335" s="165"/>
      <c r="I335" s="193"/>
      <c r="J335" s="61" t="s">
        <v>671</v>
      </c>
      <c r="K335" s="61" t="s">
        <v>675</v>
      </c>
      <c r="L335" s="62" t="s">
        <v>676</v>
      </c>
      <c r="M335" s="395"/>
      <c r="N335" s="411"/>
      <c r="O335" s="396"/>
      <c r="P335" s="397"/>
    </row>
    <row r="336" spans="1:16" ht="12" hidden="1" customHeight="1" x14ac:dyDescent="0.2">
      <c r="A336" s="52"/>
      <c r="B336" s="46"/>
      <c r="C336" s="46"/>
      <c r="D336" s="46"/>
      <c r="E336" s="53"/>
      <c r="F336" s="164"/>
      <c r="G336" s="178"/>
      <c r="H336" s="165"/>
      <c r="I336" s="193"/>
      <c r="J336" s="61" t="s">
        <v>671</v>
      </c>
      <c r="K336" s="61" t="s">
        <v>677</v>
      </c>
      <c r="L336" s="62" t="s">
        <v>678</v>
      </c>
      <c r="M336" s="395"/>
      <c r="N336" s="411"/>
      <c r="O336" s="396"/>
      <c r="P336" s="397"/>
    </row>
    <row r="337" spans="1:16" ht="12" hidden="1" customHeight="1" x14ac:dyDescent="0.2">
      <c r="A337" s="52"/>
      <c r="B337" s="46"/>
      <c r="C337" s="46"/>
      <c r="D337" s="46"/>
      <c r="E337" s="53"/>
      <c r="F337" s="164"/>
      <c r="G337" s="178"/>
      <c r="H337" s="165"/>
      <c r="I337" s="193"/>
      <c r="J337" s="47" t="s">
        <v>671</v>
      </c>
      <c r="K337" s="47" t="s">
        <v>679</v>
      </c>
      <c r="L337" s="83" t="s">
        <v>680</v>
      </c>
      <c r="M337" s="395"/>
      <c r="N337" s="411"/>
      <c r="O337" s="396"/>
      <c r="P337" s="397"/>
    </row>
    <row r="338" spans="1:16" ht="12" hidden="1" customHeight="1" x14ac:dyDescent="0.2">
      <c r="A338" s="52"/>
      <c r="B338" s="46"/>
      <c r="C338" s="46"/>
      <c r="D338" s="46"/>
      <c r="E338" s="53"/>
      <c r="F338" s="164"/>
      <c r="G338" s="178"/>
      <c r="H338" s="165"/>
      <c r="I338" s="193"/>
      <c r="J338" s="61" t="s">
        <v>671</v>
      </c>
      <c r="K338" s="61" t="s">
        <v>681</v>
      </c>
      <c r="L338" s="62" t="s">
        <v>682</v>
      </c>
      <c r="M338" s="395"/>
      <c r="N338" s="411"/>
      <c r="O338" s="396"/>
      <c r="P338" s="397"/>
    </row>
    <row r="339" spans="1:16" ht="12" hidden="1" customHeight="1" x14ac:dyDescent="0.2">
      <c r="A339" s="52"/>
      <c r="B339" s="46"/>
      <c r="C339" s="46"/>
      <c r="D339" s="46"/>
      <c r="E339" s="53"/>
      <c r="F339" s="164"/>
      <c r="G339" s="178"/>
      <c r="H339" s="165"/>
      <c r="I339" s="193"/>
      <c r="J339" s="61" t="s">
        <v>671</v>
      </c>
      <c r="K339" s="61" t="s">
        <v>683</v>
      </c>
      <c r="L339" s="62" t="s">
        <v>684</v>
      </c>
      <c r="M339" s="395"/>
      <c r="N339" s="411"/>
      <c r="O339" s="396"/>
      <c r="P339" s="397"/>
    </row>
    <row r="340" spans="1:16" ht="12" hidden="1" customHeight="1" x14ac:dyDescent="0.2">
      <c r="A340" s="52"/>
      <c r="B340" s="46"/>
      <c r="C340" s="46"/>
      <c r="D340" s="46"/>
      <c r="E340" s="53"/>
      <c r="F340" s="164"/>
      <c r="G340" s="178"/>
      <c r="H340" s="165"/>
      <c r="I340" s="193"/>
      <c r="J340" s="61" t="s">
        <v>671</v>
      </c>
      <c r="K340" s="61" t="s">
        <v>685</v>
      </c>
      <c r="L340" s="62" t="s">
        <v>686</v>
      </c>
      <c r="M340" s="395"/>
      <c r="N340" s="411"/>
      <c r="O340" s="396"/>
      <c r="P340" s="397"/>
    </row>
    <row r="341" spans="1:16" ht="12" hidden="1" customHeight="1" x14ac:dyDescent="0.2">
      <c r="A341" s="52"/>
      <c r="B341" s="46"/>
      <c r="C341" s="46"/>
      <c r="D341" s="46"/>
      <c r="E341" s="53"/>
      <c r="F341" s="164"/>
      <c r="G341" s="178"/>
      <c r="H341" s="165"/>
      <c r="I341" s="193"/>
      <c r="J341" s="61" t="s">
        <v>671</v>
      </c>
      <c r="K341" s="61" t="s">
        <v>687</v>
      </c>
      <c r="L341" s="62" t="s">
        <v>688</v>
      </c>
      <c r="M341" s="395"/>
      <c r="N341" s="411"/>
      <c r="O341" s="396"/>
      <c r="P341" s="397"/>
    </row>
    <row r="342" spans="1:16" ht="12" hidden="1" customHeight="1" x14ac:dyDescent="0.2">
      <c r="A342" s="52"/>
      <c r="B342" s="46"/>
      <c r="C342" s="46"/>
      <c r="D342" s="46"/>
      <c r="E342" s="53"/>
      <c r="F342" s="164"/>
      <c r="G342" s="178"/>
      <c r="H342" s="165"/>
      <c r="I342" s="193"/>
      <c r="J342" s="61" t="s">
        <v>671</v>
      </c>
      <c r="K342" s="61" t="s">
        <v>689</v>
      </c>
      <c r="L342" s="62" t="s">
        <v>690</v>
      </c>
      <c r="M342" s="395"/>
      <c r="N342" s="411"/>
      <c r="O342" s="396"/>
      <c r="P342" s="397"/>
    </row>
    <row r="343" spans="1:16" ht="12" hidden="1" customHeight="1" x14ac:dyDescent="0.2">
      <c r="A343" s="52"/>
      <c r="B343" s="46"/>
      <c r="C343" s="46"/>
      <c r="D343" s="46"/>
      <c r="E343" s="53"/>
      <c r="F343" s="164"/>
      <c r="G343" s="178"/>
      <c r="H343" s="165"/>
      <c r="I343" s="193"/>
      <c r="J343" s="61" t="s">
        <v>671</v>
      </c>
      <c r="K343" s="61" t="s">
        <v>691</v>
      </c>
      <c r="L343" s="62" t="s">
        <v>692</v>
      </c>
      <c r="M343" s="395"/>
      <c r="N343" s="411"/>
      <c r="O343" s="396"/>
      <c r="P343" s="397"/>
    </row>
    <row r="344" spans="1:16" ht="12" hidden="1" customHeight="1" x14ac:dyDescent="0.2">
      <c r="A344" s="52"/>
      <c r="B344" s="46"/>
      <c r="C344" s="46"/>
      <c r="D344" s="46"/>
      <c r="E344" s="53"/>
      <c r="F344" s="164"/>
      <c r="G344" s="178"/>
      <c r="H344" s="165"/>
      <c r="I344" s="193"/>
      <c r="J344" s="61" t="s">
        <v>671</v>
      </c>
      <c r="K344" s="61" t="s">
        <v>693</v>
      </c>
      <c r="L344" s="62" t="s">
        <v>694</v>
      </c>
      <c r="M344" s="395"/>
      <c r="N344" s="411"/>
      <c r="O344" s="396"/>
      <c r="P344" s="397"/>
    </row>
    <row r="345" spans="1:16" ht="12" hidden="1" customHeight="1" x14ac:dyDescent="0.2">
      <c r="A345" s="52"/>
      <c r="B345" s="46"/>
      <c r="C345" s="46"/>
      <c r="D345" s="46"/>
      <c r="E345" s="53"/>
      <c r="F345" s="194"/>
      <c r="G345" s="178"/>
      <c r="H345" s="165"/>
      <c r="I345" s="193"/>
      <c r="J345" s="98" t="s">
        <v>671</v>
      </c>
      <c r="K345" s="98" t="s">
        <v>695</v>
      </c>
      <c r="L345" s="99" t="s">
        <v>696</v>
      </c>
      <c r="M345" s="431"/>
      <c r="N345" s="411"/>
      <c r="O345" s="396"/>
      <c r="P345" s="397"/>
    </row>
    <row r="346" spans="1:16" ht="12" hidden="1" customHeight="1" x14ac:dyDescent="0.2">
      <c r="A346" s="52"/>
      <c r="B346" s="46"/>
      <c r="C346" s="46"/>
      <c r="D346" s="46"/>
      <c r="E346" s="53"/>
      <c r="F346" s="164"/>
      <c r="G346" s="178"/>
      <c r="H346" s="165"/>
      <c r="I346" s="193"/>
      <c r="J346" s="100" t="s">
        <v>671</v>
      </c>
      <c r="K346" s="100" t="s">
        <v>697</v>
      </c>
      <c r="L346" s="101" t="s">
        <v>698</v>
      </c>
      <c r="M346" s="395"/>
      <c r="N346" s="411"/>
      <c r="O346" s="396"/>
      <c r="P346" s="397"/>
    </row>
    <row r="347" spans="1:16" ht="12" hidden="1" customHeight="1" x14ac:dyDescent="0.2">
      <c r="A347" s="52"/>
      <c r="B347" s="46"/>
      <c r="C347" s="46"/>
      <c r="D347" s="46"/>
      <c r="E347" s="53"/>
      <c r="F347" s="164"/>
      <c r="G347" s="178"/>
      <c r="H347" s="165"/>
      <c r="I347" s="193"/>
      <c r="J347" s="61"/>
      <c r="K347" s="61"/>
      <c r="L347" s="62"/>
      <c r="M347" s="395"/>
      <c r="N347" s="411"/>
      <c r="O347" s="396"/>
      <c r="P347" s="397"/>
    </row>
    <row r="348" spans="1:16" ht="12" hidden="1" customHeight="1" x14ac:dyDescent="0.2">
      <c r="A348" s="52"/>
      <c r="B348" s="46"/>
      <c r="C348" s="65" t="s">
        <v>699</v>
      </c>
      <c r="D348" s="46" t="s">
        <v>700</v>
      </c>
      <c r="E348" s="53"/>
      <c r="F348" s="164"/>
      <c r="G348" s="178"/>
      <c r="H348" s="165"/>
      <c r="I348" s="193"/>
      <c r="J348" s="61"/>
      <c r="K348" s="61"/>
      <c r="L348" s="46"/>
      <c r="M348" s="395"/>
      <c r="N348" s="411"/>
      <c r="O348" s="396"/>
      <c r="P348" s="397"/>
    </row>
    <row r="349" spans="1:16" ht="12" hidden="1" customHeight="1" x14ac:dyDescent="0.2">
      <c r="A349" s="52"/>
      <c r="B349" s="46"/>
      <c r="C349" s="46"/>
      <c r="D349" s="46"/>
      <c r="E349" s="53"/>
      <c r="F349" s="164"/>
      <c r="G349" s="178"/>
      <c r="H349" s="165"/>
      <c r="I349" s="193"/>
      <c r="J349" s="47" t="s">
        <v>699</v>
      </c>
      <c r="K349" s="47" t="s">
        <v>673</v>
      </c>
      <c r="L349" s="83" t="s">
        <v>674</v>
      </c>
      <c r="M349" s="395"/>
      <c r="N349" s="411"/>
      <c r="O349" s="396"/>
      <c r="P349" s="397"/>
    </row>
    <row r="350" spans="1:16" ht="12" hidden="1" customHeight="1" x14ac:dyDescent="0.2">
      <c r="A350" s="52"/>
      <c r="B350" s="46"/>
      <c r="C350" s="46"/>
      <c r="D350" s="46"/>
      <c r="E350" s="53"/>
      <c r="F350" s="164"/>
      <c r="G350" s="178"/>
      <c r="H350" s="165"/>
      <c r="I350" s="193"/>
      <c r="J350" s="61" t="s">
        <v>699</v>
      </c>
      <c r="K350" s="61" t="s">
        <v>701</v>
      </c>
      <c r="L350" s="62" t="s">
        <v>702</v>
      </c>
      <c r="M350" s="395"/>
      <c r="N350" s="411"/>
      <c r="O350" s="396"/>
      <c r="P350" s="397"/>
    </row>
    <row r="351" spans="1:16" ht="12" hidden="1" customHeight="1" x14ac:dyDescent="0.2">
      <c r="A351" s="52"/>
      <c r="B351" s="46"/>
      <c r="C351" s="46"/>
      <c r="D351" s="46"/>
      <c r="E351" s="53"/>
      <c r="F351" s="164"/>
      <c r="G351" s="178"/>
      <c r="H351" s="165"/>
      <c r="I351" s="193"/>
      <c r="J351" s="61" t="s">
        <v>699</v>
      </c>
      <c r="K351" s="61" t="s">
        <v>703</v>
      </c>
      <c r="L351" s="62" t="s">
        <v>704</v>
      </c>
      <c r="M351" s="395"/>
      <c r="N351" s="411"/>
      <c r="O351" s="396"/>
      <c r="P351" s="397"/>
    </row>
    <row r="352" spans="1:16" ht="12" hidden="1" customHeight="1" x14ac:dyDescent="0.2">
      <c r="A352" s="52"/>
      <c r="B352" s="46"/>
      <c r="C352" s="46"/>
      <c r="D352" s="46"/>
      <c r="E352" s="53"/>
      <c r="F352" s="164"/>
      <c r="G352" s="178"/>
      <c r="H352" s="165"/>
      <c r="I352" s="193"/>
      <c r="J352" s="47" t="s">
        <v>699</v>
      </c>
      <c r="K352" s="47" t="s">
        <v>679</v>
      </c>
      <c r="L352" s="83" t="s">
        <v>680</v>
      </c>
      <c r="M352" s="395"/>
      <c r="N352" s="411"/>
      <c r="O352" s="396"/>
      <c r="P352" s="397"/>
    </row>
    <row r="353" spans="1:19" ht="12" hidden="1" customHeight="1" x14ac:dyDescent="0.2">
      <c r="A353" s="52"/>
      <c r="B353" s="46"/>
      <c r="C353" s="46"/>
      <c r="D353" s="46"/>
      <c r="E353" s="53"/>
      <c r="F353" s="164"/>
      <c r="G353" s="178"/>
      <c r="H353" s="165"/>
      <c r="I353" s="193"/>
      <c r="J353" s="61" t="s">
        <v>699</v>
      </c>
      <c r="K353" s="61" t="s">
        <v>705</v>
      </c>
      <c r="L353" s="62" t="s">
        <v>706</v>
      </c>
      <c r="M353" s="395"/>
      <c r="N353" s="411"/>
      <c r="O353" s="396"/>
      <c r="P353" s="397"/>
    </row>
    <row r="354" spans="1:19" ht="12" hidden="1" customHeight="1" x14ac:dyDescent="0.2">
      <c r="A354" s="52"/>
      <c r="B354" s="46"/>
      <c r="C354" s="46"/>
      <c r="D354" s="46"/>
      <c r="E354" s="53"/>
      <c r="F354" s="164"/>
      <c r="G354" s="178"/>
      <c r="H354" s="165"/>
      <c r="I354" s="193"/>
      <c r="J354" s="61"/>
      <c r="K354" s="61"/>
      <c r="L354" s="46"/>
      <c r="M354" s="395"/>
      <c r="N354" s="411"/>
      <c r="O354" s="396"/>
      <c r="P354" s="397"/>
    </row>
    <row r="355" spans="1:19" ht="12" hidden="1" customHeight="1" x14ac:dyDescent="0.2">
      <c r="A355" s="52"/>
      <c r="B355" s="63" t="s">
        <v>707</v>
      </c>
      <c r="C355" s="57" t="s">
        <v>708</v>
      </c>
      <c r="D355" s="57"/>
      <c r="E355" s="87"/>
      <c r="F355" s="164"/>
      <c r="G355" s="178"/>
      <c r="H355" s="165"/>
      <c r="I355" s="193"/>
      <c r="J355" s="47" t="s">
        <v>707</v>
      </c>
      <c r="K355" s="47" t="s">
        <v>709</v>
      </c>
      <c r="L355" s="83" t="s">
        <v>708</v>
      </c>
      <c r="M355" s="395"/>
      <c r="N355" s="411"/>
      <c r="O355" s="396"/>
      <c r="P355" s="397"/>
    </row>
    <row r="356" spans="1:19" ht="12" hidden="1" customHeight="1" x14ac:dyDescent="0.2">
      <c r="A356" s="52"/>
      <c r="B356" s="46"/>
      <c r="C356" s="46"/>
      <c r="D356" s="46"/>
      <c r="E356" s="53"/>
      <c r="F356" s="164"/>
      <c r="G356" s="178"/>
      <c r="H356" s="165"/>
      <c r="I356" s="193"/>
      <c r="J356" s="61" t="s">
        <v>707</v>
      </c>
      <c r="K356" s="61" t="s">
        <v>710</v>
      </c>
      <c r="L356" s="62" t="s">
        <v>711</v>
      </c>
      <c r="M356" s="395"/>
      <c r="N356" s="411"/>
      <c r="O356" s="396"/>
      <c r="P356" s="397"/>
    </row>
    <row r="357" spans="1:19" ht="12" hidden="1" customHeight="1" x14ac:dyDescent="0.2">
      <c r="A357" s="52"/>
      <c r="B357" s="46"/>
      <c r="C357" s="46"/>
      <c r="D357" s="46"/>
      <c r="E357" s="53" t="s">
        <v>192</v>
      </c>
      <c r="F357" s="164"/>
      <c r="G357" s="178"/>
      <c r="H357" s="165"/>
      <c r="I357" s="193"/>
      <c r="J357" s="61" t="s">
        <v>707</v>
      </c>
      <c r="K357" s="61" t="s">
        <v>712</v>
      </c>
      <c r="L357" s="62" t="s">
        <v>713</v>
      </c>
      <c r="M357" s="395"/>
      <c r="N357" s="411"/>
      <c r="O357" s="396"/>
      <c r="P357" s="397"/>
    </row>
    <row r="358" spans="1:19" ht="12" hidden="1" customHeight="1" x14ac:dyDescent="0.2">
      <c r="A358" s="52"/>
      <c r="B358" s="46"/>
      <c r="C358" s="46"/>
      <c r="D358" s="46"/>
      <c r="E358" s="53"/>
      <c r="F358" s="164"/>
      <c r="G358" s="178"/>
      <c r="H358" s="165"/>
      <c r="I358" s="193"/>
      <c r="J358" s="61"/>
      <c r="K358" s="61"/>
      <c r="L358" s="62"/>
      <c r="M358" s="395"/>
      <c r="N358" s="411"/>
      <c r="O358" s="396"/>
      <c r="P358" s="397"/>
      <c r="S358" s="51">
        <v>290</v>
      </c>
    </row>
    <row r="359" spans="1:19" ht="12" hidden="1" customHeight="1" x14ac:dyDescent="0.2">
      <c r="A359" s="52"/>
      <c r="B359" s="46"/>
      <c r="C359" s="46"/>
      <c r="D359" s="59"/>
      <c r="E359" s="58"/>
      <c r="F359" s="164"/>
      <c r="G359" s="178"/>
      <c r="H359" s="165"/>
      <c r="I359" s="193"/>
      <c r="J359" s="61" t="s">
        <v>192</v>
      </c>
      <c r="K359" s="47">
        <v>9</v>
      </c>
      <c r="L359" s="83" t="s">
        <v>409</v>
      </c>
      <c r="M359" s="395"/>
      <c r="N359" s="411"/>
      <c r="O359" s="396"/>
      <c r="P359" s="397"/>
    </row>
    <row r="360" spans="1:19" ht="12" hidden="1" customHeight="1" x14ac:dyDescent="0.2">
      <c r="A360" s="92">
        <v>4</v>
      </c>
      <c r="B360" s="59" t="s">
        <v>714</v>
      </c>
      <c r="C360" s="46"/>
      <c r="D360" s="46"/>
      <c r="E360" s="53"/>
      <c r="F360" s="164"/>
      <c r="G360" s="178"/>
      <c r="H360" s="165"/>
      <c r="I360" s="193"/>
      <c r="J360" s="61" t="s">
        <v>192</v>
      </c>
      <c r="K360" s="47" t="s">
        <v>715</v>
      </c>
      <c r="L360" s="83" t="s">
        <v>716</v>
      </c>
      <c r="M360" s="395"/>
      <c r="N360" s="411"/>
      <c r="O360" s="396"/>
      <c r="P360" s="397"/>
    </row>
    <row r="361" spans="1:19" ht="12" hidden="1" customHeight="1" x14ac:dyDescent="0.2">
      <c r="A361" s="52"/>
      <c r="B361" s="46"/>
      <c r="C361" s="46"/>
      <c r="D361" s="46"/>
      <c r="E361" s="53"/>
      <c r="F361" s="164"/>
      <c r="G361" s="178"/>
      <c r="H361" s="165"/>
      <c r="I361" s="193"/>
      <c r="J361" s="61">
        <v>4</v>
      </c>
      <c r="K361" s="61" t="s">
        <v>717</v>
      </c>
      <c r="L361" s="62" t="s">
        <v>718</v>
      </c>
      <c r="M361" s="395"/>
      <c r="N361" s="411"/>
      <c r="O361" s="396"/>
      <c r="P361" s="397"/>
    </row>
    <row r="362" spans="1:19" ht="12" hidden="1" customHeight="1" x14ac:dyDescent="0.2">
      <c r="A362" s="52"/>
      <c r="B362" s="46"/>
      <c r="C362" s="46"/>
      <c r="D362" s="46"/>
      <c r="E362" s="53"/>
      <c r="F362" s="164"/>
      <c r="G362" s="178"/>
      <c r="H362" s="165"/>
      <c r="I362" s="193"/>
      <c r="J362" s="61">
        <v>4</v>
      </c>
      <c r="K362" s="61" t="s">
        <v>719</v>
      </c>
      <c r="L362" s="62" t="s">
        <v>720</v>
      </c>
      <c r="M362" s="395"/>
      <c r="N362" s="411"/>
      <c r="O362" s="396"/>
      <c r="P362" s="397"/>
    </row>
    <row r="363" spans="1:19" ht="12" hidden="1" customHeight="1" thickBot="1" x14ac:dyDescent="0.25">
      <c r="A363" s="52"/>
      <c r="B363" s="46"/>
      <c r="C363" s="46"/>
      <c r="D363" s="46"/>
      <c r="E363" s="53"/>
      <c r="F363" s="164"/>
      <c r="G363" s="178"/>
      <c r="H363" s="165"/>
      <c r="I363" s="193"/>
      <c r="J363" s="65"/>
      <c r="K363" s="46"/>
      <c r="L363" s="46"/>
      <c r="M363" s="395"/>
      <c r="N363" s="411"/>
      <c r="O363" s="396"/>
      <c r="P363" s="397"/>
    </row>
    <row r="364" spans="1:19" s="73" customFormat="1" ht="21.75" customHeight="1" thickBot="1" x14ac:dyDescent="0.3">
      <c r="A364" s="159"/>
      <c r="B364" s="702" t="s">
        <v>721</v>
      </c>
      <c r="C364" s="702"/>
      <c r="D364" s="702"/>
      <c r="E364" s="703"/>
      <c r="F364" s="432">
        <f>SUM(G364:I364)</f>
        <v>1720240538.7799997</v>
      </c>
      <c r="G364" s="433">
        <f>+G8+G240</f>
        <v>619575804.88999999</v>
      </c>
      <c r="H364" s="432">
        <f>+H8+H240</f>
        <v>707214018.73999989</v>
      </c>
      <c r="I364" s="649">
        <f>+I8+I240</f>
        <v>393450715.14999998</v>
      </c>
      <c r="J364" s="102"/>
      <c r="K364" s="102"/>
      <c r="L364" s="203" t="s">
        <v>721</v>
      </c>
      <c r="M364" s="434">
        <f>+M12+M50+M113+M155+M162+M196+M241+M280+M309+M331+M359</f>
        <v>1720240538.78</v>
      </c>
      <c r="N364" s="435">
        <f t="shared" ref="N364:P364" si="57">+N12+N50+N113+N155+N162+N196+N241+N280+N309+N331+N359</f>
        <v>619575804.88999999</v>
      </c>
      <c r="O364" s="435">
        <f>+O12+O50+O113+O155+O162+O196+O241+O280+O309+O331+O359</f>
        <v>707214018.73999989</v>
      </c>
      <c r="P364" s="436">
        <f t="shared" si="57"/>
        <v>393450715.14999998</v>
      </c>
      <c r="Q364" s="407"/>
    </row>
    <row r="366" spans="1:19" ht="11.25" x14ac:dyDescent="0.2">
      <c r="G366" s="195"/>
      <c r="H366" s="195"/>
      <c r="I366" s="195"/>
    </row>
    <row r="367" spans="1:19" s="55" customFormat="1" ht="12.75" x14ac:dyDescent="0.2">
      <c r="B367" s="103"/>
      <c r="C367" s="104" t="s">
        <v>722</v>
      </c>
      <c r="D367" s="104"/>
      <c r="E367" s="104"/>
      <c r="F367" s="197"/>
      <c r="G367" s="198"/>
      <c r="H367" s="198"/>
      <c r="I367" s="191"/>
      <c r="J367" s="54"/>
      <c r="K367" s="104"/>
      <c r="M367" s="438"/>
      <c r="N367" s="439"/>
      <c r="O367" s="439"/>
      <c r="P367" s="438"/>
      <c r="Q367" s="289"/>
    </row>
    <row r="368" spans="1:19" ht="12" customHeight="1" x14ac:dyDescent="0.2">
      <c r="B368" s="648"/>
      <c r="C368" s="648"/>
      <c r="D368" s="648"/>
      <c r="E368" s="648"/>
      <c r="F368" s="648"/>
      <c r="G368" s="648"/>
      <c r="H368" s="648"/>
      <c r="I368" s="648"/>
    </row>
    <row r="369" spans="1:20" ht="12" customHeight="1" x14ac:dyDescent="0.2">
      <c r="B369" s="105"/>
    </row>
    <row r="370" spans="1:20" ht="16.5" customHeight="1" x14ac:dyDescent="0.2"/>
    <row r="371" spans="1:20" ht="12" customHeight="1" x14ac:dyDescent="0.2">
      <c r="C371" s="106"/>
    </row>
    <row r="372" spans="1:20" s="55" customFormat="1" ht="34.5" customHeight="1" x14ac:dyDescent="0.2">
      <c r="A372" s="51"/>
      <c r="B372" s="51"/>
      <c r="C372" s="107" t="s">
        <v>723</v>
      </c>
      <c r="D372" s="51"/>
      <c r="E372" s="51"/>
      <c r="F372" s="195"/>
      <c r="G372" s="162"/>
      <c r="H372" s="162"/>
      <c r="I372" s="196"/>
      <c r="J372" s="54"/>
      <c r="L372" s="51"/>
      <c r="M372" s="437"/>
      <c r="N372" s="393"/>
      <c r="O372" s="393"/>
      <c r="P372" s="437"/>
      <c r="Q372" s="288"/>
      <c r="R372" s="51"/>
      <c r="S372" s="51"/>
      <c r="T372" s="51"/>
    </row>
    <row r="373" spans="1:20" s="55" customFormat="1" ht="51" customHeight="1" x14ac:dyDescent="0.2">
      <c r="A373" s="51"/>
      <c r="B373" s="51"/>
      <c r="C373" s="106"/>
      <c r="D373" s="51"/>
      <c r="E373" s="51"/>
      <c r="F373" s="195"/>
      <c r="G373" s="162"/>
      <c r="H373" s="162"/>
      <c r="I373" s="196"/>
      <c r="J373" s="54"/>
      <c r="L373" s="51"/>
      <c r="M373" s="437"/>
      <c r="N373" s="393"/>
      <c r="O373" s="393"/>
      <c r="P373" s="437"/>
      <c r="Q373" s="288"/>
      <c r="R373" s="51"/>
      <c r="S373" s="51"/>
      <c r="T373" s="51"/>
    </row>
    <row r="374" spans="1:20" s="55" customFormat="1" ht="48.75" customHeight="1" x14ac:dyDescent="0.2">
      <c r="A374" s="51"/>
      <c r="B374" s="51"/>
      <c r="C374" s="699"/>
      <c r="D374" s="699"/>
      <c r="E374" s="699"/>
      <c r="F374" s="699"/>
      <c r="G374" s="699"/>
      <c r="H374" s="699"/>
      <c r="I374" s="699"/>
      <c r="J374" s="54"/>
      <c r="L374" s="51"/>
      <c r="M374" s="437"/>
      <c r="N374" s="393"/>
      <c r="O374" s="393"/>
      <c r="P374" s="437"/>
      <c r="Q374" s="288"/>
      <c r="R374" s="51"/>
      <c r="S374" s="51"/>
      <c r="T374" s="51"/>
    </row>
    <row r="375" spans="1:20" s="55" customFormat="1" ht="12" customHeight="1" x14ac:dyDescent="0.2">
      <c r="A375" s="51"/>
      <c r="B375" s="51"/>
      <c r="C375" s="60"/>
      <c r="D375" s="60"/>
      <c r="E375" s="60"/>
      <c r="F375" s="195"/>
      <c r="G375" s="162"/>
      <c r="H375" s="162"/>
      <c r="I375" s="196"/>
      <c r="J375" s="54"/>
      <c r="L375" s="51"/>
      <c r="M375" s="437"/>
      <c r="N375" s="393"/>
      <c r="O375" s="393"/>
      <c r="P375" s="437"/>
      <c r="Q375" s="288"/>
      <c r="R375" s="51"/>
      <c r="S375" s="51"/>
      <c r="T375" s="51"/>
    </row>
    <row r="376" spans="1:20" s="55" customFormat="1" ht="12" customHeight="1" x14ac:dyDescent="0.2">
      <c r="A376" s="51"/>
      <c r="B376" s="51"/>
      <c r="C376" s="60"/>
      <c r="D376" s="60"/>
      <c r="E376" s="60"/>
      <c r="F376" s="195"/>
      <c r="G376" s="162"/>
      <c r="H376" s="162"/>
      <c r="I376" s="196"/>
      <c r="J376" s="54"/>
      <c r="L376" s="51"/>
      <c r="M376" s="437"/>
      <c r="N376" s="393"/>
      <c r="O376" s="393"/>
      <c r="P376" s="437"/>
      <c r="Q376" s="288"/>
      <c r="R376" s="51"/>
      <c r="S376" s="51"/>
      <c r="T376" s="51"/>
    </row>
    <row r="377" spans="1:20" s="55" customFormat="1" ht="42.75" customHeight="1" x14ac:dyDescent="0.2">
      <c r="A377" s="51"/>
      <c r="B377" s="51"/>
      <c r="C377" s="699"/>
      <c r="D377" s="699"/>
      <c r="E377" s="699"/>
      <c r="F377" s="699"/>
      <c r="G377" s="699"/>
      <c r="H377" s="699"/>
      <c r="I377" s="699"/>
      <c r="J377" s="54"/>
      <c r="L377" s="51"/>
      <c r="M377" s="437"/>
      <c r="N377" s="393"/>
      <c r="O377" s="393"/>
      <c r="P377" s="437"/>
      <c r="Q377" s="288"/>
      <c r="R377" s="51"/>
      <c r="S377" s="51"/>
      <c r="T377" s="51"/>
    </row>
    <row r="378" spans="1:20" s="55" customFormat="1" ht="12" customHeight="1" x14ac:dyDescent="0.2">
      <c r="A378" s="51"/>
      <c r="B378" s="51"/>
      <c r="C378" s="60"/>
      <c r="D378" s="60"/>
      <c r="E378" s="60"/>
      <c r="F378" s="195"/>
      <c r="G378" s="162"/>
      <c r="H378" s="162"/>
      <c r="I378" s="196"/>
      <c r="J378" s="54"/>
      <c r="L378" s="51"/>
      <c r="M378" s="437"/>
      <c r="N378" s="393"/>
      <c r="O378" s="393"/>
      <c r="P378" s="437"/>
      <c r="Q378" s="288"/>
      <c r="R378" s="51"/>
      <c r="S378" s="51"/>
      <c r="T378" s="51"/>
    </row>
    <row r="379" spans="1:20" s="55" customFormat="1" ht="12" customHeight="1" x14ac:dyDescent="0.2">
      <c r="A379" s="51"/>
      <c r="B379" s="51"/>
      <c r="C379" s="60"/>
      <c r="D379" s="60"/>
      <c r="E379" s="60"/>
      <c r="F379" s="195"/>
      <c r="G379" s="162"/>
      <c r="H379" s="162"/>
      <c r="I379" s="196"/>
      <c r="J379" s="54"/>
      <c r="L379" s="51"/>
      <c r="M379" s="437"/>
      <c r="N379" s="393"/>
      <c r="O379" s="393"/>
      <c r="P379" s="437"/>
      <c r="Q379" s="288"/>
      <c r="R379" s="51"/>
      <c r="S379" s="51"/>
      <c r="T379" s="51"/>
    </row>
    <row r="380" spans="1:20" s="55" customFormat="1" ht="31.5" customHeight="1" x14ac:dyDescent="0.2">
      <c r="A380" s="51"/>
      <c r="B380" s="51"/>
      <c r="C380" s="699"/>
      <c r="D380" s="699"/>
      <c r="E380" s="699"/>
      <c r="F380" s="699"/>
      <c r="G380" s="699"/>
      <c r="H380" s="699"/>
      <c r="I380" s="699"/>
      <c r="J380" s="54"/>
      <c r="L380" s="51"/>
      <c r="M380" s="437"/>
      <c r="N380" s="393"/>
      <c r="O380" s="393"/>
      <c r="P380" s="437"/>
      <c r="Q380" s="288"/>
      <c r="R380" s="51"/>
      <c r="S380" s="51"/>
      <c r="T380" s="51"/>
    </row>
  </sheetData>
  <mergeCells count="8">
    <mergeCell ref="C374:I374"/>
    <mergeCell ref="C377:I377"/>
    <mergeCell ref="C380:I380"/>
    <mergeCell ref="A2:P2"/>
    <mergeCell ref="A3:P3"/>
    <mergeCell ref="A4:P4"/>
    <mergeCell ref="A6:E6"/>
    <mergeCell ref="B364:E364"/>
  </mergeCells>
  <printOptions horizontalCentered="1"/>
  <pageMargins left="0.19685039370078741" right="0.19685039370078741" top="0.59055118110236227" bottom="0.39370078740157483" header="0.19685039370078741" footer="0.19685039370078741"/>
  <pageSetup paperSize="9"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L62"/>
  <sheetViews>
    <sheetView showGridLines="0" topLeftCell="A28" zoomScaleNormal="100" workbookViewId="0">
      <selection activeCell="J51" sqref="J51"/>
    </sheetView>
  </sheetViews>
  <sheetFormatPr baseColWidth="10" defaultRowHeight="16.5" x14ac:dyDescent="0.3"/>
  <cols>
    <col min="1" max="1" width="11.42578125" style="32"/>
    <col min="2" max="2" width="17.42578125" style="32" customWidth="1"/>
    <col min="3" max="3" width="46.7109375" style="32" customWidth="1"/>
    <col min="4" max="4" width="18.140625" style="207" customWidth="1"/>
    <col min="5" max="5" width="19.140625" style="205" hidden="1" customWidth="1"/>
    <col min="6" max="6" width="1.85546875" style="205" hidden="1" customWidth="1"/>
    <col min="7" max="7" width="15.5703125" style="32" customWidth="1"/>
    <col min="8" max="8" width="16.28515625" style="207" customWidth="1"/>
    <col min="9" max="9" width="17.140625" style="207" customWidth="1"/>
    <col min="10" max="10" width="15.85546875" style="207" customWidth="1"/>
    <col min="11" max="11" width="12.7109375" style="207" customWidth="1"/>
    <col min="12" max="12" width="12.28515625" style="32" bestFit="1" customWidth="1"/>
    <col min="13" max="16384" width="11.42578125" style="32"/>
  </cols>
  <sheetData>
    <row r="1" spans="2:12" x14ac:dyDescent="0.3">
      <c r="B1" s="705"/>
      <c r="C1" s="705"/>
      <c r="D1" s="705"/>
      <c r="E1" s="705"/>
      <c r="F1" s="705"/>
      <c r="G1" s="705"/>
      <c r="H1" s="121"/>
      <c r="I1" s="292"/>
      <c r="J1" s="292"/>
      <c r="K1" s="292"/>
    </row>
    <row r="2" spans="2:12" ht="18.75" x14ac:dyDescent="0.3">
      <c r="B2" s="706" t="s">
        <v>1191</v>
      </c>
      <c r="C2" s="706"/>
      <c r="D2" s="706"/>
      <c r="E2" s="706"/>
      <c r="F2" s="706"/>
      <c r="G2" s="706"/>
      <c r="H2" s="706"/>
      <c r="I2" s="706"/>
      <c r="J2" s="32"/>
    </row>
    <row r="3" spans="2:12" ht="16.5" customHeight="1" x14ac:dyDescent="0.3">
      <c r="B3" s="707" t="s">
        <v>1192</v>
      </c>
      <c r="C3" s="707"/>
      <c r="D3" s="707"/>
      <c r="E3" s="707"/>
      <c r="F3" s="707"/>
      <c r="G3" s="707"/>
      <c r="H3" s="707"/>
      <c r="I3" s="707"/>
      <c r="J3" s="32"/>
    </row>
    <row r="4" spans="2:12" x14ac:dyDescent="0.3">
      <c r="B4" s="33"/>
      <c r="C4" s="33"/>
      <c r="D4" s="33"/>
      <c r="E4" s="243"/>
      <c r="F4" s="243"/>
      <c r="G4" s="33"/>
      <c r="H4" s="33"/>
      <c r="I4" s="34"/>
      <c r="J4" s="33"/>
      <c r="K4" s="33"/>
    </row>
    <row r="5" spans="2:12" ht="33.75" customHeight="1" thickBot="1" x14ac:dyDescent="0.35">
      <c r="B5" s="232" t="s">
        <v>1127</v>
      </c>
      <c r="C5" s="233" t="s">
        <v>1128</v>
      </c>
      <c r="D5" s="354" t="s">
        <v>1206</v>
      </c>
      <c r="E5" s="249" t="s">
        <v>1142</v>
      </c>
      <c r="F5" s="314" t="s">
        <v>1143</v>
      </c>
      <c r="G5" s="370" t="s">
        <v>1188</v>
      </c>
      <c r="H5" s="351" t="s">
        <v>1189</v>
      </c>
      <c r="I5" s="234" t="s">
        <v>1190</v>
      </c>
      <c r="J5" s="351" t="s">
        <v>1207</v>
      </c>
      <c r="K5" s="351" t="s">
        <v>1146</v>
      </c>
    </row>
    <row r="6" spans="2:12" s="207" customFormat="1" ht="4.5" customHeight="1" thickBot="1" x14ac:dyDescent="0.35">
      <c r="B6" s="262"/>
      <c r="C6" s="263"/>
      <c r="D6" s="352"/>
      <c r="E6" s="264"/>
      <c r="F6" s="264"/>
      <c r="G6" s="326"/>
      <c r="H6" s="265"/>
      <c r="I6" s="265"/>
      <c r="J6" s="265"/>
      <c r="K6" s="265"/>
    </row>
    <row r="7" spans="2:12" ht="18.75" customHeight="1" thickBot="1" x14ac:dyDescent="0.35">
      <c r="B7" s="258" t="s">
        <v>167</v>
      </c>
      <c r="C7" s="259" t="s">
        <v>168</v>
      </c>
      <c r="D7" s="364">
        <f>+D9+D25</f>
        <v>2147691107.1399999</v>
      </c>
      <c r="E7" s="260">
        <f>+E9+E25</f>
        <v>332564561.87</v>
      </c>
      <c r="F7" s="315">
        <f>+F9+F25</f>
        <v>1116412155.2900002</v>
      </c>
      <c r="G7" s="327">
        <f>SUM(E7:F7)</f>
        <v>1448976717.1600003</v>
      </c>
      <c r="H7" s="261">
        <f>+H9+H25</f>
        <v>915263925</v>
      </c>
      <c r="I7" s="369">
        <f>+I9+I25</f>
        <v>1619676995.1599998</v>
      </c>
      <c r="J7" s="261">
        <f>+D7-I7</f>
        <v>528014111.98000002</v>
      </c>
      <c r="K7" s="362">
        <v>1</v>
      </c>
    </row>
    <row r="8" spans="2:12" s="207" customFormat="1" ht="4.5" customHeight="1" x14ac:dyDescent="0.3">
      <c r="B8" s="262"/>
      <c r="C8" s="263"/>
      <c r="D8" s="352"/>
      <c r="E8" s="264"/>
      <c r="F8" s="264"/>
      <c r="G8" s="326"/>
      <c r="H8" s="265"/>
      <c r="I8" s="265"/>
      <c r="J8" s="265"/>
      <c r="K8" s="367"/>
    </row>
    <row r="9" spans="2:12" s="207" customFormat="1" ht="18.75" customHeight="1" x14ac:dyDescent="0.3">
      <c r="B9" s="267" t="s">
        <v>169</v>
      </c>
      <c r="C9" s="268" t="s">
        <v>170</v>
      </c>
      <c r="D9" s="316">
        <f>+D13+D17+D23</f>
        <v>768077.24</v>
      </c>
      <c r="E9" s="269">
        <f>+E13+E17+E23</f>
        <v>19408151.5</v>
      </c>
      <c r="F9" s="316">
        <f>+F13+F17+F23</f>
        <v>5546557.9800000004</v>
      </c>
      <c r="G9" s="328">
        <f>SUM(E9:F9)</f>
        <v>24954709.48</v>
      </c>
      <c r="H9" s="270">
        <f>+H13+H17+H23</f>
        <v>18320984.690000001</v>
      </c>
      <c r="I9" s="270">
        <f>SUM(G9:H9)</f>
        <v>43275694.170000002</v>
      </c>
      <c r="J9" s="270">
        <f>+D9-I9</f>
        <v>-42507616.93</v>
      </c>
      <c r="K9" s="358">
        <v>1</v>
      </c>
    </row>
    <row r="10" spans="2:12" s="207" customFormat="1" ht="4.5" customHeight="1" x14ac:dyDescent="0.3">
      <c r="B10" s="262"/>
      <c r="C10" s="263"/>
      <c r="D10" s="352"/>
      <c r="E10" s="266"/>
      <c r="F10" s="317"/>
      <c r="G10" s="326"/>
      <c r="H10" s="265"/>
      <c r="I10" s="265"/>
      <c r="J10" s="265"/>
      <c r="K10" s="367"/>
    </row>
    <row r="11" spans="2:12" s="207" customFormat="1" ht="18.75" customHeight="1" x14ac:dyDescent="0.3">
      <c r="B11" s="238" t="s">
        <v>1130</v>
      </c>
      <c r="C11" s="206" t="s">
        <v>1131</v>
      </c>
      <c r="D11" s="238"/>
      <c r="E11" s="251"/>
      <c r="F11" s="318"/>
      <c r="G11" s="329"/>
      <c r="H11" s="239"/>
      <c r="I11" s="239"/>
      <c r="J11" s="239"/>
      <c r="K11" s="355"/>
    </row>
    <row r="12" spans="2:12" s="207" customFormat="1" ht="4.5" customHeight="1" x14ac:dyDescent="0.3">
      <c r="B12" s="262"/>
      <c r="C12" s="263"/>
      <c r="D12" s="352"/>
      <c r="E12" s="266"/>
      <c r="F12" s="317"/>
      <c r="G12" s="326"/>
      <c r="H12" s="265"/>
      <c r="I12" s="265"/>
      <c r="J12" s="265"/>
      <c r="K12" s="367"/>
    </row>
    <row r="13" spans="2:12" s="245" customFormat="1" ht="33" x14ac:dyDescent="0.25">
      <c r="B13" s="246" t="s">
        <v>1129</v>
      </c>
      <c r="C13" s="247" t="s">
        <v>1132</v>
      </c>
      <c r="D13" s="323">
        <v>0</v>
      </c>
      <c r="E13" s="252">
        <v>1.35</v>
      </c>
      <c r="F13" s="319">
        <v>0.96</v>
      </c>
      <c r="G13" s="330">
        <f>+E13+F13</f>
        <v>2.31</v>
      </c>
      <c r="H13" s="248">
        <f>4.43-G13</f>
        <v>2.1199999999999997</v>
      </c>
      <c r="I13" s="488">
        <f>+G13+H13</f>
        <v>4.43</v>
      </c>
      <c r="J13" s="248">
        <f>+D13-I13</f>
        <v>-4.43</v>
      </c>
      <c r="K13" s="368">
        <v>1</v>
      </c>
      <c r="L13" s="245">
        <f>42504854.5+2758+768077.24</f>
        <v>43275689.740000002</v>
      </c>
    </row>
    <row r="14" spans="2:12" s="207" customFormat="1" ht="4.5" customHeight="1" x14ac:dyDescent="0.3">
      <c r="B14" s="262"/>
      <c r="C14" s="263"/>
      <c r="D14" s="352"/>
      <c r="E14" s="266"/>
      <c r="F14" s="317"/>
      <c r="G14" s="326"/>
      <c r="H14" s="265"/>
      <c r="I14" s="265"/>
      <c r="J14" s="265"/>
      <c r="K14" s="367"/>
    </row>
    <row r="15" spans="2:12" ht="18.75" customHeight="1" x14ac:dyDescent="0.3">
      <c r="B15" s="238" t="s">
        <v>171</v>
      </c>
      <c r="C15" s="206" t="s">
        <v>172</v>
      </c>
      <c r="D15" s="238"/>
      <c r="E15" s="251"/>
      <c r="F15" s="318"/>
      <c r="G15" s="329"/>
      <c r="H15" s="239"/>
      <c r="I15" s="239"/>
      <c r="J15" s="239"/>
      <c r="K15" s="355"/>
    </row>
    <row r="16" spans="2:12" s="207" customFormat="1" ht="4.5" customHeight="1" x14ac:dyDescent="0.3">
      <c r="B16" s="262"/>
      <c r="C16" s="263"/>
      <c r="D16" s="352"/>
      <c r="E16" s="266"/>
      <c r="F16" s="317"/>
      <c r="G16" s="326"/>
      <c r="H16" s="265"/>
      <c r="I16" s="265"/>
      <c r="J16" s="265"/>
      <c r="K16" s="367"/>
    </row>
    <row r="17" spans="2:12" ht="18.75" customHeight="1" x14ac:dyDescent="0.3">
      <c r="B17" s="244" t="s">
        <v>1122</v>
      </c>
      <c r="C17" s="236" t="s">
        <v>1123</v>
      </c>
      <c r="D17" s="365">
        <f>SUM(D18:D21)</f>
        <v>19259</v>
      </c>
      <c r="E17" s="250">
        <f>SUM(E18:E20)</f>
        <v>19408150.149999999</v>
      </c>
      <c r="F17" s="320">
        <f>SUM(F18:F20)</f>
        <v>4797738.78</v>
      </c>
      <c r="G17" s="331">
        <f>SUM(E17:F17)</f>
        <v>24205888.93</v>
      </c>
      <c r="H17" s="241">
        <f>SUM(H18:H21)</f>
        <v>18320982.57</v>
      </c>
      <c r="I17" s="241">
        <f>SUM(G17:H17)</f>
        <v>42526871.5</v>
      </c>
      <c r="J17" s="366">
        <f>+D17-I17</f>
        <v>-42507612.5</v>
      </c>
      <c r="K17" s="356">
        <v>1</v>
      </c>
    </row>
    <row r="18" spans="2:12" s="207" customFormat="1" ht="18.75" customHeight="1" x14ac:dyDescent="0.3">
      <c r="B18" s="240"/>
      <c r="C18" s="208" t="s">
        <v>12</v>
      </c>
      <c r="D18" s="321"/>
      <c r="E18" s="253">
        <v>19027150.149999999</v>
      </c>
      <c r="F18" s="321">
        <v>5159479.78</v>
      </c>
      <c r="G18" s="329">
        <f>SUM(E18:F18)</f>
        <v>24186629.93</v>
      </c>
      <c r="H18" s="239">
        <f>41570054.33-G18</f>
        <v>17383424.399999999</v>
      </c>
      <c r="I18" s="239">
        <f>SUM(G18:H18)</f>
        <v>41570054.329999998</v>
      </c>
      <c r="J18" s="239">
        <f>+D18-I18</f>
        <v>-41570054.329999998</v>
      </c>
      <c r="K18" s="355">
        <v>1</v>
      </c>
      <c r="L18" s="35">
        <f>+I18+I19</f>
        <v>42504854.5</v>
      </c>
    </row>
    <row r="19" spans="2:12" s="207" customFormat="1" ht="18.75" customHeight="1" x14ac:dyDescent="0.3">
      <c r="B19" s="240"/>
      <c r="C19" s="208" t="s">
        <v>18</v>
      </c>
      <c r="D19" s="321"/>
      <c r="E19" s="253">
        <v>381000</v>
      </c>
      <c r="F19" s="321">
        <v>-381000</v>
      </c>
      <c r="G19" s="329">
        <f t="shared" ref="G19:G20" si="0">SUM(E19:F19)</f>
        <v>0</v>
      </c>
      <c r="H19" s="239">
        <f>934800.17-G19</f>
        <v>934800.17</v>
      </c>
      <c r="I19" s="239">
        <f t="shared" ref="I19:I21" si="1">SUM(G19:H19)</f>
        <v>934800.17</v>
      </c>
      <c r="J19" s="239">
        <f t="shared" ref="J19:J21" si="2">+D19-I19</f>
        <v>-934800.17</v>
      </c>
      <c r="K19" s="355">
        <v>1</v>
      </c>
      <c r="L19" s="35">
        <f>+I20+I23</f>
        <v>768077.24</v>
      </c>
    </row>
    <row r="20" spans="2:12" s="207" customFormat="1" ht="18.75" customHeight="1" x14ac:dyDescent="0.3">
      <c r="B20" s="240"/>
      <c r="C20" s="208" t="s">
        <v>1144</v>
      </c>
      <c r="D20" s="321">
        <v>19259</v>
      </c>
      <c r="E20" s="253">
        <v>0</v>
      </c>
      <c r="F20" s="321">
        <v>19259</v>
      </c>
      <c r="G20" s="329">
        <f t="shared" si="0"/>
        <v>19259</v>
      </c>
      <c r="H20" s="239">
        <f>19259-G20</f>
        <v>0</v>
      </c>
      <c r="I20" s="239">
        <f t="shared" si="1"/>
        <v>19259</v>
      </c>
      <c r="J20" s="239">
        <f t="shared" si="2"/>
        <v>0</v>
      </c>
      <c r="K20" s="355">
        <f>+I20/D20</f>
        <v>1</v>
      </c>
    </row>
    <row r="21" spans="2:12" s="207" customFormat="1" ht="18.75" customHeight="1" x14ac:dyDescent="0.3">
      <c r="B21" s="240"/>
      <c r="C21" s="208" t="s">
        <v>1193</v>
      </c>
      <c r="D21" s="321"/>
      <c r="E21" s="253"/>
      <c r="F21" s="321"/>
      <c r="G21" s="329">
        <v>0</v>
      </c>
      <c r="H21" s="239">
        <f>2758-G21</f>
        <v>2758</v>
      </c>
      <c r="I21" s="239">
        <f t="shared" si="1"/>
        <v>2758</v>
      </c>
      <c r="J21" s="239">
        <f t="shared" si="2"/>
        <v>-2758</v>
      </c>
      <c r="K21" s="355">
        <v>1</v>
      </c>
    </row>
    <row r="22" spans="2:12" s="207" customFormat="1" ht="4.5" customHeight="1" x14ac:dyDescent="0.3">
      <c r="B22" s="262"/>
      <c r="C22" s="263"/>
      <c r="D22" s="317"/>
      <c r="E22" s="266"/>
      <c r="F22" s="317"/>
      <c r="G22" s="326"/>
      <c r="H22" s="265"/>
      <c r="I22" s="265"/>
      <c r="J22" s="265"/>
      <c r="K22" s="367"/>
    </row>
    <row r="23" spans="2:12" ht="18.75" customHeight="1" x14ac:dyDescent="0.3">
      <c r="B23" s="244" t="s">
        <v>1124</v>
      </c>
      <c r="C23" s="236" t="s">
        <v>1265</v>
      </c>
      <c r="D23" s="320">
        <v>748818.24</v>
      </c>
      <c r="E23" s="250">
        <v>0</v>
      </c>
      <c r="F23" s="320">
        <v>748818.24</v>
      </c>
      <c r="G23" s="331">
        <f>+E23+F23</f>
        <v>748818.24</v>
      </c>
      <c r="H23" s="241">
        <f>748818.24-G23</f>
        <v>0</v>
      </c>
      <c r="I23" s="241">
        <f>+G23+H23</f>
        <v>748818.24</v>
      </c>
      <c r="J23" s="241">
        <f>+D23-I23</f>
        <v>0</v>
      </c>
      <c r="K23" s="356">
        <f>+I23/D23</f>
        <v>1</v>
      </c>
    </row>
    <row r="24" spans="2:12" s="207" customFormat="1" ht="4.5" customHeight="1" x14ac:dyDescent="0.3">
      <c r="B24" s="262"/>
      <c r="C24" s="263"/>
      <c r="D24" s="352"/>
      <c r="E24" s="266"/>
      <c r="F24" s="317"/>
      <c r="G24" s="326"/>
      <c r="H24" s="265"/>
      <c r="I24" s="265"/>
      <c r="J24" s="265"/>
      <c r="K24" s="265"/>
    </row>
    <row r="25" spans="2:12" ht="15.75" customHeight="1" x14ac:dyDescent="0.3">
      <c r="B25" s="267" t="s">
        <v>173</v>
      </c>
      <c r="C25" s="268" t="s">
        <v>7</v>
      </c>
      <c r="D25" s="353">
        <f>+D29+D35</f>
        <v>2146923029.9000001</v>
      </c>
      <c r="E25" s="269">
        <f>+E29+E35</f>
        <v>313156410.37</v>
      </c>
      <c r="F25" s="316">
        <f>+F29+F35</f>
        <v>1110865597.3100002</v>
      </c>
      <c r="G25" s="328">
        <f>+G29+G35</f>
        <v>679458360.67999995</v>
      </c>
      <c r="H25" s="270">
        <f>+H29+H35</f>
        <v>896942940.30999994</v>
      </c>
      <c r="I25" s="270">
        <f>SUM(G25:H25)</f>
        <v>1576401300.9899998</v>
      </c>
      <c r="J25" s="270">
        <f>+J29+J35</f>
        <v>570521728.91000021</v>
      </c>
      <c r="K25" s="358">
        <f>+I25/D25</f>
        <v>0.73426074388117479</v>
      </c>
    </row>
    <row r="26" spans="2:12" s="207" customFormat="1" ht="4.5" customHeight="1" x14ac:dyDescent="0.3">
      <c r="B26" s="262" t="s">
        <v>174</v>
      </c>
      <c r="C26" s="263" t="s">
        <v>174</v>
      </c>
      <c r="D26" s="352"/>
      <c r="E26" s="266"/>
      <c r="F26" s="317"/>
      <c r="G26" s="326"/>
      <c r="H26" s="265"/>
      <c r="I26" s="265"/>
      <c r="J26" s="265"/>
      <c r="K26" s="265"/>
    </row>
    <row r="27" spans="2:12" ht="31.5" customHeight="1" x14ac:dyDescent="0.3">
      <c r="B27" s="372" t="s">
        <v>175</v>
      </c>
      <c r="C27" s="371" t="s">
        <v>176</v>
      </c>
      <c r="D27" s="240"/>
      <c r="E27" s="253"/>
      <c r="F27" s="321"/>
      <c r="G27" s="329"/>
      <c r="H27" s="239"/>
      <c r="I27" s="239"/>
      <c r="J27" s="239"/>
      <c r="K27" s="239"/>
    </row>
    <row r="28" spans="2:12" s="207" customFormat="1" ht="4.5" customHeight="1" x14ac:dyDescent="0.3">
      <c r="B28" s="262"/>
      <c r="C28" s="263"/>
      <c r="D28" s="352"/>
      <c r="E28" s="266"/>
      <c r="F28" s="317"/>
      <c r="G28" s="326"/>
      <c r="H28" s="265"/>
      <c r="I28" s="265"/>
      <c r="J28" s="265"/>
      <c r="K28" s="265"/>
    </row>
    <row r="29" spans="2:12" ht="15" customHeight="1" x14ac:dyDescent="0.3">
      <c r="B29" s="235" t="s">
        <v>177</v>
      </c>
      <c r="C29" s="236" t="s">
        <v>178</v>
      </c>
      <c r="D29" s="331">
        <f>SUM(D30:D33)</f>
        <v>2133078635.7</v>
      </c>
      <c r="E29" s="250">
        <f>SUM(E30:E33)</f>
        <v>306578729.37</v>
      </c>
      <c r="F29" s="320">
        <f>SUM(F30:F33)</f>
        <v>1110865597.3100002</v>
      </c>
      <c r="G29" s="331">
        <f>SUM(G30:G33)</f>
        <v>672880679.67999995</v>
      </c>
      <c r="H29" s="241">
        <f>SUM(H30:H33)</f>
        <v>896942940.30999994</v>
      </c>
      <c r="I29" s="241">
        <f>SUM(G29:H29)</f>
        <v>1569823619.9899998</v>
      </c>
      <c r="J29" s="241">
        <f>SUM(J30:J33)</f>
        <v>563255015.71000016</v>
      </c>
      <c r="K29" s="356">
        <f>+I29/D29</f>
        <v>0.73594268571108723</v>
      </c>
    </row>
    <row r="30" spans="2:12" ht="15.75" customHeight="1" x14ac:dyDescent="0.3">
      <c r="B30" s="235"/>
      <c r="C30" s="208" t="s">
        <v>179</v>
      </c>
      <c r="D30" s="329">
        <v>1209764988.7</v>
      </c>
      <c r="E30" s="251">
        <v>306578729.37</v>
      </c>
      <c r="F30" s="321">
        <v>277829499.99000001</v>
      </c>
      <c r="G30" s="329">
        <f>SUM(E30:F30)</f>
        <v>584408229.36000001</v>
      </c>
      <c r="H30" s="239">
        <f>1133319235.35-G30</f>
        <v>548911005.98999989</v>
      </c>
      <c r="I30" s="239">
        <f>SUM(G30:H30)</f>
        <v>1133319235.3499999</v>
      </c>
      <c r="J30" s="239">
        <f>+D30-I30</f>
        <v>76445753.350000143</v>
      </c>
      <c r="K30" s="355">
        <f>+I30/D30</f>
        <v>0.93680941830516362</v>
      </c>
    </row>
    <row r="31" spans="2:12" ht="15.75" customHeight="1" x14ac:dyDescent="0.3">
      <c r="B31" s="235"/>
      <c r="C31" s="208" t="s">
        <v>180</v>
      </c>
      <c r="D31" s="329">
        <v>744563647</v>
      </c>
      <c r="E31" s="253">
        <v>0</v>
      </c>
      <c r="F31" s="321">
        <v>77743283.659999996</v>
      </c>
      <c r="G31" s="329">
        <f t="shared" ref="G31:I31" si="3">SUM(E31:F31)</f>
        <v>77743283.659999996</v>
      </c>
      <c r="H31" s="239">
        <f>310973134.64-G31</f>
        <v>233229850.97999999</v>
      </c>
      <c r="I31" s="239">
        <f t="shared" si="3"/>
        <v>310973134.63999999</v>
      </c>
      <c r="J31" s="239">
        <f t="shared" ref="J31:J34" si="4">+D31-I31</f>
        <v>433590512.36000001</v>
      </c>
      <c r="K31" s="355">
        <f t="shared" ref="K31:K35" si="5">+I31/D31</f>
        <v>0.41765822961270627</v>
      </c>
    </row>
    <row r="32" spans="2:12" s="207" customFormat="1" ht="15.75" customHeight="1" x14ac:dyDescent="0.3">
      <c r="B32" s="235"/>
      <c r="C32" s="208" t="s">
        <v>181</v>
      </c>
      <c r="D32" s="329">
        <v>50000000</v>
      </c>
      <c r="E32" s="294">
        <v>0</v>
      </c>
      <c r="F32" s="322">
        <f>SUM(C31:E31)</f>
        <v>744563647</v>
      </c>
      <c r="G32" s="329">
        <v>0</v>
      </c>
      <c r="H32" s="239">
        <v>0</v>
      </c>
      <c r="I32" s="239">
        <v>0</v>
      </c>
      <c r="J32" s="239">
        <f t="shared" si="4"/>
        <v>50000000</v>
      </c>
      <c r="K32" s="355">
        <f t="shared" si="5"/>
        <v>0</v>
      </c>
    </row>
    <row r="33" spans="2:11" ht="15.75" customHeight="1" x14ac:dyDescent="0.3">
      <c r="B33" s="235"/>
      <c r="C33" s="208" t="s">
        <v>141</v>
      </c>
      <c r="D33" s="329">
        <v>128750000</v>
      </c>
      <c r="E33" s="253">
        <v>0</v>
      </c>
      <c r="F33" s="321">
        <v>10729166.66</v>
      </c>
      <c r="G33" s="329">
        <f>SUM(E33:F33)</f>
        <v>10729166.66</v>
      </c>
      <c r="H33" s="239">
        <f>125531250-G33</f>
        <v>114802083.34</v>
      </c>
      <c r="I33" s="239">
        <f>SUM(G33:H33)</f>
        <v>125531250</v>
      </c>
      <c r="J33" s="239">
        <f t="shared" si="4"/>
        <v>3218750</v>
      </c>
      <c r="K33" s="355">
        <f t="shared" si="5"/>
        <v>0.97499999999999998</v>
      </c>
    </row>
    <row r="34" spans="2:11" s="207" customFormat="1" ht="4.5" customHeight="1" x14ac:dyDescent="0.3">
      <c r="B34" s="262"/>
      <c r="C34" s="263"/>
      <c r="D34" s="326"/>
      <c r="E34" s="266"/>
      <c r="F34" s="317"/>
      <c r="G34" s="326"/>
      <c r="H34" s="265"/>
      <c r="I34" s="265"/>
      <c r="J34" s="239">
        <f t="shared" si="4"/>
        <v>0</v>
      </c>
      <c r="K34" s="355" t="e">
        <f t="shared" si="5"/>
        <v>#DIV/0!</v>
      </c>
    </row>
    <row r="35" spans="2:11" ht="33" x14ac:dyDescent="0.3">
      <c r="B35" s="255" t="s">
        <v>182</v>
      </c>
      <c r="C35" s="247" t="s">
        <v>183</v>
      </c>
      <c r="D35" s="332">
        <v>13844394.199999999</v>
      </c>
      <c r="E35" s="256">
        <v>6577681</v>
      </c>
      <c r="F35" s="323">
        <v>0</v>
      </c>
      <c r="G35" s="332">
        <f>SUM(E35:F35)</f>
        <v>6577681</v>
      </c>
      <c r="H35" s="257">
        <f>6577681-G35</f>
        <v>0</v>
      </c>
      <c r="I35" s="257">
        <f>SUM(G35:H35)</f>
        <v>6577681</v>
      </c>
      <c r="J35" s="257">
        <f>+D35-I35</f>
        <v>7266713.1999999993</v>
      </c>
      <c r="K35" s="357">
        <f t="shared" si="5"/>
        <v>0.47511511915775995</v>
      </c>
    </row>
    <row r="36" spans="2:11" s="207" customFormat="1" ht="4.5" customHeight="1" thickBot="1" x14ac:dyDescent="0.35">
      <c r="B36" s="262"/>
      <c r="C36" s="263"/>
      <c r="D36" s="352"/>
      <c r="E36" s="266"/>
      <c r="F36" s="317"/>
      <c r="G36" s="326"/>
      <c r="H36" s="265"/>
      <c r="I36" s="265"/>
      <c r="J36" s="265"/>
      <c r="K36" s="265"/>
    </row>
    <row r="37" spans="2:11" ht="18" customHeight="1" thickBot="1" x14ac:dyDescent="0.35">
      <c r="B37" s="258" t="s">
        <v>184</v>
      </c>
      <c r="C37" s="259" t="s">
        <v>185</v>
      </c>
      <c r="D37" s="360">
        <f>+D39</f>
        <v>267584790.16999999</v>
      </c>
      <c r="E37" s="260">
        <f>+E39</f>
        <v>938822268.98000002</v>
      </c>
      <c r="F37" s="315">
        <f>+F39</f>
        <v>0</v>
      </c>
      <c r="G37" s="327">
        <f>+G39</f>
        <v>938344856.88999999</v>
      </c>
      <c r="H37" s="261">
        <f>+H39</f>
        <v>0</v>
      </c>
      <c r="I37" s="261">
        <f>SUM(G37:H37)</f>
        <v>938344856.88999999</v>
      </c>
      <c r="J37" s="261">
        <f>+J39</f>
        <v>-670760066.72000003</v>
      </c>
      <c r="K37" s="362">
        <f>+K39</f>
        <v>1</v>
      </c>
    </row>
    <row r="38" spans="2:11" s="207" customFormat="1" ht="4.5" customHeight="1" x14ac:dyDescent="0.3">
      <c r="B38" s="262"/>
      <c r="C38" s="263"/>
      <c r="D38" s="352"/>
      <c r="E38" s="266"/>
      <c r="F38" s="317"/>
      <c r="G38" s="326"/>
      <c r="H38" s="265"/>
      <c r="I38" s="265"/>
      <c r="J38" s="265"/>
      <c r="K38" s="265"/>
    </row>
    <row r="39" spans="2:11" ht="14.25" customHeight="1" x14ac:dyDescent="0.3">
      <c r="B39" s="267" t="s">
        <v>186</v>
      </c>
      <c r="C39" s="268" t="s">
        <v>187</v>
      </c>
      <c r="D39" s="359">
        <f>+D41+D43</f>
        <v>267584790.16999999</v>
      </c>
      <c r="E39" s="269">
        <f>+E41+E43</f>
        <v>938822268.98000002</v>
      </c>
      <c r="F39" s="316">
        <f>+F41+F43</f>
        <v>0</v>
      </c>
      <c r="G39" s="328">
        <f>+G41+G43</f>
        <v>938344856.88999999</v>
      </c>
      <c r="H39" s="270">
        <f>+H41+H43</f>
        <v>0</v>
      </c>
      <c r="I39" s="270">
        <f>SUM(G39:H39)</f>
        <v>938344856.88999999</v>
      </c>
      <c r="J39" s="270">
        <f>+D39-I39</f>
        <v>-670760066.72000003</v>
      </c>
      <c r="K39" s="358">
        <v>1</v>
      </c>
    </row>
    <row r="40" spans="2:11" s="207" customFormat="1" ht="4.5" customHeight="1" x14ac:dyDescent="0.3">
      <c r="B40" s="262"/>
      <c r="C40" s="263"/>
      <c r="D40" s="352"/>
      <c r="E40" s="266"/>
      <c r="F40" s="317"/>
      <c r="G40" s="326"/>
      <c r="H40" s="265"/>
      <c r="I40" s="265"/>
      <c r="J40" s="265"/>
      <c r="K40" s="265"/>
    </row>
    <row r="41" spans="2:11" x14ac:dyDescent="0.3">
      <c r="B41" s="235" t="s">
        <v>188</v>
      </c>
      <c r="C41" s="236" t="s">
        <v>1125</v>
      </c>
      <c r="D41" s="320">
        <v>60260401.18</v>
      </c>
      <c r="E41" s="295">
        <v>60737813.270000003</v>
      </c>
      <c r="F41" s="324">
        <v>0</v>
      </c>
      <c r="G41" s="331">
        <v>60260401.18</v>
      </c>
      <c r="H41" s="241">
        <f>60260401.18-G41</f>
        <v>0</v>
      </c>
      <c r="I41" s="241">
        <f>SUM(G41:H41)</f>
        <v>60260401.18</v>
      </c>
      <c r="J41" s="361">
        <f>+D41-I41</f>
        <v>0</v>
      </c>
      <c r="K41" s="356">
        <f>+I41/D41</f>
        <v>1</v>
      </c>
    </row>
    <row r="42" spans="2:11" s="207" customFormat="1" ht="4.5" customHeight="1" x14ac:dyDescent="0.3">
      <c r="B42" s="262"/>
      <c r="C42" s="263"/>
      <c r="D42" s="317"/>
      <c r="E42" s="266"/>
      <c r="F42" s="317"/>
      <c r="G42" s="326"/>
      <c r="H42" s="265"/>
      <c r="I42" s="265"/>
      <c r="J42" s="265"/>
      <c r="K42" s="265"/>
    </row>
    <row r="43" spans="2:11" x14ac:dyDescent="0.3">
      <c r="B43" s="235" t="s">
        <v>189</v>
      </c>
      <c r="C43" s="236" t="s">
        <v>1126</v>
      </c>
      <c r="D43" s="320">
        <f>SUM(D44:D46)</f>
        <v>207324388.98999998</v>
      </c>
      <c r="E43" s="250">
        <f>SUM(E44:E46)</f>
        <v>878084455.71000004</v>
      </c>
      <c r="F43" s="320">
        <f>SUM(F44:F46)</f>
        <v>0</v>
      </c>
      <c r="G43" s="331">
        <f>SUM(G44:G46)</f>
        <v>878084455.71000004</v>
      </c>
      <c r="H43" s="241">
        <f>SUM(H44:H46)</f>
        <v>0</v>
      </c>
      <c r="I43" s="241">
        <f>SUM(G43:H43)</f>
        <v>878084455.71000004</v>
      </c>
      <c r="J43" s="241">
        <f>+D43-I43</f>
        <v>-670760066.72000003</v>
      </c>
      <c r="K43" s="356">
        <v>1</v>
      </c>
    </row>
    <row r="44" spans="2:11" x14ac:dyDescent="0.3">
      <c r="B44" s="238"/>
      <c r="C44" s="208" t="s">
        <v>14</v>
      </c>
      <c r="D44" s="321">
        <v>65757325.039999999</v>
      </c>
      <c r="E44" s="253">
        <v>734985105.45000005</v>
      </c>
      <c r="F44" s="321">
        <v>0</v>
      </c>
      <c r="G44" s="329">
        <f>SUM(E44:F44)</f>
        <v>734985105.45000005</v>
      </c>
      <c r="H44" s="239">
        <f>734985105.45-G44</f>
        <v>0</v>
      </c>
      <c r="I44" s="239">
        <f>SUM(G44:H44)</f>
        <v>734985105.45000005</v>
      </c>
      <c r="J44" s="239">
        <f>+D44-I44</f>
        <v>-669227780.41000009</v>
      </c>
      <c r="K44" s="355">
        <v>1</v>
      </c>
    </row>
    <row r="45" spans="2:11" x14ac:dyDescent="0.3">
      <c r="B45" s="238"/>
      <c r="C45" s="208" t="s">
        <v>31</v>
      </c>
      <c r="D45" s="321">
        <v>136960705</v>
      </c>
      <c r="E45" s="253">
        <v>136960705</v>
      </c>
      <c r="F45" s="321">
        <v>0</v>
      </c>
      <c r="G45" s="329">
        <f t="shared" ref="G45:I46" si="6">SUM(E45:F45)</f>
        <v>136960705</v>
      </c>
      <c r="H45" s="239">
        <f>136960705-G45</f>
        <v>0</v>
      </c>
      <c r="I45" s="239">
        <f t="shared" si="6"/>
        <v>136960705</v>
      </c>
      <c r="J45" s="239">
        <f t="shared" ref="J45:J46" si="7">+D45-I45</f>
        <v>0</v>
      </c>
      <c r="K45" s="355">
        <f t="shared" ref="K45" si="8">+I45/D45</f>
        <v>1</v>
      </c>
    </row>
    <row r="46" spans="2:11" s="207" customFormat="1" x14ac:dyDescent="0.3">
      <c r="B46" s="238"/>
      <c r="C46" s="208" t="s">
        <v>190</v>
      </c>
      <c r="D46" s="321">
        <v>4606358.95</v>
      </c>
      <c r="E46" s="253">
        <v>6138645.2599999998</v>
      </c>
      <c r="F46" s="321">
        <v>0</v>
      </c>
      <c r="G46" s="329">
        <f t="shared" si="6"/>
        <v>6138645.2599999998</v>
      </c>
      <c r="H46" s="239">
        <f>6138645.26-G46</f>
        <v>0</v>
      </c>
      <c r="I46" s="239">
        <f t="shared" si="6"/>
        <v>6138645.2599999998</v>
      </c>
      <c r="J46" s="239">
        <f t="shared" si="7"/>
        <v>-1532286.3099999996</v>
      </c>
      <c r="K46" s="355">
        <v>1</v>
      </c>
    </row>
    <row r="47" spans="2:11" ht="9" customHeight="1" thickBot="1" x14ac:dyDescent="0.35">
      <c r="B47" s="235"/>
      <c r="C47" s="236"/>
      <c r="D47" s="244"/>
      <c r="E47" s="250"/>
      <c r="F47" s="320"/>
      <c r="G47" s="333"/>
      <c r="H47" s="237"/>
      <c r="I47" s="237"/>
      <c r="J47" s="237"/>
      <c r="K47" s="237"/>
    </row>
    <row r="48" spans="2:11" ht="15.75" customHeight="1" thickBot="1" x14ac:dyDescent="0.35">
      <c r="B48" s="242" t="s">
        <v>191</v>
      </c>
      <c r="C48" s="156"/>
      <c r="D48" s="363">
        <f>+D37+D7</f>
        <v>2415275897.3099999</v>
      </c>
      <c r="E48" s="254"/>
      <c r="F48" s="325"/>
      <c r="G48" s="334">
        <f>+G7+G37</f>
        <v>2387321574.0500002</v>
      </c>
      <c r="H48" s="334">
        <f>+H7+H37</f>
        <v>915263925</v>
      </c>
      <c r="I48" s="334">
        <f>+I7+I37</f>
        <v>2558021852.0499997</v>
      </c>
      <c r="J48" s="334">
        <f>+D48-I48</f>
        <v>-142745954.73999977</v>
      </c>
      <c r="K48" s="334">
        <v>100</v>
      </c>
    </row>
    <row r="49" spans="2:11" x14ac:dyDescent="0.3">
      <c r="B49" s="207" t="s">
        <v>1208</v>
      </c>
      <c r="C49" s="33"/>
      <c r="D49" s="33"/>
      <c r="E49" s="243"/>
      <c r="F49" s="243"/>
      <c r="G49" s="34"/>
      <c r="H49" s="34"/>
      <c r="I49" s="34"/>
      <c r="J49" s="34"/>
      <c r="K49" s="34"/>
    </row>
    <row r="50" spans="2:11" x14ac:dyDescent="0.3">
      <c r="B50" s="33"/>
      <c r="C50" s="33"/>
      <c r="D50" s="33"/>
      <c r="E50" s="243"/>
      <c r="F50" s="243"/>
      <c r="G50" s="34"/>
      <c r="H50" s="34"/>
      <c r="I50" s="34" t="s">
        <v>1268</v>
      </c>
      <c r="J50" s="34"/>
      <c r="K50" s="34"/>
    </row>
    <row r="51" spans="2:11" x14ac:dyDescent="0.3">
      <c r="B51" s="33"/>
      <c r="C51" s="33"/>
      <c r="D51" s="33"/>
      <c r="E51" s="243"/>
      <c r="F51" s="243"/>
      <c r="G51" s="34"/>
      <c r="H51" s="34"/>
      <c r="I51" s="34"/>
      <c r="J51" s="34"/>
      <c r="K51" s="34"/>
    </row>
    <row r="52" spans="2:11" x14ac:dyDescent="0.3">
      <c r="B52" s="33"/>
      <c r="C52" s="33"/>
      <c r="D52" s="33"/>
      <c r="E52" s="243"/>
      <c r="F52" s="243"/>
      <c r="G52" s="34"/>
      <c r="H52" s="34"/>
      <c r="I52" s="34"/>
      <c r="J52" s="34"/>
      <c r="K52" s="34"/>
    </row>
    <row r="53" spans="2:11" x14ac:dyDescent="0.3">
      <c r="B53" s="33"/>
      <c r="C53" s="33"/>
      <c r="D53" s="33"/>
      <c r="E53" s="243"/>
      <c r="F53" s="243"/>
      <c r="G53" s="34"/>
      <c r="H53" s="34"/>
      <c r="I53" s="34"/>
      <c r="J53" s="34"/>
      <c r="K53" s="34"/>
    </row>
    <row r="54" spans="2:11" x14ac:dyDescent="0.3">
      <c r="B54" s="33"/>
      <c r="C54" s="33"/>
      <c r="D54" s="33"/>
      <c r="E54" s="243"/>
      <c r="F54" s="243"/>
      <c r="G54" s="33"/>
      <c r="H54" s="33"/>
      <c r="I54" s="33"/>
      <c r="J54" s="33"/>
      <c r="K54" s="33"/>
    </row>
    <row r="55" spans="2:11" x14ac:dyDescent="0.3">
      <c r="B55" s="33"/>
      <c r="C55" s="33"/>
      <c r="D55" s="33"/>
      <c r="E55" s="243"/>
      <c r="F55" s="243"/>
      <c r="G55" s="33"/>
      <c r="H55" s="33"/>
      <c r="I55" s="33"/>
      <c r="J55" s="33"/>
      <c r="K55" s="33"/>
    </row>
    <row r="56" spans="2:11" x14ac:dyDescent="0.3">
      <c r="B56" s="33"/>
      <c r="C56" s="33"/>
      <c r="D56" s="33"/>
      <c r="E56" s="243"/>
      <c r="F56" s="243"/>
      <c r="G56" s="33"/>
      <c r="H56" s="33"/>
      <c r="I56" s="33"/>
      <c r="J56" s="33"/>
      <c r="K56" s="33"/>
    </row>
    <row r="57" spans="2:11" x14ac:dyDescent="0.3">
      <c r="B57" s="33"/>
      <c r="C57" s="33"/>
      <c r="D57" s="33"/>
      <c r="E57" s="243"/>
      <c r="F57" s="243"/>
      <c r="G57" s="33"/>
      <c r="H57" s="33"/>
      <c r="I57" s="33"/>
      <c r="J57" s="33"/>
      <c r="K57" s="33"/>
    </row>
    <row r="58" spans="2:11" x14ac:dyDescent="0.3">
      <c r="B58" s="33"/>
      <c r="C58" s="33"/>
      <c r="D58" s="33"/>
      <c r="E58" s="243"/>
      <c r="F58" s="243"/>
      <c r="G58" s="33"/>
      <c r="H58" s="33"/>
      <c r="I58" s="33"/>
      <c r="J58" s="33"/>
      <c r="K58" s="33"/>
    </row>
    <row r="59" spans="2:11" x14ac:dyDescent="0.3">
      <c r="B59" s="33"/>
      <c r="C59" s="33"/>
      <c r="D59" s="33"/>
      <c r="E59" s="243"/>
      <c r="F59" s="243"/>
      <c r="G59" s="33"/>
      <c r="H59" s="33"/>
      <c r="I59" s="33"/>
      <c r="J59" s="33"/>
      <c r="K59" s="33"/>
    </row>
    <row r="60" spans="2:11" x14ac:dyDescent="0.3">
      <c r="B60" s="33"/>
      <c r="C60" s="33"/>
      <c r="D60" s="33"/>
      <c r="E60" s="243"/>
      <c r="F60" s="243"/>
      <c r="G60" s="33"/>
      <c r="H60" s="33"/>
      <c r="I60" s="33"/>
      <c r="J60" s="33"/>
      <c r="K60" s="33"/>
    </row>
    <row r="61" spans="2:11" x14ac:dyDescent="0.3">
      <c r="B61" s="33"/>
      <c r="C61" s="33"/>
      <c r="D61" s="33"/>
      <c r="E61" s="243"/>
      <c r="F61" s="243"/>
      <c r="G61" s="33"/>
      <c r="H61" s="33"/>
      <c r="I61" s="33"/>
      <c r="J61" s="33"/>
      <c r="K61" s="33"/>
    </row>
    <row r="62" spans="2:11" x14ac:dyDescent="0.3">
      <c r="B62" s="33"/>
      <c r="C62" s="33"/>
      <c r="D62" s="33"/>
      <c r="E62" s="243"/>
      <c r="F62" s="243"/>
      <c r="G62" s="33"/>
      <c r="H62" s="33"/>
      <c r="I62" s="33"/>
      <c r="J62" s="33"/>
      <c r="K62" s="33"/>
    </row>
  </sheetData>
  <mergeCells count="3">
    <mergeCell ref="B1:G1"/>
    <mergeCell ref="B2:I2"/>
    <mergeCell ref="B3:I3"/>
  </mergeCells>
  <printOptions horizontalCentered="1" gridLinesSet="0"/>
  <pageMargins left="0" right="0" top="1.1023622047244095" bottom="0.19685039370078741" header="0.59055118110236215"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16</vt:i4>
      </vt:variant>
    </vt:vector>
  </HeadingPairs>
  <TitlesOfParts>
    <vt:vector size="33" baseType="lpstr">
      <vt:lpstr>Tabla dinámica</vt:lpstr>
      <vt:lpstr>Base Datos PRE-2020</vt:lpstr>
      <vt:lpstr>Cuadros de liquidación</vt:lpstr>
      <vt:lpstr>Tabla FF</vt:lpstr>
      <vt:lpstr>CONCILIACIÓN DICIEMBRE</vt:lpstr>
      <vt:lpstr>ORIGEN Y APLICACION TRANSFERENC</vt:lpstr>
      <vt:lpstr>Tabla de equiv Anual</vt:lpstr>
      <vt:lpstr>Egresos por CE</vt:lpstr>
      <vt:lpstr>Tabla 3 Ingresos por cuenta</vt:lpstr>
      <vt:lpstr>Anexo 5 Presup. por programas</vt:lpstr>
      <vt:lpstr>Tabla 1 Ingresos y egresos</vt:lpstr>
      <vt:lpstr>Tabla 2</vt:lpstr>
      <vt:lpstr>Tabla 4 </vt:lpstr>
      <vt:lpstr>Tabla 5</vt:lpstr>
      <vt:lpstr>Anexo 3 Gastos por CE</vt:lpstr>
      <vt:lpstr>Anexo4Tabla de equiv CE y OBG</vt:lpstr>
      <vt:lpstr>Anexo 9Detalle Transferencias</vt:lpstr>
      <vt:lpstr>'Anexo 3 Gastos por CE'!AREA</vt:lpstr>
      <vt:lpstr>'Anexo4Tabla de equiv CE y OBG'!AREA</vt:lpstr>
      <vt:lpstr>'Egresos por CE'!AREA</vt:lpstr>
      <vt:lpstr>'Tabla de equiv Anual'!AREA</vt:lpstr>
      <vt:lpstr>'Anexo 3 Gastos por CE'!Área_de_impresión</vt:lpstr>
      <vt:lpstr>'Anexo4Tabla de equiv CE y OBG'!Área_de_impresión</vt:lpstr>
      <vt:lpstr>'Cuadros de liquidación'!Área_de_impresión</vt:lpstr>
      <vt:lpstr>'Egresos por CE'!Área_de_impresión</vt:lpstr>
      <vt:lpstr>'Tabla 3 Ingresos por cuenta'!Área_de_impresión</vt:lpstr>
      <vt:lpstr>'Tabla de equiv Anual'!Área_de_impresión</vt:lpstr>
      <vt:lpstr>'Base Datos PRE-2020'!NOMBREMETA</vt:lpstr>
      <vt:lpstr>'Anexo 3 Gastos por CE'!Títulos_a_imprimir</vt:lpstr>
      <vt:lpstr>'Anexo 5 Presup. por programas'!Títulos_a_imprimir</vt:lpstr>
      <vt:lpstr>'Anexo4Tabla de equiv CE y OBG'!Títulos_a_imprimir</vt:lpstr>
      <vt:lpstr>'Egresos por CE'!Títulos_a_imprimir</vt:lpstr>
      <vt:lpstr>'Tabla de equiv Anual'!Títulos_a_imprimir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szuniga</dc:creator>
  <cp:lastModifiedBy>Walter Ocampo Sanchez</cp:lastModifiedBy>
  <cp:lastPrinted>2021-02-04T00:47:16Z</cp:lastPrinted>
  <dcterms:created xsi:type="dcterms:W3CDTF">2018-10-03T18:06:40Z</dcterms:created>
  <dcterms:modified xsi:type="dcterms:W3CDTF">2021-02-16T22:09:44Z</dcterms:modified>
</cp:coreProperties>
</file>